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0CC583F-3D64-4D20-ADC3-7E890F82A506}" xr6:coauthVersionLast="47" xr6:coauthVersionMax="47" xr10:uidLastSave="{00000000-0000-0000-0000-000000000000}"/>
  <bookViews>
    <workbookView xWindow="-110" yWindow="-110" windowWidth="22780" windowHeight="14540" tabRatio="700" xr2:uid="{00000000-000D-0000-FFFF-FFFF00000000}"/>
  </bookViews>
  <sheets>
    <sheet name="概要" sheetId="20" r:id="rId1"/>
    <sheet name="S" sheetId="35" r:id="rId2"/>
    <sheet name="手引" sheetId="14" r:id="rId3"/>
    <sheet name="入力と結果" sheetId="1" r:id="rId4"/>
    <sheet name="消費転換率" sheetId="9" r:id="rId5"/>
    <sheet name="まとめ" sheetId="27" r:id="rId6"/>
    <sheet name="波及効果グラフ" sheetId="36" r:id="rId7"/>
    <sheet name="波及推計" sheetId="6" r:id="rId8"/>
    <sheet name="係数表" sheetId="3" r:id="rId9"/>
    <sheet name="7211" sheetId="29" r:id="rId10"/>
    <sheet name="賃金" sheetId="34" r:id="rId11"/>
    <sheet name="生産者価格評価表" sheetId="15" r:id="rId12"/>
    <sheet name="投入係数表" sheetId="16" r:id="rId13"/>
    <sheet name="逆行列係数表" sheetId="17" r:id="rId14"/>
    <sheet name="雇用表" sheetId="22" r:id="rId15"/>
    <sheet name="I" sheetId="25" r:id="rId16"/>
    <sheet name="Ḿ" sheetId="26" r:id="rId17"/>
    <sheet name="環境" sheetId="32" r:id="rId18"/>
    <sheet name="環境係数" sheetId="33" r:id="rId19"/>
    <sheet name="部門" sheetId="31" r:id="rId20"/>
  </sheets>
  <definedNames>
    <definedName name="_xlnm._FilterDatabase" localSheetId="8" hidden="1">係数表!#REF!</definedName>
    <definedName name="DProduce_inc">入力と結果!$F$7:$F$43</definedName>
    <definedName name="DPurchase_inc">入力と結果!$D$7:$D$43</definedName>
    <definedName name="margin_arrange">入力と結果!#REF!</definedName>
    <definedName name="margin_C">係数表!#REF!</definedName>
    <definedName name="margin_D">係数表!$E$7:$F$43</definedName>
    <definedName name="margin_set">波及推計!$H$7:$I$43</definedName>
    <definedName name="margin_title">波及推計!$H$3</definedName>
    <definedName name="_xlnm.Print_Area" localSheetId="0">概要!$A$1:$B$26</definedName>
    <definedName name="_xlnm.Print_Area" localSheetId="8">係数表!$A$1:$AE$53</definedName>
    <definedName name="_xlnm.Print_Area" localSheetId="2">手引!$A$1:$B$21</definedName>
    <definedName name="_xlnm.Print_Area" localSheetId="4">消費転換率!$A$1:$D$26</definedName>
    <definedName name="_xlnm.Print_Titles" localSheetId="13">逆行列係数表!$B:$C,逆行列係数表!$3:$6</definedName>
    <definedName name="_xlnm.Print_Titles" localSheetId="8">係数表!$B:$C,係数表!$1:$6</definedName>
    <definedName name="_xlnm.Print_Titles" localSheetId="11">生産者価格評価表!$B:$C,生産者価格評価表!$3:$6</definedName>
    <definedName name="_xlnm.Print_Titles" localSheetId="12">投入係数表!$B:$C,投入係数表!$3:$6</definedName>
    <definedName name="_xlnm.Print_Titles" localSheetId="3">入力と結果!$1:$6</definedName>
    <definedName name="_xlnm.Print_Titles" localSheetId="7">波及推計!$1:$6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6" l="1"/>
  <c r="C4" i="36"/>
  <c r="C5" i="36"/>
  <c r="C6" i="36"/>
  <c r="C7" i="36"/>
  <c r="C8" i="36"/>
  <c r="C9" i="36"/>
  <c r="C10" i="36"/>
  <c r="C11" i="36"/>
  <c r="C12" i="36"/>
  <c r="C13" i="36"/>
  <c r="C14" i="36"/>
  <c r="C15" i="36"/>
  <c r="C16" i="36"/>
  <c r="C17" i="36"/>
  <c r="C18" i="36"/>
  <c r="C19" i="36"/>
  <c r="C20" i="36"/>
  <c r="C21" i="36"/>
  <c r="C22" i="36"/>
  <c r="C23" i="36"/>
  <c r="C24" i="36"/>
  <c r="C25" i="36"/>
  <c r="C26" i="36"/>
  <c r="C27" i="36"/>
  <c r="C28" i="36"/>
  <c r="C29" i="36"/>
  <c r="C30" i="36"/>
  <c r="C31" i="36"/>
  <c r="C32" i="36"/>
  <c r="C33" i="36"/>
  <c r="C34" i="36"/>
  <c r="C35" i="36"/>
  <c r="C36" i="36"/>
  <c r="C37" i="36"/>
  <c r="BE8" i="15"/>
  <c r="BE9" i="15"/>
  <c r="BE10" i="15"/>
  <c r="BE11" i="15"/>
  <c r="BE12" i="15"/>
  <c r="BE13" i="15"/>
  <c r="BE14" i="15"/>
  <c r="BE15" i="15"/>
  <c r="BE16" i="15"/>
  <c r="BE17" i="15"/>
  <c r="BE18" i="15"/>
  <c r="BE19" i="15"/>
  <c r="BE20" i="15"/>
  <c r="BE21" i="15"/>
  <c r="BE22" i="15"/>
  <c r="BE23" i="15"/>
  <c r="BE24" i="15"/>
  <c r="BE25" i="15"/>
  <c r="BE26" i="15"/>
  <c r="BE27" i="15"/>
  <c r="BE28" i="15"/>
  <c r="BE29" i="15"/>
  <c r="BE30" i="15"/>
  <c r="BE31" i="15"/>
  <c r="BE32" i="15"/>
  <c r="BE33" i="15"/>
  <c r="BE34" i="15"/>
  <c r="BE35" i="15"/>
  <c r="BE36" i="15"/>
  <c r="BE37" i="15"/>
  <c r="BE38" i="15"/>
  <c r="BE39" i="15"/>
  <c r="BE40" i="15"/>
  <c r="BE41" i="15"/>
  <c r="BE7" i="15"/>
  <c r="AD44" i="3"/>
  <c r="Z7" i="3" l="1"/>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H112" i="34"/>
  <c r="H111" i="34"/>
  <c r="H110" i="34"/>
  <c r="H109" i="34"/>
  <c r="H108" i="34"/>
  <c r="H107" i="34"/>
  <c r="H106" i="34"/>
  <c r="H105" i="34"/>
  <c r="H104" i="34"/>
  <c r="H103" i="34"/>
  <c r="H102" i="34"/>
  <c r="H101" i="34"/>
  <c r="L38" i="34" s="1"/>
  <c r="H100" i="34"/>
  <c r="H99" i="34"/>
  <c r="H98" i="34"/>
  <c r="H97" i="34"/>
  <c r="H96" i="34"/>
  <c r="H95" i="34"/>
  <c r="H94" i="34"/>
  <c r="H93" i="34"/>
  <c r="L34" i="34" s="1"/>
  <c r="H92" i="34"/>
  <c r="H91" i="34"/>
  <c r="H90" i="34"/>
  <c r="H89" i="34"/>
  <c r="L33" i="34" s="1"/>
  <c r="H88" i="34"/>
  <c r="H87" i="34"/>
  <c r="H86" i="34"/>
  <c r="H85" i="34"/>
  <c r="H84" i="34"/>
  <c r="H83" i="34"/>
  <c r="H82" i="34"/>
  <c r="H81" i="34"/>
  <c r="H80" i="34"/>
  <c r="H79" i="34"/>
  <c r="L32" i="34" s="1"/>
  <c r="H78" i="34"/>
  <c r="H77" i="34"/>
  <c r="H76" i="34"/>
  <c r="H75" i="34"/>
  <c r="H74" i="34"/>
  <c r="H73" i="34"/>
  <c r="H72" i="34"/>
  <c r="H71" i="34"/>
  <c r="H70" i="34"/>
  <c r="H69" i="34"/>
  <c r="H68" i="34"/>
  <c r="H67" i="34"/>
  <c r="H66" i="34"/>
  <c r="L25" i="34" s="1"/>
  <c r="H65" i="34"/>
  <c r="H64" i="34"/>
  <c r="H63" i="34"/>
  <c r="H62" i="34"/>
  <c r="H61" i="34"/>
  <c r="H60" i="34"/>
  <c r="H59" i="34"/>
  <c r="H58" i="34"/>
  <c r="H57" i="34"/>
  <c r="H56" i="34"/>
  <c r="H55" i="34"/>
  <c r="H54" i="34"/>
  <c r="H53" i="34"/>
  <c r="L21" i="34" s="1"/>
  <c r="H52" i="34"/>
  <c r="H51" i="34"/>
  <c r="H50" i="34"/>
  <c r="H49" i="34"/>
  <c r="H48" i="34"/>
  <c r="H47" i="34"/>
  <c r="H46" i="34"/>
  <c r="H45" i="34"/>
  <c r="H44" i="34"/>
  <c r="H43" i="34"/>
  <c r="H42" i="34"/>
  <c r="H41" i="34"/>
  <c r="L14" i="34" s="1"/>
  <c r="H40" i="34"/>
  <c r="H39" i="34"/>
  <c r="H38" i="34"/>
  <c r="H37" i="34"/>
  <c r="H36" i="34"/>
  <c r="H35" i="34"/>
  <c r="H34" i="34"/>
  <c r="H33" i="34"/>
  <c r="H32" i="34"/>
  <c r="H31" i="34"/>
  <c r="H30" i="34"/>
  <c r="H29" i="34"/>
  <c r="H28" i="34"/>
  <c r="H27" i="34"/>
  <c r="H26" i="34"/>
  <c r="H25" i="34"/>
  <c r="H24" i="34"/>
  <c r="H23" i="34"/>
  <c r="H22" i="34"/>
  <c r="H21" i="34"/>
  <c r="H20" i="34"/>
  <c r="H19" i="34"/>
  <c r="H18" i="34"/>
  <c r="H17" i="34"/>
  <c r="L8" i="34" s="1"/>
  <c r="H16" i="34"/>
  <c r="H15" i="34"/>
  <c r="H14" i="34"/>
  <c r="H13" i="34"/>
  <c r="H12" i="34"/>
  <c r="H11" i="34"/>
  <c r="H10" i="34"/>
  <c r="H9" i="34"/>
  <c r="H8" i="34"/>
  <c r="H7" i="34"/>
  <c r="H6" i="34"/>
  <c r="H5" i="34"/>
  <c r="L37" i="34"/>
  <c r="L18" i="34"/>
  <c r="L17" i="34"/>
  <c r="L15" i="34"/>
  <c r="L12" i="34"/>
  <c r="L11" i="34"/>
  <c r="L41" i="34"/>
  <c r="L40" i="34"/>
  <c r="L30" i="34"/>
  <c r="L29" i="34"/>
  <c r="L28" i="34"/>
  <c r="L27" i="34"/>
  <c r="L19" i="34"/>
  <c r="L22" i="34"/>
  <c r="L20" i="34"/>
  <c r="D1" i="34"/>
  <c r="L9" i="34" l="1"/>
  <c r="L5" i="34"/>
  <c r="L26" i="34"/>
  <c r="L6" i="34"/>
  <c r="H1" i="34"/>
  <c r="L10" i="34"/>
  <c r="L13" i="34"/>
  <c r="L16" i="34"/>
  <c r="L23" i="34"/>
  <c r="L35" i="34"/>
  <c r="L39" i="34"/>
  <c r="L36" i="34"/>
  <c r="L7" i="34"/>
  <c r="L24" i="34"/>
  <c r="L31" i="34"/>
  <c r="L1" i="34" l="1"/>
  <c r="AN4" i="33" l="1"/>
  <c r="AN5" i="33"/>
  <c r="AN6" i="33"/>
  <c r="AN7" i="33"/>
  <c r="AN8" i="33"/>
  <c r="AN9" i="33"/>
  <c r="AN10" i="33"/>
  <c r="AN11" i="33"/>
  <c r="AN12" i="33"/>
  <c r="AN13" i="33"/>
  <c r="AN14" i="33"/>
  <c r="AN15" i="33"/>
  <c r="AN16" i="33"/>
  <c r="AN17" i="33"/>
  <c r="AN18" i="33"/>
  <c r="AN19" i="33"/>
  <c r="AN20" i="33"/>
  <c r="AN21" i="33"/>
  <c r="AN22" i="33"/>
  <c r="AN23" i="33"/>
  <c r="AN24" i="33"/>
  <c r="AN25" i="33"/>
  <c r="AN26" i="33"/>
  <c r="AN27" i="33"/>
  <c r="AN28" i="33"/>
  <c r="AN29" i="33"/>
  <c r="AN30" i="33"/>
  <c r="AN31" i="33"/>
  <c r="AN32" i="33"/>
  <c r="AN33" i="33"/>
  <c r="AN34" i="33"/>
  <c r="AN35" i="33"/>
  <c r="AN36" i="33"/>
  <c r="AN37" i="33"/>
  <c r="AN38" i="33"/>
  <c r="AN39" i="33"/>
  <c r="AN40" i="33"/>
  <c r="Z111" i="33"/>
  <c r="AL40" i="33" s="1"/>
  <c r="AW40" i="33" s="1"/>
  <c r="Z110" i="33"/>
  <c r="AL39" i="33" s="1"/>
  <c r="Z109" i="33"/>
  <c r="Z108" i="33"/>
  <c r="Z107" i="33"/>
  <c r="Z106" i="33"/>
  <c r="Z105" i="33"/>
  <c r="Z104" i="33"/>
  <c r="Z103" i="33"/>
  <c r="Z102" i="33"/>
  <c r="Z101" i="33"/>
  <c r="Z100" i="33"/>
  <c r="Z99" i="33"/>
  <c r="AL36" i="33" s="1"/>
  <c r="Z98" i="33"/>
  <c r="Z97" i="33"/>
  <c r="Z96" i="33"/>
  <c r="Z95" i="33"/>
  <c r="Z94" i="33"/>
  <c r="Z93" i="33"/>
  <c r="AL34" i="33" s="1"/>
  <c r="Z92" i="33"/>
  <c r="AL33" i="33" s="1"/>
  <c r="Z91" i="33"/>
  <c r="Z90" i="33"/>
  <c r="Z89" i="33"/>
  <c r="Z88" i="33"/>
  <c r="Z87" i="33"/>
  <c r="Z86" i="33"/>
  <c r="Z85" i="33"/>
  <c r="Z84" i="33"/>
  <c r="Z83" i="33"/>
  <c r="Z82" i="33"/>
  <c r="Z81" i="33"/>
  <c r="Z80" i="33"/>
  <c r="Z79" i="33"/>
  <c r="Z78" i="33"/>
  <c r="Z77" i="33"/>
  <c r="Z76" i="33"/>
  <c r="Z75" i="33"/>
  <c r="Z74" i="33"/>
  <c r="AL29" i="33" s="1"/>
  <c r="Z73" i="33"/>
  <c r="AL28" i="33" s="1"/>
  <c r="AW28" i="33" s="1"/>
  <c r="Z72" i="33"/>
  <c r="AL27" i="33" s="1"/>
  <c r="Z71" i="33"/>
  <c r="AL26" i="33" s="1"/>
  <c r="Z70" i="33"/>
  <c r="Z69" i="33"/>
  <c r="AL25" i="33" s="1"/>
  <c r="Z68" i="33"/>
  <c r="Z67" i="33"/>
  <c r="Z66" i="33"/>
  <c r="Z65" i="33"/>
  <c r="Z64" i="33"/>
  <c r="Z63" i="33"/>
  <c r="Z62" i="33"/>
  <c r="Z61" i="33"/>
  <c r="Z60" i="33"/>
  <c r="Z59" i="33"/>
  <c r="Z58" i="33"/>
  <c r="Z57" i="33"/>
  <c r="Z56" i="33"/>
  <c r="Z55" i="33"/>
  <c r="Z54" i="33"/>
  <c r="Z53" i="33"/>
  <c r="Z52" i="33"/>
  <c r="Z51" i="33"/>
  <c r="Z50" i="33"/>
  <c r="Z49" i="33"/>
  <c r="AL18" i="33" s="1"/>
  <c r="AW18" i="33" s="1"/>
  <c r="Z48" i="33"/>
  <c r="AL17" i="33" s="1"/>
  <c r="Z47" i="33"/>
  <c r="AL16" i="33" s="1"/>
  <c r="AW16" i="33" s="1"/>
  <c r="Z46" i="33"/>
  <c r="Z45" i="33"/>
  <c r="AL15" i="33" s="1"/>
  <c r="AW15" i="33" s="1"/>
  <c r="Z44" i="33"/>
  <c r="Z43" i="33"/>
  <c r="Z42" i="33"/>
  <c r="Z41" i="33"/>
  <c r="Z40" i="33"/>
  <c r="Z39" i="33"/>
  <c r="Z38" i="33"/>
  <c r="Z37" i="33"/>
  <c r="Z36" i="33"/>
  <c r="Z35" i="33"/>
  <c r="Z34" i="33"/>
  <c r="Z33" i="33"/>
  <c r="Z32" i="33"/>
  <c r="Z31" i="33"/>
  <c r="Z30" i="33"/>
  <c r="Z29" i="33"/>
  <c r="Z28" i="33"/>
  <c r="Z27" i="33"/>
  <c r="Z26" i="33"/>
  <c r="Z25" i="33"/>
  <c r="Z24" i="33"/>
  <c r="Z23" i="33"/>
  <c r="Z22" i="33"/>
  <c r="Z21" i="33"/>
  <c r="Z20" i="33"/>
  <c r="Z19" i="33"/>
  <c r="Z18" i="33"/>
  <c r="Z17" i="33"/>
  <c r="Z16" i="33"/>
  <c r="Z15" i="33"/>
  <c r="Z14" i="33"/>
  <c r="Z13" i="33"/>
  <c r="Z12" i="33"/>
  <c r="Z11" i="33"/>
  <c r="Z10" i="33"/>
  <c r="Z9" i="33"/>
  <c r="AL5" i="33" s="1"/>
  <c r="Z8" i="33"/>
  <c r="Z7" i="33"/>
  <c r="Z6" i="33"/>
  <c r="Z5" i="33"/>
  <c r="Z4" i="33"/>
  <c r="Z1" i="33"/>
  <c r="AL1" i="33" s="1"/>
  <c r="Y111" i="33"/>
  <c r="AK40" i="33" s="1"/>
  <c r="AV40" i="33" s="1"/>
  <c r="Y110" i="33"/>
  <c r="AK39" i="33" s="1"/>
  <c r="Y109" i="33"/>
  <c r="Y108" i="33"/>
  <c r="Y107" i="33"/>
  <c r="Y106" i="33"/>
  <c r="Y105" i="33"/>
  <c r="Y104" i="33"/>
  <c r="Y103" i="33"/>
  <c r="Y102" i="33"/>
  <c r="Y101" i="33"/>
  <c r="Y100" i="33"/>
  <c r="Y99" i="33"/>
  <c r="AK36" i="33" s="1"/>
  <c r="Y98" i="33"/>
  <c r="Y97" i="33"/>
  <c r="Y96" i="33"/>
  <c r="Y95" i="33"/>
  <c r="Y94" i="33"/>
  <c r="Y93" i="33"/>
  <c r="Y92" i="33"/>
  <c r="AK33" i="33" s="1"/>
  <c r="Y91" i="33"/>
  <c r="Y90" i="33"/>
  <c r="Y89" i="33"/>
  <c r="Y88" i="33"/>
  <c r="Y87" i="33"/>
  <c r="Y86" i="33"/>
  <c r="Y85" i="33"/>
  <c r="Y84" i="33"/>
  <c r="Y83" i="33"/>
  <c r="Y82" i="33"/>
  <c r="Y81" i="33"/>
  <c r="Y80" i="33"/>
  <c r="Y79" i="33"/>
  <c r="Y78" i="33"/>
  <c r="Y77" i="33"/>
  <c r="Y76" i="33"/>
  <c r="Y75" i="33"/>
  <c r="Y74" i="33"/>
  <c r="AK29" i="33" s="1"/>
  <c r="Y73" i="33"/>
  <c r="AK28" i="33" s="1"/>
  <c r="AV28" i="33" s="1"/>
  <c r="Y72" i="33"/>
  <c r="AK27" i="33" s="1"/>
  <c r="Y71" i="33"/>
  <c r="AK26" i="33" s="1"/>
  <c r="AV26" i="33" s="1"/>
  <c r="Y70" i="33"/>
  <c r="Y69" i="33"/>
  <c r="Y68" i="33"/>
  <c r="Y67" i="33"/>
  <c r="Y66" i="33"/>
  <c r="Y65" i="33"/>
  <c r="Y64" i="33"/>
  <c r="Y63" i="33"/>
  <c r="Y62" i="33"/>
  <c r="Y61" i="33"/>
  <c r="Y60" i="33"/>
  <c r="Y59" i="33"/>
  <c r="Y58" i="33"/>
  <c r="Y57" i="33"/>
  <c r="Y56" i="33"/>
  <c r="Y55" i="33"/>
  <c r="Y54" i="33"/>
  <c r="Y53" i="33"/>
  <c r="Y52" i="33"/>
  <c r="Y51" i="33"/>
  <c r="Y50" i="33"/>
  <c r="Y49" i="33"/>
  <c r="AK18" i="33" s="1"/>
  <c r="AV18" i="33" s="1"/>
  <c r="Y48" i="33"/>
  <c r="AK17" i="33" s="1"/>
  <c r="AV17" i="33" s="1"/>
  <c r="Y47" i="33"/>
  <c r="AK16" i="33" s="1"/>
  <c r="AV16" i="33" s="1"/>
  <c r="Y46" i="33"/>
  <c r="Y45" i="33"/>
  <c r="Y44" i="33"/>
  <c r="Y43" i="33"/>
  <c r="Y42" i="33"/>
  <c r="Y41" i="33"/>
  <c r="Y40" i="33"/>
  <c r="Y39" i="33"/>
  <c r="Y38" i="33"/>
  <c r="Y37" i="33"/>
  <c r="Y36" i="33"/>
  <c r="Y35" i="33"/>
  <c r="Y34" i="33"/>
  <c r="Y33" i="33"/>
  <c r="Y32" i="33"/>
  <c r="Y31" i="33"/>
  <c r="Y30" i="33"/>
  <c r="Y29" i="33"/>
  <c r="Y28" i="33"/>
  <c r="Y27" i="33"/>
  <c r="Y26" i="33"/>
  <c r="Y25" i="33"/>
  <c r="Y24" i="33"/>
  <c r="Y23" i="33"/>
  <c r="Y22" i="33"/>
  <c r="Y21" i="33"/>
  <c r="Y20" i="33"/>
  <c r="Y19" i="33"/>
  <c r="Y18" i="33"/>
  <c r="Y17" i="33"/>
  <c r="Y16" i="33"/>
  <c r="Y15" i="33"/>
  <c r="Y14" i="33"/>
  <c r="Y13" i="33"/>
  <c r="Y12" i="33"/>
  <c r="Y11" i="33"/>
  <c r="Y10" i="33"/>
  <c r="Y9" i="33"/>
  <c r="Y8" i="33"/>
  <c r="Y7" i="33"/>
  <c r="Y6" i="33"/>
  <c r="Y5" i="33"/>
  <c r="Y4" i="33"/>
  <c r="Y1" i="33"/>
  <c r="AK1" i="33" s="1"/>
  <c r="X111" i="33"/>
  <c r="AJ40" i="33" s="1"/>
  <c r="X110" i="33"/>
  <c r="AJ39" i="33" s="1"/>
  <c r="X109" i="33"/>
  <c r="X108" i="33"/>
  <c r="X107" i="33"/>
  <c r="X106" i="33"/>
  <c r="X105" i="33"/>
  <c r="X104" i="33"/>
  <c r="X103" i="33"/>
  <c r="X102" i="33"/>
  <c r="X101" i="33"/>
  <c r="X100" i="33"/>
  <c r="X99" i="33"/>
  <c r="AJ36" i="33" s="1"/>
  <c r="X98" i="33"/>
  <c r="X97" i="33"/>
  <c r="X96" i="33"/>
  <c r="X95" i="33"/>
  <c r="X94" i="33"/>
  <c r="X93" i="33"/>
  <c r="X92" i="33"/>
  <c r="AJ33" i="33" s="1"/>
  <c r="X91" i="33"/>
  <c r="X90" i="33"/>
  <c r="X89" i="33"/>
  <c r="X88" i="33"/>
  <c r="X87" i="33"/>
  <c r="X86" i="33"/>
  <c r="X85" i="33"/>
  <c r="X84" i="33"/>
  <c r="X83" i="33"/>
  <c r="X82" i="33"/>
  <c r="X81" i="33"/>
  <c r="X80" i="33"/>
  <c r="X79" i="33"/>
  <c r="X78" i="33"/>
  <c r="X77" i="33"/>
  <c r="X76" i="33"/>
  <c r="X75" i="33"/>
  <c r="X74" i="33"/>
  <c r="AJ29" i="33" s="1"/>
  <c r="X73" i="33"/>
  <c r="AJ28" i="33" s="1"/>
  <c r="X72" i="33"/>
  <c r="AJ27" i="33" s="1"/>
  <c r="X71" i="33"/>
  <c r="AJ26" i="33" s="1"/>
  <c r="AU26" i="33" s="1"/>
  <c r="X70" i="33"/>
  <c r="X69" i="33"/>
  <c r="X68" i="33"/>
  <c r="X67" i="33"/>
  <c r="X66" i="33"/>
  <c r="X65" i="33"/>
  <c r="X64" i="33"/>
  <c r="X63" i="33"/>
  <c r="X62" i="33"/>
  <c r="X61" i="33"/>
  <c r="X60" i="33"/>
  <c r="X59" i="33"/>
  <c r="X58" i="33"/>
  <c r="X57" i="33"/>
  <c r="X56" i="33"/>
  <c r="X55" i="33"/>
  <c r="X54" i="33"/>
  <c r="X53" i="33"/>
  <c r="X52" i="33"/>
  <c r="X51" i="33"/>
  <c r="X50" i="33"/>
  <c r="X49" i="33"/>
  <c r="AJ18" i="33" s="1"/>
  <c r="AU18" i="33" s="1"/>
  <c r="X48" i="33"/>
  <c r="AJ17" i="33" s="1"/>
  <c r="X47" i="33"/>
  <c r="AJ16" i="33" s="1"/>
  <c r="AU16" i="33" s="1"/>
  <c r="X46" i="33"/>
  <c r="X45" i="33"/>
  <c r="X44" i="33"/>
  <c r="X43" i="33"/>
  <c r="X42" i="33"/>
  <c r="X41" i="33"/>
  <c r="X40" i="33"/>
  <c r="X39" i="33"/>
  <c r="X38" i="33"/>
  <c r="X37" i="33"/>
  <c r="X36" i="33"/>
  <c r="X35" i="33"/>
  <c r="X34" i="33"/>
  <c r="X33" i="33"/>
  <c r="X32" i="33"/>
  <c r="X31" i="33"/>
  <c r="X30" i="33"/>
  <c r="X29" i="33"/>
  <c r="X28" i="33"/>
  <c r="X27" i="33"/>
  <c r="X26" i="33"/>
  <c r="X25" i="33"/>
  <c r="X24" i="33"/>
  <c r="X23" i="33"/>
  <c r="X22" i="33"/>
  <c r="X21" i="33"/>
  <c r="X20" i="33"/>
  <c r="X19" i="33"/>
  <c r="X18" i="33"/>
  <c r="X17" i="33"/>
  <c r="X16" i="33"/>
  <c r="X15" i="33"/>
  <c r="X14" i="33"/>
  <c r="X13" i="33"/>
  <c r="X12" i="33"/>
  <c r="X11" i="33"/>
  <c r="X10" i="33"/>
  <c r="X9" i="33"/>
  <c r="X8" i="33"/>
  <c r="X7" i="33"/>
  <c r="X6" i="33"/>
  <c r="X5" i="33"/>
  <c r="X4" i="33"/>
  <c r="X1" i="33"/>
  <c r="AJ1" i="33" s="1"/>
  <c r="W111" i="33"/>
  <c r="AI40" i="33" s="1"/>
  <c r="W110" i="33"/>
  <c r="AI39" i="33" s="1"/>
  <c r="W109" i="33"/>
  <c r="W108" i="33"/>
  <c r="W107" i="33"/>
  <c r="W106" i="33"/>
  <c r="W105" i="33"/>
  <c r="W104" i="33"/>
  <c r="W103" i="33"/>
  <c r="W102" i="33"/>
  <c r="W101" i="33"/>
  <c r="W100" i="33"/>
  <c r="W99" i="33"/>
  <c r="AI36" i="33" s="1"/>
  <c r="W98" i="33"/>
  <c r="W97" i="33"/>
  <c r="W96" i="33"/>
  <c r="W95" i="33"/>
  <c r="W94" i="33"/>
  <c r="W93" i="33"/>
  <c r="W92" i="33"/>
  <c r="AI33" i="33" s="1"/>
  <c r="W91" i="33"/>
  <c r="W90" i="33"/>
  <c r="W89" i="33"/>
  <c r="W88" i="33"/>
  <c r="W87" i="33"/>
  <c r="W86" i="33"/>
  <c r="W85" i="33"/>
  <c r="W84" i="33"/>
  <c r="W83" i="33"/>
  <c r="W82" i="33"/>
  <c r="W81" i="33"/>
  <c r="W80" i="33"/>
  <c r="W79" i="33"/>
  <c r="W78" i="33"/>
  <c r="W77" i="33"/>
  <c r="W76" i="33"/>
  <c r="W75" i="33"/>
  <c r="W74" i="33"/>
  <c r="AI29" i="33" s="1"/>
  <c r="W73" i="33"/>
  <c r="AI28" i="33" s="1"/>
  <c r="AT28" i="33" s="1"/>
  <c r="W72" i="33"/>
  <c r="AI27" i="33" s="1"/>
  <c r="AT27" i="33" s="1"/>
  <c r="W71" i="33"/>
  <c r="AI26" i="33" s="1"/>
  <c r="AT26" i="33" s="1"/>
  <c r="W70" i="33"/>
  <c r="W69" i="33"/>
  <c r="W68" i="33"/>
  <c r="W67" i="33"/>
  <c r="W66" i="33"/>
  <c r="W65" i="33"/>
  <c r="W64" i="33"/>
  <c r="W63" i="33"/>
  <c r="W62" i="33"/>
  <c r="W61" i="33"/>
  <c r="W60" i="33"/>
  <c r="W59" i="33"/>
  <c r="W58" i="33"/>
  <c r="W57" i="33"/>
  <c r="W56" i="33"/>
  <c r="W55" i="33"/>
  <c r="W54" i="33"/>
  <c r="W53" i="33"/>
  <c r="W52" i="33"/>
  <c r="W51" i="33"/>
  <c r="W50" i="33"/>
  <c r="W49" i="33"/>
  <c r="AI18" i="33" s="1"/>
  <c r="AT18" i="33" s="1"/>
  <c r="W48" i="33"/>
  <c r="AI17" i="33" s="1"/>
  <c r="AT17" i="33" s="1"/>
  <c r="W47" i="33"/>
  <c r="AI16" i="33" s="1"/>
  <c r="AT16" i="33" s="1"/>
  <c r="W46" i="33"/>
  <c r="W45" i="33"/>
  <c r="W44" i="33"/>
  <c r="W43" i="33"/>
  <c r="W42" i="33"/>
  <c r="W41" i="33"/>
  <c r="W40" i="33"/>
  <c r="W39" i="33"/>
  <c r="W38" i="33"/>
  <c r="W37" i="33"/>
  <c r="W36" i="33"/>
  <c r="W35" i="33"/>
  <c r="W34" i="33"/>
  <c r="W33" i="33"/>
  <c r="W32" i="33"/>
  <c r="W31" i="33"/>
  <c r="W30" i="33"/>
  <c r="W29" i="33"/>
  <c r="W28" i="33"/>
  <c r="W27" i="33"/>
  <c r="W26" i="33"/>
  <c r="W25" i="33"/>
  <c r="W24" i="33"/>
  <c r="W23" i="33"/>
  <c r="W22" i="33"/>
  <c r="W21" i="33"/>
  <c r="W20" i="33"/>
  <c r="W19" i="33"/>
  <c r="W18" i="33"/>
  <c r="W17" i="33"/>
  <c r="W16" i="33"/>
  <c r="W15" i="33"/>
  <c r="AI7" i="33" s="1"/>
  <c r="W14" i="33"/>
  <c r="W13" i="33"/>
  <c r="W12" i="33"/>
  <c r="W11" i="33"/>
  <c r="W10" i="33"/>
  <c r="W9" i="33"/>
  <c r="W8" i="33"/>
  <c r="W7" i="33"/>
  <c r="W6" i="33"/>
  <c r="W5" i="33"/>
  <c r="W4" i="33"/>
  <c r="W1" i="33"/>
  <c r="AI1" i="33" s="1"/>
  <c r="V111" i="33"/>
  <c r="AH40" i="33" s="1"/>
  <c r="V110" i="33"/>
  <c r="AH39" i="33" s="1"/>
  <c r="AS39" i="33" s="1"/>
  <c r="V109" i="33"/>
  <c r="V108" i="33"/>
  <c r="V107" i="33"/>
  <c r="V106" i="33"/>
  <c r="V105" i="33"/>
  <c r="V104" i="33"/>
  <c r="V103" i="33"/>
  <c r="V102" i="33"/>
  <c r="V101" i="33"/>
  <c r="V100" i="33"/>
  <c r="V99" i="33"/>
  <c r="AH36" i="33" s="1"/>
  <c r="V98" i="33"/>
  <c r="V97" i="33"/>
  <c r="V96" i="33"/>
  <c r="V95" i="33"/>
  <c r="V94" i="33"/>
  <c r="V93" i="33"/>
  <c r="V92" i="33"/>
  <c r="AH33" i="33" s="1"/>
  <c r="V91" i="33"/>
  <c r="V90" i="33"/>
  <c r="V89" i="33"/>
  <c r="V88" i="33"/>
  <c r="V87" i="33"/>
  <c r="V86" i="33"/>
  <c r="V85" i="33"/>
  <c r="V84" i="33"/>
  <c r="V83" i="33"/>
  <c r="V82" i="33"/>
  <c r="V81" i="33"/>
  <c r="V80" i="33"/>
  <c r="V79" i="33"/>
  <c r="V78" i="33"/>
  <c r="V77" i="33"/>
  <c r="V76" i="33"/>
  <c r="V75" i="33"/>
  <c r="V74" i="33"/>
  <c r="AH29" i="33" s="1"/>
  <c r="V73" i="33"/>
  <c r="AH28" i="33" s="1"/>
  <c r="AS28" i="33" s="1"/>
  <c r="V72" i="33"/>
  <c r="AH27" i="33" s="1"/>
  <c r="AS27" i="33" s="1"/>
  <c r="V71" i="33"/>
  <c r="AH26" i="33" s="1"/>
  <c r="V70" i="33"/>
  <c r="V69" i="33"/>
  <c r="V68" i="33"/>
  <c r="V67" i="33"/>
  <c r="V66" i="33"/>
  <c r="V65" i="33"/>
  <c r="V64" i="33"/>
  <c r="V63" i="33"/>
  <c r="V62" i="33"/>
  <c r="V61" i="33"/>
  <c r="V60" i="33"/>
  <c r="V59" i="33"/>
  <c r="V58" i="33"/>
  <c r="V57" i="33"/>
  <c r="V56" i="33"/>
  <c r="V55" i="33"/>
  <c r="V54" i="33"/>
  <c r="V53" i="33"/>
  <c r="V52" i="33"/>
  <c r="V51" i="33"/>
  <c r="V50" i="33"/>
  <c r="V49" i="33"/>
  <c r="AH18" i="33" s="1"/>
  <c r="AS18" i="33" s="1"/>
  <c r="V48" i="33"/>
  <c r="AH17" i="33" s="1"/>
  <c r="AS17" i="33" s="1"/>
  <c r="V47" i="33"/>
  <c r="AH16" i="33" s="1"/>
  <c r="V46" i="33"/>
  <c r="V45" i="33"/>
  <c r="V44" i="33"/>
  <c r="V43" i="33"/>
  <c r="V42" i="33"/>
  <c r="V41" i="33"/>
  <c r="V40" i="33"/>
  <c r="V39" i="33"/>
  <c r="V38" i="33"/>
  <c r="V37" i="33"/>
  <c r="V36" i="33"/>
  <c r="V35" i="33"/>
  <c r="V34" i="33"/>
  <c r="V33" i="33"/>
  <c r="V32" i="33"/>
  <c r="V31" i="33"/>
  <c r="V30" i="33"/>
  <c r="V29" i="33"/>
  <c r="V28" i="33"/>
  <c r="V27" i="33"/>
  <c r="V26" i="33"/>
  <c r="V25" i="33"/>
  <c r="V24" i="33"/>
  <c r="V23" i="33"/>
  <c r="V22" i="33"/>
  <c r="V21" i="33"/>
  <c r="V20" i="33"/>
  <c r="V19" i="33"/>
  <c r="V18" i="33"/>
  <c r="V17" i="33"/>
  <c r="V16" i="33"/>
  <c r="V15" i="33"/>
  <c r="V14" i="33"/>
  <c r="V13" i="33"/>
  <c r="V12" i="33"/>
  <c r="V11" i="33"/>
  <c r="V10" i="33"/>
  <c r="V9" i="33"/>
  <c r="V8" i="33"/>
  <c r="V7" i="33"/>
  <c r="V6" i="33"/>
  <c r="V5" i="33"/>
  <c r="V4" i="33"/>
  <c r="V1" i="33"/>
  <c r="AH1" i="33" s="1"/>
  <c r="U111" i="33"/>
  <c r="AG40" i="33" s="1"/>
  <c r="AR40" i="33" s="1"/>
  <c r="U110" i="33"/>
  <c r="AG39" i="33" s="1"/>
  <c r="AR39" i="33" s="1"/>
  <c r="U109" i="33"/>
  <c r="U108" i="33"/>
  <c r="U107" i="33"/>
  <c r="U106" i="33"/>
  <c r="U105" i="33"/>
  <c r="U104" i="33"/>
  <c r="U103" i="33"/>
  <c r="U102" i="33"/>
  <c r="U101" i="33"/>
  <c r="U100" i="33"/>
  <c r="U99" i="33"/>
  <c r="AG36" i="33" s="1"/>
  <c r="U98" i="33"/>
  <c r="U97" i="33"/>
  <c r="U96" i="33"/>
  <c r="U95" i="33"/>
  <c r="U94" i="33"/>
  <c r="U93" i="33"/>
  <c r="U92" i="33"/>
  <c r="AG33" i="33" s="1"/>
  <c r="U91" i="33"/>
  <c r="U90" i="33"/>
  <c r="U89" i="33"/>
  <c r="U88" i="33"/>
  <c r="U87" i="33"/>
  <c r="U86" i="33"/>
  <c r="U85" i="33"/>
  <c r="U84" i="33"/>
  <c r="U83" i="33"/>
  <c r="U82" i="33"/>
  <c r="U81" i="33"/>
  <c r="U80" i="33"/>
  <c r="U79" i="33"/>
  <c r="U78" i="33"/>
  <c r="U77" i="33"/>
  <c r="U76" i="33"/>
  <c r="U75" i="33"/>
  <c r="U74" i="33"/>
  <c r="AG29" i="33" s="1"/>
  <c r="AR29" i="33" s="1"/>
  <c r="U73" i="33"/>
  <c r="AG28" i="33" s="1"/>
  <c r="AR28" i="33" s="1"/>
  <c r="U72" i="33"/>
  <c r="AG27" i="33" s="1"/>
  <c r="U71" i="33"/>
  <c r="AG26" i="33" s="1"/>
  <c r="U70" i="33"/>
  <c r="U69" i="33"/>
  <c r="U68" i="33"/>
  <c r="U67" i="33"/>
  <c r="U66" i="33"/>
  <c r="U65" i="33"/>
  <c r="U64" i="33"/>
  <c r="U63" i="33"/>
  <c r="U62" i="33"/>
  <c r="U61" i="33"/>
  <c r="U60" i="33"/>
  <c r="U59" i="33"/>
  <c r="U58" i="33"/>
  <c r="U57" i="33"/>
  <c r="U56" i="33"/>
  <c r="U55" i="33"/>
  <c r="U54" i="33"/>
  <c r="U53" i="33"/>
  <c r="U52" i="33"/>
  <c r="U51" i="33"/>
  <c r="U50" i="33"/>
  <c r="AG19" i="33" s="1"/>
  <c r="U49" i="33"/>
  <c r="AG18" i="33" s="1"/>
  <c r="AR18" i="33" s="1"/>
  <c r="U48" i="33"/>
  <c r="AG17" i="33" s="1"/>
  <c r="U47" i="33"/>
  <c r="AG16" i="33" s="1"/>
  <c r="AR16" i="33" s="1"/>
  <c r="U46" i="33"/>
  <c r="U45" i="33"/>
  <c r="U44" i="33"/>
  <c r="U43" i="33"/>
  <c r="U42" i="33"/>
  <c r="U41" i="33"/>
  <c r="U40" i="33"/>
  <c r="U39" i="33"/>
  <c r="U38" i="33"/>
  <c r="U37" i="33"/>
  <c r="U36" i="33"/>
  <c r="U35" i="33"/>
  <c r="U34" i="33"/>
  <c r="U33" i="33"/>
  <c r="U32" i="33"/>
  <c r="U31" i="33"/>
  <c r="U30" i="33"/>
  <c r="U29" i="33"/>
  <c r="U28" i="33"/>
  <c r="U27" i="33"/>
  <c r="U26" i="33"/>
  <c r="U25" i="33"/>
  <c r="U24" i="33"/>
  <c r="U23" i="33"/>
  <c r="U22" i="33"/>
  <c r="U21" i="33"/>
  <c r="U20" i="33"/>
  <c r="U19" i="33"/>
  <c r="U18" i="33"/>
  <c r="U17" i="33"/>
  <c r="U16" i="33"/>
  <c r="U15" i="33"/>
  <c r="U14" i="33"/>
  <c r="U13" i="33"/>
  <c r="U12" i="33"/>
  <c r="U11" i="33"/>
  <c r="U10" i="33"/>
  <c r="U9" i="33"/>
  <c r="U8" i="33"/>
  <c r="U7" i="33"/>
  <c r="U6" i="33"/>
  <c r="U5" i="33"/>
  <c r="U4" i="33"/>
  <c r="U1" i="33"/>
  <c r="AG1" i="33" s="1"/>
  <c r="T111" i="33"/>
  <c r="AF40" i="33" s="1"/>
  <c r="AQ40" i="33" s="1"/>
  <c r="T110" i="33"/>
  <c r="AF39" i="33" s="1"/>
  <c r="T109" i="33"/>
  <c r="T108" i="33"/>
  <c r="T107" i="33"/>
  <c r="T106" i="33"/>
  <c r="T105" i="33"/>
  <c r="T104" i="33"/>
  <c r="T103" i="33"/>
  <c r="T102" i="33"/>
  <c r="T101" i="33"/>
  <c r="T100" i="33"/>
  <c r="T99" i="33"/>
  <c r="AF36" i="33" s="1"/>
  <c r="T98" i="33"/>
  <c r="T97" i="33"/>
  <c r="T96" i="33"/>
  <c r="T95" i="33"/>
  <c r="T94" i="33"/>
  <c r="T93" i="33"/>
  <c r="T92" i="33"/>
  <c r="AF33" i="33" s="1"/>
  <c r="T91" i="33"/>
  <c r="T90" i="33"/>
  <c r="T89" i="33"/>
  <c r="T88" i="33"/>
  <c r="T87" i="33"/>
  <c r="T86" i="33"/>
  <c r="T85" i="33"/>
  <c r="T84" i="33"/>
  <c r="T83" i="33"/>
  <c r="T82" i="33"/>
  <c r="T81" i="33"/>
  <c r="T80" i="33"/>
  <c r="T79" i="33"/>
  <c r="T78" i="33"/>
  <c r="T77" i="33"/>
  <c r="T76" i="33"/>
  <c r="T75" i="33"/>
  <c r="T74" i="33"/>
  <c r="AF29" i="33" s="1"/>
  <c r="AQ29" i="33" s="1"/>
  <c r="T73" i="33"/>
  <c r="AF28" i="33" s="1"/>
  <c r="AQ28" i="33" s="1"/>
  <c r="T72" i="33"/>
  <c r="AF27" i="33" s="1"/>
  <c r="AQ27" i="33" s="1"/>
  <c r="T71" i="33"/>
  <c r="AF26" i="33" s="1"/>
  <c r="AQ26" i="33" s="1"/>
  <c r="T70" i="33"/>
  <c r="T69" i="33"/>
  <c r="T68" i="33"/>
  <c r="T67" i="33"/>
  <c r="T66" i="33"/>
  <c r="T65" i="33"/>
  <c r="T64" i="33"/>
  <c r="T63" i="33"/>
  <c r="T62" i="33"/>
  <c r="T61" i="33"/>
  <c r="T60" i="33"/>
  <c r="T59" i="33"/>
  <c r="T58" i="33"/>
  <c r="T57" i="33"/>
  <c r="T56" i="33"/>
  <c r="T55" i="33"/>
  <c r="T54" i="33"/>
  <c r="T53" i="33"/>
  <c r="T52" i="33"/>
  <c r="T51" i="33"/>
  <c r="T50" i="33"/>
  <c r="T49" i="33"/>
  <c r="AF18" i="33" s="1"/>
  <c r="AQ18" i="33" s="1"/>
  <c r="T48" i="33"/>
  <c r="AF17" i="33" s="1"/>
  <c r="AQ17" i="33" s="1"/>
  <c r="T47" i="33"/>
  <c r="AF16" i="33" s="1"/>
  <c r="T46" i="33"/>
  <c r="T45" i="33"/>
  <c r="T44" i="33"/>
  <c r="T43" i="33"/>
  <c r="T42" i="33"/>
  <c r="T41" i="33"/>
  <c r="T40" i="33"/>
  <c r="T39" i="33"/>
  <c r="T38" i="33"/>
  <c r="T37" i="33"/>
  <c r="T36" i="33"/>
  <c r="T35" i="33"/>
  <c r="T34" i="33"/>
  <c r="T33" i="33"/>
  <c r="T32" i="33"/>
  <c r="T31" i="33"/>
  <c r="T30" i="33"/>
  <c r="AF10" i="33" s="1"/>
  <c r="T29" i="33"/>
  <c r="T28" i="33"/>
  <c r="T27" i="33"/>
  <c r="T26" i="33"/>
  <c r="T25" i="33"/>
  <c r="T24" i="33"/>
  <c r="T23" i="33"/>
  <c r="T22" i="33"/>
  <c r="T21" i="33"/>
  <c r="T20" i="33"/>
  <c r="T19" i="33"/>
  <c r="T18" i="33"/>
  <c r="T17" i="33"/>
  <c r="T16" i="33"/>
  <c r="T15" i="33"/>
  <c r="AF7" i="33" s="1"/>
  <c r="T14" i="33"/>
  <c r="T13" i="33"/>
  <c r="T12" i="33"/>
  <c r="T11" i="33"/>
  <c r="T10" i="33"/>
  <c r="T9" i="33"/>
  <c r="T8" i="33"/>
  <c r="T7" i="33"/>
  <c r="T6" i="33"/>
  <c r="T5" i="33"/>
  <c r="T4" i="33"/>
  <c r="T1" i="33"/>
  <c r="AF1" i="33" s="1"/>
  <c r="S111" i="33"/>
  <c r="AE40" i="33" s="1"/>
  <c r="AP40" i="33" s="1"/>
  <c r="S110" i="33"/>
  <c r="AE39" i="33" s="1"/>
  <c r="S109" i="33"/>
  <c r="S108" i="33"/>
  <c r="S107" i="33"/>
  <c r="S106" i="33"/>
  <c r="S105" i="33"/>
  <c r="S104" i="33"/>
  <c r="S103" i="33"/>
  <c r="S102" i="33"/>
  <c r="S101" i="33"/>
  <c r="S100" i="33"/>
  <c r="S99" i="33"/>
  <c r="AE36" i="33" s="1"/>
  <c r="S98" i="33"/>
  <c r="S97" i="33"/>
  <c r="S96" i="33"/>
  <c r="S95" i="33"/>
  <c r="S94" i="33"/>
  <c r="S93" i="33"/>
  <c r="S92" i="33"/>
  <c r="AE33" i="33" s="1"/>
  <c r="S91" i="33"/>
  <c r="S90" i="33"/>
  <c r="S89" i="33"/>
  <c r="S88" i="33"/>
  <c r="S87" i="33"/>
  <c r="S86" i="33"/>
  <c r="S85" i="33"/>
  <c r="S84" i="33"/>
  <c r="S83" i="33"/>
  <c r="S82" i="33"/>
  <c r="S81" i="33"/>
  <c r="S80" i="33"/>
  <c r="S79" i="33"/>
  <c r="S78" i="33"/>
  <c r="S77" i="33"/>
  <c r="S76" i="33"/>
  <c r="S75" i="33"/>
  <c r="S74" i="33"/>
  <c r="AE29" i="33" s="1"/>
  <c r="AP29" i="33" s="1"/>
  <c r="S73" i="33"/>
  <c r="AE28" i="33" s="1"/>
  <c r="S72" i="33"/>
  <c r="AE27" i="33" s="1"/>
  <c r="S71" i="33"/>
  <c r="AE26" i="33" s="1"/>
  <c r="AP26" i="33" s="1"/>
  <c r="S70" i="33"/>
  <c r="S69" i="33"/>
  <c r="S68" i="33"/>
  <c r="S67" i="33"/>
  <c r="S66" i="33"/>
  <c r="S65" i="33"/>
  <c r="S64" i="33"/>
  <c r="S63" i="33"/>
  <c r="S62" i="33"/>
  <c r="S61" i="33"/>
  <c r="S60" i="33"/>
  <c r="S59" i="33"/>
  <c r="S58" i="33"/>
  <c r="S57" i="33"/>
  <c r="S56" i="33"/>
  <c r="S55" i="33"/>
  <c r="S54" i="33"/>
  <c r="S53" i="33"/>
  <c r="S52" i="33"/>
  <c r="S51" i="33"/>
  <c r="S50" i="33"/>
  <c r="S49" i="33"/>
  <c r="AE18" i="33" s="1"/>
  <c r="AP18" i="33" s="1"/>
  <c r="S48" i="33"/>
  <c r="AE17" i="33" s="1"/>
  <c r="S47" i="33"/>
  <c r="AE16" i="33" s="1"/>
  <c r="AP16" i="33" s="1"/>
  <c r="S46" i="33"/>
  <c r="S45" i="33"/>
  <c r="S44" i="33"/>
  <c r="S43" i="33"/>
  <c r="S42" i="33"/>
  <c r="S41" i="33"/>
  <c r="S40" i="33"/>
  <c r="S39" i="33"/>
  <c r="S38" i="33"/>
  <c r="S37" i="33"/>
  <c r="S36" i="33"/>
  <c r="S35" i="33"/>
  <c r="S34" i="33"/>
  <c r="S33" i="33"/>
  <c r="S32" i="33"/>
  <c r="S31" i="33"/>
  <c r="S30" i="33"/>
  <c r="S29" i="33"/>
  <c r="S28" i="33"/>
  <c r="S27" i="33"/>
  <c r="S26" i="33"/>
  <c r="S25" i="33"/>
  <c r="S24" i="33"/>
  <c r="S23" i="33"/>
  <c r="S22" i="33"/>
  <c r="S21" i="33"/>
  <c r="S20" i="33"/>
  <c r="S19" i="33"/>
  <c r="S18" i="33"/>
  <c r="S17" i="33"/>
  <c r="S16" i="33"/>
  <c r="S15" i="33"/>
  <c r="S14" i="33"/>
  <c r="S13" i="33"/>
  <c r="S12" i="33"/>
  <c r="S11" i="33"/>
  <c r="S10" i="33"/>
  <c r="S9" i="33"/>
  <c r="S8" i="33"/>
  <c r="S7" i="33"/>
  <c r="S6" i="33"/>
  <c r="S5" i="33"/>
  <c r="S4" i="33"/>
  <c r="S1" i="33"/>
  <c r="AE1" i="33" s="1"/>
  <c r="R111" i="33"/>
  <c r="AD40" i="33" s="1"/>
  <c r="R110" i="33"/>
  <c r="AD39" i="33" s="1"/>
  <c r="AO39" i="33" s="1"/>
  <c r="R109" i="33"/>
  <c r="R108" i="33"/>
  <c r="R107" i="33"/>
  <c r="R106" i="33"/>
  <c r="R105" i="33"/>
  <c r="R104" i="33"/>
  <c r="R103" i="33"/>
  <c r="R102" i="33"/>
  <c r="R101" i="33"/>
  <c r="R100" i="33"/>
  <c r="R99" i="33"/>
  <c r="AD36" i="33" s="1"/>
  <c r="R98" i="33"/>
  <c r="R97" i="33"/>
  <c r="R96" i="33"/>
  <c r="R95" i="33"/>
  <c r="R94" i="33"/>
  <c r="R93" i="33"/>
  <c r="R92" i="33"/>
  <c r="AD33" i="33" s="1"/>
  <c r="R91" i="33"/>
  <c r="R90" i="33"/>
  <c r="R89" i="33"/>
  <c r="R88" i="33"/>
  <c r="R87" i="33"/>
  <c r="R86" i="33"/>
  <c r="R85" i="33"/>
  <c r="R84" i="33"/>
  <c r="R83" i="33"/>
  <c r="R82" i="33"/>
  <c r="R81" i="33"/>
  <c r="R80" i="33"/>
  <c r="R79" i="33"/>
  <c r="R78" i="33"/>
  <c r="R77" i="33"/>
  <c r="R76" i="33"/>
  <c r="R75" i="33"/>
  <c r="R74" i="33"/>
  <c r="AD29" i="33" s="1"/>
  <c r="R73" i="33"/>
  <c r="AD28" i="33" s="1"/>
  <c r="AO28" i="33" s="1"/>
  <c r="R72" i="33"/>
  <c r="AD27" i="33" s="1"/>
  <c r="AO27" i="33" s="1"/>
  <c r="R71" i="33"/>
  <c r="AD26" i="33" s="1"/>
  <c r="R70" i="33"/>
  <c r="R69" i="33"/>
  <c r="R68" i="33"/>
  <c r="R67" i="33"/>
  <c r="R66" i="33"/>
  <c r="R65" i="33"/>
  <c r="R64" i="33"/>
  <c r="R63" i="33"/>
  <c r="R62" i="33"/>
  <c r="R61" i="33"/>
  <c r="R60" i="33"/>
  <c r="R59" i="33"/>
  <c r="R58" i="33"/>
  <c r="R57" i="33"/>
  <c r="R56" i="33"/>
  <c r="R55" i="33"/>
  <c r="R54" i="33"/>
  <c r="R53" i="33"/>
  <c r="R52" i="33"/>
  <c r="R51" i="33"/>
  <c r="R50" i="33"/>
  <c r="R49" i="33"/>
  <c r="AD18" i="33" s="1"/>
  <c r="AO18" i="33" s="1"/>
  <c r="R48" i="33"/>
  <c r="AD17" i="33" s="1"/>
  <c r="R47" i="33"/>
  <c r="AD16" i="33" s="1"/>
  <c r="R46" i="33"/>
  <c r="R45" i="33"/>
  <c r="R44" i="33"/>
  <c r="R43" i="33"/>
  <c r="R42" i="33"/>
  <c r="R41" i="33"/>
  <c r="R40" i="33"/>
  <c r="R39" i="33"/>
  <c r="R38" i="33"/>
  <c r="R37" i="33"/>
  <c r="R36" i="33"/>
  <c r="R35" i="33"/>
  <c r="R34" i="33"/>
  <c r="R33" i="33"/>
  <c r="R32" i="33"/>
  <c r="R31" i="33"/>
  <c r="R30" i="33"/>
  <c r="R29" i="33"/>
  <c r="R28" i="33"/>
  <c r="R27" i="33"/>
  <c r="R26" i="33"/>
  <c r="R25" i="33"/>
  <c r="R24" i="33"/>
  <c r="R23" i="33"/>
  <c r="R22" i="33"/>
  <c r="R21" i="33"/>
  <c r="R20" i="33"/>
  <c r="R19" i="33"/>
  <c r="R18" i="33"/>
  <c r="R17" i="33"/>
  <c r="R16" i="33"/>
  <c r="R15" i="33"/>
  <c r="R14" i="33"/>
  <c r="R13" i="33"/>
  <c r="R12" i="33"/>
  <c r="R11" i="33"/>
  <c r="R10" i="33"/>
  <c r="R9" i="33"/>
  <c r="R8" i="33"/>
  <c r="R7" i="33"/>
  <c r="R6" i="33"/>
  <c r="R5" i="33"/>
  <c r="R4" i="33"/>
  <c r="R1" i="33"/>
  <c r="AD1" i="33" s="1"/>
  <c r="AA42" i="3"/>
  <c r="AA40" i="3"/>
  <c r="AA35" i="3"/>
  <c r="AA34" i="3"/>
  <c r="AA32" i="3"/>
  <c r="AA30" i="3"/>
  <c r="AA28" i="3"/>
  <c r="AA23" i="3"/>
  <c r="AA22" i="3"/>
  <c r="AA20" i="3"/>
  <c r="AA18" i="3"/>
  <c r="AA16" i="3"/>
  <c r="AA11" i="3"/>
  <c r="AA10" i="3"/>
  <c r="AA8" i="3"/>
  <c r="AA7" i="3"/>
  <c r="AA9" i="3"/>
  <c r="AA12" i="3"/>
  <c r="AA13" i="3"/>
  <c r="AA14" i="3"/>
  <c r="AA15" i="3"/>
  <c r="AA17" i="3"/>
  <c r="AA19" i="3"/>
  <c r="AA21" i="3"/>
  <c r="AA24" i="3"/>
  <c r="AA25" i="3"/>
  <c r="AA26" i="3"/>
  <c r="AA27" i="3"/>
  <c r="AA29" i="3"/>
  <c r="AA31" i="3"/>
  <c r="AA33" i="3"/>
  <c r="AA36" i="3"/>
  <c r="AA37" i="3"/>
  <c r="AA38" i="3"/>
  <c r="AA39" i="3"/>
  <c r="AA41" i="3"/>
  <c r="AA43" i="3"/>
  <c r="C1"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42" i="29"/>
  <c r="G43" i="29"/>
  <c r="G44" i="29"/>
  <c r="K15" i="29" s="1"/>
  <c r="AC17" i="3" s="1"/>
  <c r="G45" i="29"/>
  <c r="G46" i="29"/>
  <c r="G47" i="29"/>
  <c r="G48" i="29"/>
  <c r="K17" i="29" s="1"/>
  <c r="AC19" i="3" s="1"/>
  <c r="G49" i="29"/>
  <c r="K18" i="29" s="1"/>
  <c r="AC20" i="3" s="1"/>
  <c r="G50" i="29"/>
  <c r="K19" i="29" s="1"/>
  <c r="AC21" i="3" s="1"/>
  <c r="G51" i="29"/>
  <c r="G52" i="29"/>
  <c r="G53" i="29"/>
  <c r="G54" i="29"/>
  <c r="G55" i="29"/>
  <c r="G56" i="29"/>
  <c r="G57" i="29"/>
  <c r="G58" i="29"/>
  <c r="G59" i="29"/>
  <c r="G60" i="29"/>
  <c r="G61" i="29"/>
  <c r="G62" i="29"/>
  <c r="G63" i="29"/>
  <c r="G64" i="29"/>
  <c r="G65" i="29"/>
  <c r="G66" i="29"/>
  <c r="G67" i="29"/>
  <c r="G68" i="29"/>
  <c r="G69" i="29"/>
  <c r="G70" i="29"/>
  <c r="G71" i="29"/>
  <c r="G72" i="29"/>
  <c r="K27" i="29" s="1"/>
  <c r="G73" i="29"/>
  <c r="K28" i="29" s="1"/>
  <c r="AC30" i="3" s="1"/>
  <c r="G74" i="29"/>
  <c r="K29" i="29" s="1"/>
  <c r="G75" i="29"/>
  <c r="K30" i="29" s="1"/>
  <c r="G76" i="29"/>
  <c r="G77" i="29"/>
  <c r="G78" i="29"/>
  <c r="G79" i="29"/>
  <c r="G80" i="29"/>
  <c r="G81" i="29"/>
  <c r="G82" i="29"/>
  <c r="G83" i="29"/>
  <c r="G84" i="29"/>
  <c r="G85" i="29"/>
  <c r="G86" i="29"/>
  <c r="G87" i="29"/>
  <c r="G88" i="29"/>
  <c r="G89" i="29"/>
  <c r="G90" i="29"/>
  <c r="G91" i="29"/>
  <c r="G92" i="29"/>
  <c r="G93" i="29"/>
  <c r="K34" i="29" s="1"/>
  <c r="G94" i="29"/>
  <c r="G95" i="29"/>
  <c r="G96" i="29"/>
  <c r="G97" i="29"/>
  <c r="G98" i="29"/>
  <c r="G99" i="29"/>
  <c r="G100" i="29"/>
  <c r="K37" i="29" s="1"/>
  <c r="AC39" i="3" s="1"/>
  <c r="G101" i="29"/>
  <c r="G102" i="29"/>
  <c r="G103" i="29"/>
  <c r="G104" i="29"/>
  <c r="G105" i="29"/>
  <c r="G106" i="29"/>
  <c r="G107" i="29"/>
  <c r="G108" i="29"/>
  <c r="G109" i="29"/>
  <c r="G110" i="29"/>
  <c r="G111" i="29"/>
  <c r="K40" i="29" s="1"/>
  <c r="AC42" i="3" s="1"/>
  <c r="G112" i="29"/>
  <c r="K41" i="29" s="1"/>
  <c r="G5" i="29"/>
  <c r="K5" i="29" s="1"/>
  <c r="D46" i="22"/>
  <c r="E46" i="22"/>
  <c r="F46" i="22"/>
  <c r="G46" i="22"/>
  <c r="H46" i="22"/>
  <c r="I46" i="22"/>
  <c r="J46" i="22"/>
  <c r="K46" i="22"/>
  <c r="L46" i="22"/>
  <c r="M46" i="22"/>
  <c r="D8" i="22"/>
  <c r="E8" i="22"/>
  <c r="F8" i="22"/>
  <c r="G8" i="22"/>
  <c r="H8" i="22"/>
  <c r="I8" i="22"/>
  <c r="J8" i="22"/>
  <c r="K8" i="22"/>
  <c r="L8" i="22"/>
  <c r="M8" i="22"/>
  <c r="D9" i="22"/>
  <c r="E9" i="22"/>
  <c r="F9" i="22"/>
  <c r="G9" i="22"/>
  <c r="H9" i="22"/>
  <c r="I9" i="22"/>
  <c r="J9" i="22"/>
  <c r="K9" i="22"/>
  <c r="L9" i="22"/>
  <c r="M9" i="22"/>
  <c r="D10" i="22"/>
  <c r="E10" i="22"/>
  <c r="F10" i="22"/>
  <c r="G10" i="22"/>
  <c r="H10" i="22"/>
  <c r="I10" i="22"/>
  <c r="J10" i="22"/>
  <c r="K10" i="22"/>
  <c r="L10" i="22"/>
  <c r="M10" i="22"/>
  <c r="D11" i="22"/>
  <c r="E11" i="22"/>
  <c r="F11" i="22"/>
  <c r="G11" i="22"/>
  <c r="H11" i="22"/>
  <c r="I11" i="22"/>
  <c r="J11" i="22"/>
  <c r="K11" i="22"/>
  <c r="L11" i="22"/>
  <c r="M11" i="22"/>
  <c r="D12" i="22"/>
  <c r="E12" i="22"/>
  <c r="F12" i="22"/>
  <c r="G12" i="22"/>
  <c r="H12" i="22"/>
  <c r="I12" i="22"/>
  <c r="J12" i="22"/>
  <c r="K12" i="22"/>
  <c r="L12" i="22"/>
  <c r="M12" i="22"/>
  <c r="D13" i="22"/>
  <c r="E13" i="22"/>
  <c r="F13" i="22"/>
  <c r="G13" i="22"/>
  <c r="H13" i="22"/>
  <c r="I13" i="22"/>
  <c r="J13" i="22"/>
  <c r="K13" i="22"/>
  <c r="L13" i="22"/>
  <c r="M13" i="22"/>
  <c r="D14" i="22"/>
  <c r="E14" i="22"/>
  <c r="F14" i="22"/>
  <c r="G14" i="22"/>
  <c r="H14" i="22"/>
  <c r="I14" i="22"/>
  <c r="J14" i="22"/>
  <c r="K14" i="22"/>
  <c r="L14" i="22"/>
  <c r="M14" i="22"/>
  <c r="D15" i="22"/>
  <c r="E15" i="22"/>
  <c r="F15" i="22"/>
  <c r="G15" i="22"/>
  <c r="H15" i="22"/>
  <c r="I15" i="22"/>
  <c r="J15" i="22"/>
  <c r="K15" i="22"/>
  <c r="L15" i="22"/>
  <c r="M15" i="22"/>
  <c r="D16" i="22"/>
  <c r="E16" i="22"/>
  <c r="F16" i="22"/>
  <c r="G16" i="22"/>
  <c r="H16" i="22"/>
  <c r="I16" i="22"/>
  <c r="J16" i="22"/>
  <c r="K16" i="22"/>
  <c r="L16" i="22"/>
  <c r="M16" i="22"/>
  <c r="D17" i="22"/>
  <c r="E17" i="22"/>
  <c r="F17" i="22"/>
  <c r="G17" i="22"/>
  <c r="H17" i="22"/>
  <c r="I17" i="22"/>
  <c r="J17" i="22"/>
  <c r="K17" i="22"/>
  <c r="L17" i="22"/>
  <c r="M17" i="22"/>
  <c r="D18" i="22"/>
  <c r="E18" i="22"/>
  <c r="F18" i="22"/>
  <c r="G18" i="22"/>
  <c r="H18" i="22"/>
  <c r="I18" i="22"/>
  <c r="J18" i="22"/>
  <c r="K18" i="22"/>
  <c r="L18" i="22"/>
  <c r="M18" i="22"/>
  <c r="D19" i="22"/>
  <c r="E19" i="22"/>
  <c r="F19" i="22"/>
  <c r="G19" i="22"/>
  <c r="H19" i="22"/>
  <c r="I19" i="22"/>
  <c r="J19" i="22"/>
  <c r="K19" i="22"/>
  <c r="L19" i="22"/>
  <c r="M19" i="22"/>
  <c r="D20" i="22"/>
  <c r="E20" i="22"/>
  <c r="F20" i="22"/>
  <c r="G20" i="22"/>
  <c r="H20" i="22"/>
  <c r="I20" i="22"/>
  <c r="J20" i="22"/>
  <c r="K20" i="22"/>
  <c r="L20" i="22"/>
  <c r="M20" i="22"/>
  <c r="D21" i="22"/>
  <c r="E21" i="22"/>
  <c r="F21" i="22"/>
  <c r="G21" i="22"/>
  <c r="H21" i="22"/>
  <c r="I21" i="22"/>
  <c r="J21" i="22"/>
  <c r="K21" i="22"/>
  <c r="L21" i="22"/>
  <c r="M21" i="22"/>
  <c r="D22" i="22"/>
  <c r="E22" i="22"/>
  <c r="F22" i="22"/>
  <c r="G22" i="22"/>
  <c r="H22" i="22"/>
  <c r="I22" i="22"/>
  <c r="J22" i="22"/>
  <c r="K22" i="22"/>
  <c r="L22" i="22"/>
  <c r="M22" i="22"/>
  <c r="D23" i="22"/>
  <c r="E23" i="22"/>
  <c r="F23" i="22"/>
  <c r="G23" i="22"/>
  <c r="H23" i="22"/>
  <c r="I23" i="22"/>
  <c r="J23" i="22"/>
  <c r="K23" i="22"/>
  <c r="L23" i="22"/>
  <c r="M23" i="22"/>
  <c r="D24" i="22"/>
  <c r="E24" i="22"/>
  <c r="F24" i="22"/>
  <c r="G24" i="22"/>
  <c r="H24" i="22"/>
  <c r="I24" i="22"/>
  <c r="J24" i="22"/>
  <c r="K24" i="22"/>
  <c r="L24" i="22"/>
  <c r="M24" i="22"/>
  <c r="D25" i="22"/>
  <c r="E25" i="22"/>
  <c r="F25" i="22"/>
  <c r="G25" i="22"/>
  <c r="H25" i="22"/>
  <c r="I25" i="22"/>
  <c r="J25" i="22"/>
  <c r="K25" i="22"/>
  <c r="L25" i="22"/>
  <c r="M25" i="22"/>
  <c r="D26" i="22"/>
  <c r="E26" i="22"/>
  <c r="F26" i="22"/>
  <c r="G26" i="22"/>
  <c r="H26" i="22"/>
  <c r="I26" i="22"/>
  <c r="J26" i="22"/>
  <c r="K26" i="22"/>
  <c r="L26" i="22"/>
  <c r="M26" i="22"/>
  <c r="D27" i="22"/>
  <c r="E27" i="22"/>
  <c r="F27" i="22"/>
  <c r="G27" i="22"/>
  <c r="H27" i="22"/>
  <c r="I27" i="22"/>
  <c r="J27" i="22"/>
  <c r="K27" i="22"/>
  <c r="L27" i="22"/>
  <c r="M27" i="22"/>
  <c r="D28" i="22"/>
  <c r="E28" i="22"/>
  <c r="F28" i="22"/>
  <c r="G28" i="22"/>
  <c r="H28" i="22"/>
  <c r="I28" i="22"/>
  <c r="J28" i="22"/>
  <c r="K28" i="22"/>
  <c r="L28" i="22"/>
  <c r="M28" i="22"/>
  <c r="D29" i="22"/>
  <c r="E29" i="22"/>
  <c r="F29" i="22"/>
  <c r="G29" i="22"/>
  <c r="H29" i="22"/>
  <c r="I29" i="22"/>
  <c r="J29" i="22"/>
  <c r="K29" i="22"/>
  <c r="L29" i="22"/>
  <c r="M29" i="22"/>
  <c r="D30" i="22"/>
  <c r="E30" i="22"/>
  <c r="F30" i="22"/>
  <c r="G30" i="22"/>
  <c r="H30" i="22"/>
  <c r="I30" i="22"/>
  <c r="J30" i="22"/>
  <c r="K30" i="22"/>
  <c r="L30" i="22"/>
  <c r="M30" i="22"/>
  <c r="D31" i="22"/>
  <c r="E31" i="22"/>
  <c r="F31" i="22"/>
  <c r="G31" i="22"/>
  <c r="H31" i="22"/>
  <c r="I31" i="22"/>
  <c r="J31" i="22"/>
  <c r="K31" i="22"/>
  <c r="L31" i="22"/>
  <c r="M31" i="22"/>
  <c r="D32" i="22"/>
  <c r="E32" i="22"/>
  <c r="F32" i="22"/>
  <c r="G32" i="22"/>
  <c r="H32" i="22"/>
  <c r="I32" i="22"/>
  <c r="J32" i="22"/>
  <c r="K32" i="22"/>
  <c r="L32" i="22"/>
  <c r="M32" i="22"/>
  <c r="D33" i="22"/>
  <c r="E33" i="22"/>
  <c r="F33" i="22"/>
  <c r="G33" i="22"/>
  <c r="H33" i="22"/>
  <c r="I33" i="22"/>
  <c r="J33" i="22"/>
  <c r="K33" i="22"/>
  <c r="L33" i="22"/>
  <c r="M33" i="22"/>
  <c r="D34" i="22"/>
  <c r="E34" i="22"/>
  <c r="F34" i="22"/>
  <c r="G34" i="22"/>
  <c r="H34" i="22"/>
  <c r="I34" i="22"/>
  <c r="J34" i="22"/>
  <c r="K34" i="22"/>
  <c r="L34" i="22"/>
  <c r="M34" i="22"/>
  <c r="D35" i="22"/>
  <c r="E35" i="22"/>
  <c r="F35" i="22"/>
  <c r="G35" i="22"/>
  <c r="H35" i="22"/>
  <c r="I35" i="22"/>
  <c r="J35" i="22"/>
  <c r="K35" i="22"/>
  <c r="L35" i="22"/>
  <c r="M35" i="22"/>
  <c r="D36" i="22"/>
  <c r="E36" i="22"/>
  <c r="F36" i="22"/>
  <c r="G36" i="22"/>
  <c r="H36" i="22"/>
  <c r="I36" i="22"/>
  <c r="J36" i="22"/>
  <c r="K36" i="22"/>
  <c r="L36" i="22"/>
  <c r="M36" i="22"/>
  <c r="D37" i="22"/>
  <c r="E37" i="22"/>
  <c r="F37" i="22"/>
  <c r="G37" i="22"/>
  <c r="H37" i="22"/>
  <c r="I37" i="22"/>
  <c r="J37" i="22"/>
  <c r="K37" i="22"/>
  <c r="L37" i="22"/>
  <c r="M37" i="22"/>
  <c r="D38" i="22"/>
  <c r="E38" i="22"/>
  <c r="F38" i="22"/>
  <c r="G38" i="22"/>
  <c r="H38" i="22"/>
  <c r="I38" i="22"/>
  <c r="J38" i="22"/>
  <c r="K38" i="22"/>
  <c r="L38" i="22"/>
  <c r="M38" i="22"/>
  <c r="D39" i="22"/>
  <c r="E39" i="22"/>
  <c r="F39" i="22"/>
  <c r="G39" i="22"/>
  <c r="H39" i="22"/>
  <c r="I39" i="22"/>
  <c r="J39" i="22"/>
  <c r="K39" i="22"/>
  <c r="L39" i="22"/>
  <c r="M39" i="22"/>
  <c r="D40" i="22"/>
  <c r="E40" i="22"/>
  <c r="F40" i="22"/>
  <c r="G40" i="22"/>
  <c r="H40" i="22"/>
  <c r="I40" i="22"/>
  <c r="J40" i="22"/>
  <c r="K40" i="22"/>
  <c r="L40" i="22"/>
  <c r="M40" i="22"/>
  <c r="D41" i="22"/>
  <c r="E41" i="22"/>
  <c r="F41" i="22"/>
  <c r="G41" i="22"/>
  <c r="H41" i="22"/>
  <c r="I41" i="22"/>
  <c r="J41" i="22"/>
  <c r="K41" i="22"/>
  <c r="L41" i="22"/>
  <c r="M41" i="22"/>
  <c r="D42" i="22"/>
  <c r="E42" i="22"/>
  <c r="F42" i="22"/>
  <c r="G42" i="22"/>
  <c r="H42" i="22"/>
  <c r="I42" i="22"/>
  <c r="J42" i="22"/>
  <c r="K42" i="22"/>
  <c r="L42" i="22"/>
  <c r="M42" i="22"/>
  <c r="D43" i="22"/>
  <c r="E43" i="22"/>
  <c r="F43" i="22"/>
  <c r="G43" i="22"/>
  <c r="H43" i="22"/>
  <c r="I43" i="22"/>
  <c r="J43" i="22"/>
  <c r="K43" i="22"/>
  <c r="L43" i="22"/>
  <c r="M43" i="22"/>
  <c r="E7" i="22"/>
  <c r="F7" i="22"/>
  <c r="G7" i="22"/>
  <c r="H7" i="22"/>
  <c r="I7" i="22"/>
  <c r="J7" i="22"/>
  <c r="K7" i="22"/>
  <c r="L7" i="22"/>
  <c r="M7" i="22"/>
  <c r="D7" i="22"/>
  <c r="AH7" i="3"/>
  <c r="C12" i="9"/>
  <c r="AP39" i="33" l="1"/>
  <c r="AR27" i="33"/>
  <c r="AS26" i="33"/>
  <c r="AJ5" i="33"/>
  <c r="AU5" i="33" s="1"/>
  <c r="AJ15" i="33"/>
  <c r="AU15" i="33" s="1"/>
  <c r="AJ25" i="33"/>
  <c r="AJ34" i="33"/>
  <c r="AU34" i="33" s="1"/>
  <c r="AK11" i="33"/>
  <c r="AV11" i="33" s="1"/>
  <c r="AK21" i="33"/>
  <c r="AW26" i="33"/>
  <c r="AJ7" i="33"/>
  <c r="AU7" i="33" s="1"/>
  <c r="AV39" i="33"/>
  <c r="AU27" i="33"/>
  <c r="AT39" i="33"/>
  <c r="AV27" i="33"/>
  <c r="AU39" i="33"/>
  <c r="AN41" i="33"/>
  <c r="AC36" i="3"/>
  <c r="O15" i="29"/>
  <c r="K20" i="29"/>
  <c r="AC22" i="3" s="1"/>
  <c r="AC43" i="3"/>
  <c r="O17" i="29"/>
  <c r="AC32" i="3"/>
  <c r="O11" i="29"/>
  <c r="AC29" i="3"/>
  <c r="O9" i="29"/>
  <c r="K11" i="29"/>
  <c r="AC13" i="3" s="1"/>
  <c r="AC7" i="3"/>
  <c r="O5" i="29"/>
  <c r="AC31" i="3"/>
  <c r="O10" i="29"/>
  <c r="K38" i="29"/>
  <c r="AC40" i="3" s="1"/>
  <c r="K14" i="29"/>
  <c r="AC16" i="3" s="1"/>
  <c r="K9" i="29"/>
  <c r="AC11" i="3" s="1"/>
  <c r="K12" i="29"/>
  <c r="AC14" i="3" s="1"/>
  <c r="K23" i="29"/>
  <c r="AC25" i="3" s="1"/>
  <c r="K21" i="29"/>
  <c r="AC23" i="3" s="1"/>
  <c r="K33" i="29"/>
  <c r="K31" i="29"/>
  <c r="K8" i="29"/>
  <c r="AC10" i="3" s="1"/>
  <c r="AJ30" i="33"/>
  <c r="AU30" i="33" s="1"/>
  <c r="AE5" i="33"/>
  <c r="AP5" i="33" s="1"/>
  <c r="AE15" i="33"/>
  <c r="AP15" i="33" s="1"/>
  <c r="AE25" i="33"/>
  <c r="AE34" i="33"/>
  <c r="AF11" i="33"/>
  <c r="AF21" i="33"/>
  <c r="AG14" i="33"/>
  <c r="AR14" i="33" s="1"/>
  <c r="AH10" i="33"/>
  <c r="AS10" i="33" s="1"/>
  <c r="AK7" i="33"/>
  <c r="AV7" i="33" s="1"/>
  <c r="AL19" i="33"/>
  <c r="AW19" i="33" s="1"/>
  <c r="AQ10" i="33"/>
  <c r="AG34" i="33"/>
  <c r="AR34" i="33" s="1"/>
  <c r="AH11" i="33"/>
  <c r="AH21" i="33"/>
  <c r="AS21" i="33" s="1"/>
  <c r="AF12" i="33"/>
  <c r="AQ12" i="33" s="1"/>
  <c r="AF35" i="33"/>
  <c r="AQ35" i="33" s="1"/>
  <c r="AI21" i="33"/>
  <c r="AK10" i="33"/>
  <c r="AV10" i="33" s="1"/>
  <c r="AL8" i="33"/>
  <c r="AW8" i="33" s="1"/>
  <c r="AE12" i="33"/>
  <c r="AP12" i="33" s="1"/>
  <c r="AE35" i="33"/>
  <c r="AP35" i="33" s="1"/>
  <c r="AF22" i="33"/>
  <c r="AQ22" i="33" s="1"/>
  <c r="AG15" i="33"/>
  <c r="AR15" i="33" s="1"/>
  <c r="AG25" i="33"/>
  <c r="AR25" i="33" s="1"/>
  <c r="AS33" i="33"/>
  <c r="AI14" i="33"/>
  <c r="AJ10" i="33"/>
  <c r="AU10" i="33" s="1"/>
  <c r="AK8" i="33"/>
  <c r="AV8" i="33" s="1"/>
  <c r="AL4" i="33"/>
  <c r="AW4" i="33" s="1"/>
  <c r="AL7" i="33"/>
  <c r="AW7" i="33" s="1"/>
  <c r="AL20" i="33"/>
  <c r="AW20" i="33" s="1"/>
  <c r="AH25" i="33"/>
  <c r="AS25" i="33" s="1"/>
  <c r="AH34" i="33"/>
  <c r="AS34" i="33" s="1"/>
  <c r="AD19" i="33"/>
  <c r="AO19" i="33" s="1"/>
  <c r="AG6" i="33"/>
  <c r="AR6" i="33" s="1"/>
  <c r="AG12" i="33"/>
  <c r="AG35" i="33"/>
  <c r="AR35" i="33" s="1"/>
  <c r="AH22" i="33"/>
  <c r="AS22" i="33" s="1"/>
  <c r="AI5" i="33"/>
  <c r="AT5" i="33" s="1"/>
  <c r="AI15" i="33"/>
  <c r="AT15" i="33" s="1"/>
  <c r="AI25" i="33"/>
  <c r="AT25" i="33" s="1"/>
  <c r="AI34" i="33"/>
  <c r="AT34" i="33" s="1"/>
  <c r="AJ11" i="33"/>
  <c r="AU11" i="33" s="1"/>
  <c r="AJ21" i="33"/>
  <c r="AU21" i="33" s="1"/>
  <c r="AK14" i="33"/>
  <c r="AV14" i="33" s="1"/>
  <c r="AL10" i="33"/>
  <c r="AW10" i="33" s="1"/>
  <c r="AD7" i="33"/>
  <c r="AO7" i="33" s="1"/>
  <c r="AD30" i="33"/>
  <c r="AO30" i="33" s="1"/>
  <c r="AE19" i="33"/>
  <c r="AP19" i="33" s="1"/>
  <c r="AH6" i="33"/>
  <c r="AS6" i="33" s="1"/>
  <c r="AL14" i="33"/>
  <c r="AW14" i="33" s="1"/>
  <c r="AW36" i="33"/>
  <c r="AT33" i="33"/>
  <c r="AV21" i="33"/>
  <c r="AV33" i="33"/>
  <c r="AK38" i="33"/>
  <c r="AV38" i="33" s="1"/>
  <c r="AP36" i="33"/>
  <c r="AW33" i="33"/>
  <c r="AU33" i="33"/>
  <c r="AD8" i="33"/>
  <c r="AO8" i="33" s="1"/>
  <c r="AE4" i="33"/>
  <c r="AP4" i="33" s="1"/>
  <c r="AE20" i="33"/>
  <c r="AP20" i="33" s="1"/>
  <c r="AE37" i="33"/>
  <c r="AP37" i="33" s="1"/>
  <c r="AQ7" i="33"/>
  <c r="AF13" i="33"/>
  <c r="AQ13" i="33" s="1"/>
  <c r="AF30" i="33"/>
  <c r="AQ30" i="33" s="1"/>
  <c r="AF32" i="33"/>
  <c r="AQ32" i="33" s="1"/>
  <c r="AR19" i="33"/>
  <c r="AJ6" i="33"/>
  <c r="AU6" i="33" s="1"/>
  <c r="AJ12" i="33"/>
  <c r="AU12" i="33" s="1"/>
  <c r="AJ35" i="33"/>
  <c r="AU35" i="33" s="1"/>
  <c r="AK22" i="33"/>
  <c r="AV22" i="33" s="1"/>
  <c r="AS11" i="33"/>
  <c r="AH23" i="33"/>
  <c r="AS23" i="33" s="1"/>
  <c r="AT21" i="33"/>
  <c r="AD24" i="33"/>
  <c r="AO24" i="33" s="1"/>
  <c r="AG13" i="33"/>
  <c r="AR13" i="33" s="1"/>
  <c r="AD14" i="33"/>
  <c r="AO14" i="33" s="1"/>
  <c r="AE10" i="33"/>
  <c r="AP10" i="33" s="1"/>
  <c r="AG37" i="33"/>
  <c r="AR37" i="33" s="1"/>
  <c r="AH7" i="33"/>
  <c r="AH30" i="33"/>
  <c r="AS30" i="33" s="1"/>
  <c r="AH32" i="33"/>
  <c r="AS32" i="33" s="1"/>
  <c r="AI11" i="33"/>
  <c r="AT11" i="33" s="1"/>
  <c r="AU25" i="33"/>
  <c r="AR12" i="33"/>
  <c r="AD4" i="33"/>
  <c r="AO4" i="33" s="1"/>
  <c r="AD20" i="33"/>
  <c r="AO20" i="33" s="1"/>
  <c r="AE7" i="33"/>
  <c r="AP7" i="33" s="1"/>
  <c r="AQ36" i="33"/>
  <c r="AF24" i="33"/>
  <c r="AQ24" i="33" s="1"/>
  <c r="AS7" i="33"/>
  <c r="AS36" i="33"/>
  <c r="AI19" i="33"/>
  <c r="AT19" i="33" s="1"/>
  <c r="AR36" i="33"/>
  <c r="AE13" i="33"/>
  <c r="AP13" i="33" s="1"/>
  <c r="AJ22" i="33"/>
  <c r="AU22" i="33" s="1"/>
  <c r="AK9" i="33"/>
  <c r="AV9" i="33" s="1"/>
  <c r="AK34" i="33"/>
  <c r="AV34" i="33" s="1"/>
  <c r="AL21" i="33"/>
  <c r="AW21" i="33" s="1"/>
  <c r="AO33" i="33"/>
  <c r="AT7" i="33"/>
  <c r="AT36" i="33"/>
  <c r="AJ19" i="33"/>
  <c r="AU19" i="33" s="1"/>
  <c r="AJ31" i="33"/>
  <c r="AU31" i="33" s="1"/>
  <c r="AK20" i="33"/>
  <c r="AV20" i="33" s="1"/>
  <c r="AF23" i="33"/>
  <c r="AQ23" i="33" s="1"/>
  <c r="AI12" i="33"/>
  <c r="AT12" i="33" s="1"/>
  <c r="AK25" i="33"/>
  <c r="AV25" i="33" s="1"/>
  <c r="AL23" i="33"/>
  <c r="AW23" i="33" s="1"/>
  <c r="AW34" i="33"/>
  <c r="AP33" i="33"/>
  <c r="AH8" i="33"/>
  <c r="AS8" i="33" s="1"/>
  <c r="AH24" i="33"/>
  <c r="AS24" i="33" s="1"/>
  <c r="AJ32" i="33"/>
  <c r="AU32" i="33" s="1"/>
  <c r="AU36" i="33"/>
  <c r="AK19" i="33"/>
  <c r="AV19" i="33" s="1"/>
  <c r="AO36" i="33"/>
  <c r="AD37" i="33"/>
  <c r="AO37" i="33" s="1"/>
  <c r="AP25" i="33"/>
  <c r="AP34" i="33"/>
  <c r="AQ11" i="33"/>
  <c r="AQ21" i="33"/>
  <c r="AQ33" i="33"/>
  <c r="AF38" i="33"/>
  <c r="AQ38" i="33" s="1"/>
  <c r="AI8" i="33"/>
  <c r="AT8" i="33" s="1"/>
  <c r="AI20" i="33"/>
  <c r="AT20" i="33" s="1"/>
  <c r="AI24" i="33"/>
  <c r="AT24" i="33" s="1"/>
  <c r="AJ20" i="33"/>
  <c r="AU20" i="33" s="1"/>
  <c r="AJ37" i="33"/>
  <c r="AU37" i="33" s="1"/>
  <c r="AK13" i="33"/>
  <c r="AV13" i="33" s="1"/>
  <c r="AK30" i="33"/>
  <c r="AV30" i="33" s="1"/>
  <c r="AK32" i="33"/>
  <c r="AV32" i="33" s="1"/>
  <c r="AV36" i="33"/>
  <c r="AI35" i="33"/>
  <c r="AT35" i="33" s="1"/>
  <c r="AJ9" i="33"/>
  <c r="AU9" i="33" s="1"/>
  <c r="AK5" i="33"/>
  <c r="AV5" i="33" s="1"/>
  <c r="AW25" i="33"/>
  <c r="AE38" i="33"/>
  <c r="AP38" i="33" s="1"/>
  <c r="AD38" i="33"/>
  <c r="AO38" i="33" s="1"/>
  <c r="AD12" i="33"/>
  <c r="AO12" i="33" s="1"/>
  <c r="AF15" i="33"/>
  <c r="AQ15" i="33" s="1"/>
  <c r="AF25" i="33"/>
  <c r="AQ25" i="33" s="1"/>
  <c r="AF34" i="33"/>
  <c r="AQ34" i="33" s="1"/>
  <c r="AG11" i="33"/>
  <c r="AR11" i="33" s="1"/>
  <c r="AG21" i="33"/>
  <c r="AR21" i="33" s="1"/>
  <c r="AR33" i="33"/>
  <c r="AG38" i="33"/>
  <c r="AR38" i="33" s="1"/>
  <c r="AI10" i="33"/>
  <c r="AT10" i="33" s="1"/>
  <c r="AJ8" i="33"/>
  <c r="AU8" i="33" s="1"/>
  <c r="AL30" i="33"/>
  <c r="AW30" i="33" s="1"/>
  <c r="AL32" i="33"/>
  <c r="AW32" i="33" s="1"/>
  <c r="AH35" i="33"/>
  <c r="AS35" i="33" s="1"/>
  <c r="AI31" i="33"/>
  <c r="AT31" i="33" s="1"/>
  <c r="AJ38" i="33"/>
  <c r="AU38" i="33" s="1"/>
  <c r="AK31" i="33"/>
  <c r="AV31" i="33" s="1"/>
  <c r="AL31" i="33"/>
  <c r="AW31" i="33" s="1"/>
  <c r="AD10" i="33"/>
  <c r="AO10" i="33" s="1"/>
  <c r="AD31" i="33"/>
  <c r="AO31" i="33" s="1"/>
  <c r="AE8" i="33"/>
  <c r="AP8" i="33" s="1"/>
  <c r="AE24" i="33"/>
  <c r="AP24" i="33" s="1"/>
  <c r="AF4" i="33"/>
  <c r="AQ4" i="33" s="1"/>
  <c r="AF20" i="33"/>
  <c r="AQ20" i="33" s="1"/>
  <c r="AF37" i="33"/>
  <c r="AQ37" i="33" s="1"/>
  <c r="AG7" i="33"/>
  <c r="AR7" i="33" s="1"/>
  <c r="AG23" i="33"/>
  <c r="AR23" i="33" s="1"/>
  <c r="AG30" i="33"/>
  <c r="AR30" i="33" s="1"/>
  <c r="AG32" i="33"/>
  <c r="AR32" i="33" s="1"/>
  <c r="AH19" i="33"/>
  <c r="AS19" i="33" s="1"/>
  <c r="AK6" i="33"/>
  <c r="AV6" i="33" s="1"/>
  <c r="AK12" i="33"/>
  <c r="AV12" i="33" s="1"/>
  <c r="AK35" i="33"/>
  <c r="AV35" i="33" s="1"/>
  <c r="AL9" i="33"/>
  <c r="AW9" i="33" s="1"/>
  <c r="AR26" i="33"/>
  <c r="AE23" i="33"/>
  <c r="AP23" i="33" s="1"/>
  <c r="AL35" i="33"/>
  <c r="AW35" i="33" s="1"/>
  <c r="AD13" i="33"/>
  <c r="AO13" i="33" s="1"/>
  <c r="AD32" i="33"/>
  <c r="AO32" i="33" s="1"/>
  <c r="AH12" i="33"/>
  <c r="AS12" i="33" s="1"/>
  <c r="AF8" i="33"/>
  <c r="AQ8" i="33" s="1"/>
  <c r="AH13" i="33"/>
  <c r="AS13" i="33" s="1"/>
  <c r="AL6" i="33"/>
  <c r="AW6" i="33" s="1"/>
  <c r="AL12" i="33"/>
  <c r="AW12" i="33" s="1"/>
  <c r="AD11" i="33"/>
  <c r="AO11" i="33" s="1"/>
  <c r="AD21" i="33"/>
  <c r="AO21" i="33" s="1"/>
  <c r="AE14" i="33"/>
  <c r="AP14" i="33" s="1"/>
  <c r="AF31" i="33"/>
  <c r="AQ31" i="33" s="1"/>
  <c r="AG8" i="33"/>
  <c r="AR8" i="33" s="1"/>
  <c r="AG24" i="33"/>
  <c r="AR24" i="33" s="1"/>
  <c r="AH4" i="33"/>
  <c r="AS4" i="33" s="1"/>
  <c r="AH20" i="33"/>
  <c r="AS20" i="33" s="1"/>
  <c r="AH37" i="33"/>
  <c r="AS37" i="33" s="1"/>
  <c r="AI13" i="33"/>
  <c r="AT13" i="33" s="1"/>
  <c r="AI23" i="33"/>
  <c r="AT23" i="33" s="1"/>
  <c r="AI30" i="33"/>
  <c r="AT30" i="33" s="1"/>
  <c r="AI32" i="33"/>
  <c r="AT32" i="33" s="1"/>
  <c r="AG9" i="33"/>
  <c r="AR9" i="33" s="1"/>
  <c r="AG22" i="33"/>
  <c r="AR22" i="33" s="1"/>
  <c r="AH9" i="33"/>
  <c r="AS9" i="33" s="1"/>
  <c r="AI9" i="33"/>
  <c r="AT9" i="33" s="1"/>
  <c r="AI22" i="33"/>
  <c r="AT22" i="33" s="1"/>
  <c r="AE31" i="33"/>
  <c r="AP31" i="33" s="1"/>
  <c r="AG4" i="33"/>
  <c r="AR4" i="33" s="1"/>
  <c r="AG20" i="33"/>
  <c r="AR20" i="33" s="1"/>
  <c r="AD5" i="33"/>
  <c r="AO5" i="33" s="1"/>
  <c r="AD23" i="33"/>
  <c r="AO23" i="33" s="1"/>
  <c r="AD15" i="33"/>
  <c r="AO15" i="33" s="1"/>
  <c r="AD25" i="33"/>
  <c r="AO25" i="33" s="1"/>
  <c r="AD34" i="33"/>
  <c r="AO34" i="33" s="1"/>
  <c r="AE11" i="33"/>
  <c r="AP11" i="33" s="1"/>
  <c r="AE21" i="33"/>
  <c r="AP21" i="33" s="1"/>
  <c r="AF14" i="33"/>
  <c r="AQ14" i="33" s="1"/>
  <c r="AG10" i="33"/>
  <c r="AR10" i="33" s="1"/>
  <c r="AI4" i="33"/>
  <c r="AT4" i="33" s="1"/>
  <c r="AI37" i="33"/>
  <c r="AT37" i="33" s="1"/>
  <c r="AJ13" i="33"/>
  <c r="AU13" i="33" s="1"/>
  <c r="AJ23" i="33"/>
  <c r="AU23" i="33" s="1"/>
  <c r="AJ4" i="33"/>
  <c r="AU4" i="33" s="1"/>
  <c r="AD6" i="33"/>
  <c r="AO6" i="33" s="1"/>
  <c r="AD35" i="33"/>
  <c r="AO35" i="33" s="1"/>
  <c r="AE22" i="33"/>
  <c r="AP22" i="33" s="1"/>
  <c r="AF5" i="33"/>
  <c r="AQ5" i="33" s="1"/>
  <c r="AH14" i="33"/>
  <c r="AS14" i="33" s="1"/>
  <c r="AJ24" i="33"/>
  <c r="AU24" i="33" s="1"/>
  <c r="AK4" i="33"/>
  <c r="AL13" i="33"/>
  <c r="AW13" i="33" s="1"/>
  <c r="AK24" i="33"/>
  <c r="AV24" i="33" s="1"/>
  <c r="AL37" i="33"/>
  <c r="AW37" i="33" s="1"/>
  <c r="AD22" i="33"/>
  <c r="AO22" i="33" s="1"/>
  <c r="AE6" i="33"/>
  <c r="AP6" i="33" s="1"/>
  <c r="AF6" i="33"/>
  <c r="AQ6" i="33" s="1"/>
  <c r="AG5" i="33"/>
  <c r="AR5" i="33" s="1"/>
  <c r="AH5" i="33"/>
  <c r="AS5" i="33" s="1"/>
  <c r="AH15" i="33"/>
  <c r="AS15" i="33" s="1"/>
  <c r="AJ14" i="33"/>
  <c r="AU14" i="33" s="1"/>
  <c r="AK37" i="33"/>
  <c r="AV37" i="33" s="1"/>
  <c r="AL24" i="33"/>
  <c r="AW24" i="33" s="1"/>
  <c r="AO29" i="33"/>
  <c r="AP17" i="33"/>
  <c r="AE30" i="33"/>
  <c r="AP30" i="33" s="1"/>
  <c r="AE32" i="33"/>
  <c r="AP32" i="33" s="1"/>
  <c r="AF19" i="33"/>
  <c r="AQ19" i="33" s="1"/>
  <c r="AI6" i="33"/>
  <c r="AT6" i="33" s="1"/>
  <c r="AK23" i="33"/>
  <c r="AV23" i="33" s="1"/>
  <c r="AK15" i="33"/>
  <c r="AV15" i="33" s="1"/>
  <c r="AL11" i="33"/>
  <c r="AW11" i="33" s="1"/>
  <c r="AL38" i="33"/>
  <c r="AW38" i="33" s="1"/>
  <c r="AO40" i="33"/>
  <c r="AO16" i="33"/>
  <c r="AW5" i="33"/>
  <c r="AL22" i="33"/>
  <c r="AW22" i="33" s="1"/>
  <c r="AS40" i="33"/>
  <c r="AT29" i="33"/>
  <c r="AW27" i="33"/>
  <c r="AP27" i="33"/>
  <c r="AU17" i="33"/>
  <c r="AU28" i="33"/>
  <c r="AG31" i="33"/>
  <c r="AR31" i="33" s="1"/>
  <c r="AD9" i="33"/>
  <c r="AO9" i="33" s="1"/>
  <c r="AH31" i="33"/>
  <c r="AS31" i="33" s="1"/>
  <c r="AP28" i="33"/>
  <c r="AE9" i="33"/>
  <c r="AP9" i="33" s="1"/>
  <c r="AV4" i="33"/>
  <c r="AQ39" i="33"/>
  <c r="AS16" i="33"/>
  <c r="AW29" i="33"/>
  <c r="AO17" i="33"/>
  <c r="AR17" i="33"/>
  <c r="AS29" i="33"/>
  <c r="AW17" i="33"/>
  <c r="AT40" i="33"/>
  <c r="AU29" i="33"/>
  <c r="AW39" i="33"/>
  <c r="AF9" i="33"/>
  <c r="AQ9" i="33" s="1"/>
  <c r="AH38" i="33"/>
  <c r="AS38" i="33" s="1"/>
  <c r="AT14" i="33"/>
  <c r="AV29" i="33"/>
  <c r="AU40" i="33"/>
  <c r="AQ16" i="33"/>
  <c r="AI38" i="33"/>
  <c r="AT38" i="33" s="1"/>
  <c r="AO26" i="33"/>
  <c r="Z3" i="33"/>
  <c r="V3" i="33"/>
  <c r="W3" i="33"/>
  <c r="X3" i="33"/>
  <c r="Y3" i="33"/>
  <c r="U3" i="33"/>
  <c r="T3" i="33"/>
  <c r="S3" i="33"/>
  <c r="R3" i="33"/>
  <c r="K10" i="29"/>
  <c r="AC12" i="3" s="1"/>
  <c r="K35" i="29"/>
  <c r="K26" i="29"/>
  <c r="K22" i="29"/>
  <c r="AC24" i="3" s="1"/>
  <c r="K16" i="29"/>
  <c r="AC18" i="3" s="1"/>
  <c r="K24" i="29"/>
  <c r="AC26" i="3" s="1"/>
  <c r="K6" i="29"/>
  <c r="K7" i="29"/>
  <c r="K36" i="29"/>
  <c r="AC38" i="3" s="1"/>
  <c r="K13" i="29"/>
  <c r="AC15" i="3" s="1"/>
  <c r="K39" i="29"/>
  <c r="AC41" i="3" s="1"/>
  <c r="K32" i="29"/>
  <c r="K25" i="29"/>
  <c r="AC27" i="3" s="1"/>
  <c r="G1" i="29"/>
  <c r="X7" i="3" a="1"/>
  <c r="X7" i="3" s="1"/>
  <c r="H9" i="6"/>
  <c r="I9" i="6"/>
  <c r="H10" i="6"/>
  <c r="I10" i="6"/>
  <c r="H11" i="6"/>
  <c r="I11" i="6"/>
  <c r="H12" i="6"/>
  <c r="I12" i="6"/>
  <c r="H13" i="6"/>
  <c r="I13" i="6"/>
  <c r="H14" i="6"/>
  <c r="I14" i="6"/>
  <c r="H15" i="6"/>
  <c r="I15" i="6"/>
  <c r="H16" i="6"/>
  <c r="I16" i="6"/>
  <c r="H17" i="6"/>
  <c r="I17" i="6"/>
  <c r="H18" i="6"/>
  <c r="I18" i="6"/>
  <c r="H19" i="6"/>
  <c r="I19" i="6"/>
  <c r="H20" i="6"/>
  <c r="I20" i="6"/>
  <c r="H21" i="6"/>
  <c r="I21" i="6"/>
  <c r="H22" i="6"/>
  <c r="I22" i="6"/>
  <c r="H23" i="6"/>
  <c r="I23" i="6"/>
  <c r="H24" i="6"/>
  <c r="I24" i="6"/>
  <c r="H25" i="6"/>
  <c r="I25" i="6"/>
  <c r="H26" i="6"/>
  <c r="I26" i="6"/>
  <c r="H27" i="6"/>
  <c r="I27" i="6"/>
  <c r="H28" i="6"/>
  <c r="I28" i="6"/>
  <c r="H29" i="6"/>
  <c r="I29" i="6"/>
  <c r="H30" i="6"/>
  <c r="I30" i="6"/>
  <c r="I31" i="6"/>
  <c r="H32" i="6"/>
  <c r="I32" i="6"/>
  <c r="H33" i="6"/>
  <c r="I33" i="6"/>
  <c r="H34" i="6"/>
  <c r="H35" i="6"/>
  <c r="I35" i="6"/>
  <c r="H36" i="6"/>
  <c r="I36" i="6"/>
  <c r="H37" i="6"/>
  <c r="I37" i="6"/>
  <c r="H38" i="6"/>
  <c r="I38" i="6"/>
  <c r="H39" i="6"/>
  <c r="I39" i="6"/>
  <c r="H40" i="6"/>
  <c r="I40" i="6"/>
  <c r="H41" i="6"/>
  <c r="I41" i="6"/>
  <c r="H42" i="6"/>
  <c r="I42" i="6"/>
  <c r="H43" i="6"/>
  <c r="I43" i="6"/>
  <c r="AC33" i="3" l="1"/>
  <c r="O12" i="29"/>
  <c r="AC35" i="3"/>
  <c r="O14" i="29"/>
  <c r="AC34" i="3"/>
  <c r="O13" i="29"/>
  <c r="AC28" i="3"/>
  <c r="O8" i="29"/>
  <c r="AC37" i="3"/>
  <c r="O16" i="29"/>
  <c r="AC9" i="3"/>
  <c r="O7" i="29"/>
  <c r="AC8" i="3"/>
  <c r="O6" i="29"/>
  <c r="AK3" i="33"/>
  <c r="AI3" i="33"/>
  <c r="AJ3" i="33"/>
  <c r="AL3" i="33"/>
  <c r="AG3" i="33"/>
  <c r="AH3" i="33"/>
  <c r="AE3" i="33"/>
  <c r="AF3" i="33"/>
  <c r="AD3" i="33"/>
  <c r="K1" i="29"/>
  <c r="AV8" i="15"/>
  <c r="AY8" i="15" s="1"/>
  <c r="BB8" i="15" s="1"/>
  <c r="AV9" i="15"/>
  <c r="AY9" i="15" s="1"/>
  <c r="BB9" i="15" s="1"/>
  <c r="AV10" i="15"/>
  <c r="AY10" i="15" s="1"/>
  <c r="BB10" i="15" s="1"/>
  <c r="AV11" i="15"/>
  <c r="AY11" i="15" s="1"/>
  <c r="BB11" i="15" s="1"/>
  <c r="AV12" i="15"/>
  <c r="AY12" i="15" s="1"/>
  <c r="BB12" i="15" s="1"/>
  <c r="AV13" i="15"/>
  <c r="AY13" i="15" s="1"/>
  <c r="BB13" i="15" s="1"/>
  <c r="AV14" i="15"/>
  <c r="AY14" i="15" s="1"/>
  <c r="BB14" i="15" s="1"/>
  <c r="AV15" i="15"/>
  <c r="AY15" i="15" s="1"/>
  <c r="BB15" i="15" s="1"/>
  <c r="AV16" i="15"/>
  <c r="AV17" i="15"/>
  <c r="AV18" i="15"/>
  <c r="AY18" i="15" s="1"/>
  <c r="AV19" i="15"/>
  <c r="AY19" i="15" s="1"/>
  <c r="AV20" i="15"/>
  <c r="AY20" i="15" s="1"/>
  <c r="BB20" i="15" s="1"/>
  <c r="AV21" i="15"/>
  <c r="AV22" i="15"/>
  <c r="AY22" i="15" s="1"/>
  <c r="BB22" i="15" s="1"/>
  <c r="AV23" i="15"/>
  <c r="AY23" i="15" s="1"/>
  <c r="BB23" i="15" s="1"/>
  <c r="AV24" i="15"/>
  <c r="AY24" i="15" s="1"/>
  <c r="BB24" i="15" s="1"/>
  <c r="AV25" i="15"/>
  <c r="AY25" i="15" s="1"/>
  <c r="BB25" i="15" s="1"/>
  <c r="AV26" i="15"/>
  <c r="AY26" i="15" s="1"/>
  <c r="BB26" i="15" s="1"/>
  <c r="AV27" i="15"/>
  <c r="AY27" i="15" s="1"/>
  <c r="BB27" i="15" s="1"/>
  <c r="AV28" i="15"/>
  <c r="AV29" i="15"/>
  <c r="AY29" i="15" s="1"/>
  <c r="BB29" i="15" s="1"/>
  <c r="AV30" i="15"/>
  <c r="AY30" i="15" s="1"/>
  <c r="AV31" i="15"/>
  <c r="AW31" i="15" s="1"/>
  <c r="AV32" i="15"/>
  <c r="AY32" i="15" s="1"/>
  <c r="BB32" i="15" s="1"/>
  <c r="AV33" i="15"/>
  <c r="AV34" i="15"/>
  <c r="AY34" i="15" s="1"/>
  <c r="BB34" i="15" s="1"/>
  <c r="AV35" i="15"/>
  <c r="AY35" i="15" s="1"/>
  <c r="BB35" i="15" s="1"/>
  <c r="AV36" i="15"/>
  <c r="AY36" i="15" s="1"/>
  <c r="BB36" i="15" s="1"/>
  <c r="AV37" i="15"/>
  <c r="AY37" i="15" s="1"/>
  <c r="BB37" i="15" s="1"/>
  <c r="AV38" i="15"/>
  <c r="AY38" i="15" s="1"/>
  <c r="BB38" i="15" s="1"/>
  <c r="AV39" i="15"/>
  <c r="AY39" i="15" s="1"/>
  <c r="BB39" i="15" s="1"/>
  <c r="AV40" i="15"/>
  <c r="AV41" i="15"/>
  <c r="AV42" i="15"/>
  <c r="AW42" i="15" s="1"/>
  <c r="AV43" i="15"/>
  <c r="AW43" i="15" s="1"/>
  <c r="AV7" i="15"/>
  <c r="AY7" i="15" s="1"/>
  <c r="BB7" i="15" s="1"/>
  <c r="AO50" i="15"/>
  <c r="AO49" i="15"/>
  <c r="AO48" i="15"/>
  <c r="AO47" i="15"/>
  <c r="AO46" i="15"/>
  <c r="AO45" i="15"/>
  <c r="AO8" i="15"/>
  <c r="AO9" i="15"/>
  <c r="AO10" i="15"/>
  <c r="AO11" i="15"/>
  <c r="AO12" i="15"/>
  <c r="AO13" i="15"/>
  <c r="AO14" i="15"/>
  <c r="AO15" i="15"/>
  <c r="AO16" i="15"/>
  <c r="AO17" i="15"/>
  <c r="AO18" i="15"/>
  <c r="AO19" i="15"/>
  <c r="AO20" i="15"/>
  <c r="AO21" i="15"/>
  <c r="AO22" i="15"/>
  <c r="AO23" i="15"/>
  <c r="AO24" i="15"/>
  <c r="AO25" i="15"/>
  <c r="AO26" i="15"/>
  <c r="AO27" i="15"/>
  <c r="AO28" i="15"/>
  <c r="AO29" i="15"/>
  <c r="AO30" i="15"/>
  <c r="AO31" i="15"/>
  <c r="AO32" i="15"/>
  <c r="AO33" i="15"/>
  <c r="AO34" i="15"/>
  <c r="AO35" i="15"/>
  <c r="AO36" i="15"/>
  <c r="AO37" i="15"/>
  <c r="AO38" i="15"/>
  <c r="AO39" i="15"/>
  <c r="AO40" i="15"/>
  <c r="AO41" i="15"/>
  <c r="AO42" i="15"/>
  <c r="AO43" i="15"/>
  <c r="AO7" i="15"/>
  <c r="E51" i="15"/>
  <c r="F51" i="15"/>
  <c r="G51" i="15"/>
  <c r="H51" i="15"/>
  <c r="I51" i="15"/>
  <c r="J51" i="15"/>
  <c r="K51" i="15"/>
  <c r="L51" i="15"/>
  <c r="M51" i="15"/>
  <c r="N51" i="15"/>
  <c r="O51" i="15"/>
  <c r="P51" i="15"/>
  <c r="Q51" i="15"/>
  <c r="R51" i="15"/>
  <c r="S51" i="15"/>
  <c r="T51" i="15"/>
  <c r="U51" i="15"/>
  <c r="V51" i="15"/>
  <c r="W51" i="15"/>
  <c r="X51" i="15"/>
  <c r="Y51" i="15"/>
  <c r="Z51" i="15"/>
  <c r="AA51" i="15"/>
  <c r="AB51" i="15"/>
  <c r="AC51" i="15"/>
  <c r="AD51" i="15"/>
  <c r="AE51" i="15"/>
  <c r="AF51" i="15"/>
  <c r="AG51" i="15"/>
  <c r="AH51" i="15"/>
  <c r="AI51" i="15"/>
  <c r="AJ51" i="15"/>
  <c r="AK51" i="15"/>
  <c r="AL51" i="15"/>
  <c r="AM51" i="15"/>
  <c r="AN51" i="15"/>
  <c r="D51" i="15"/>
  <c r="E44" i="15"/>
  <c r="F44" i="15"/>
  <c r="G44" i="15"/>
  <c r="H44" i="15"/>
  <c r="I44" i="15"/>
  <c r="J44" i="15"/>
  <c r="K44" i="15"/>
  <c r="L44" i="15"/>
  <c r="M44" i="15"/>
  <c r="N44" i="15"/>
  <c r="O44" i="15"/>
  <c r="P44" i="15"/>
  <c r="Q44" i="15"/>
  <c r="R44" i="15"/>
  <c r="S44" i="15"/>
  <c r="T44" i="15"/>
  <c r="U44" i="15"/>
  <c r="V44" i="15"/>
  <c r="W44" i="15"/>
  <c r="X44" i="15"/>
  <c r="Y44" i="15"/>
  <c r="Z44" i="15"/>
  <c r="AA44" i="15"/>
  <c r="AB44" i="15"/>
  <c r="AC44" i="15"/>
  <c r="AD44" i="15"/>
  <c r="AE44" i="15"/>
  <c r="AF44" i="15"/>
  <c r="AG44" i="15"/>
  <c r="AH44" i="15"/>
  <c r="AI44" i="15"/>
  <c r="AJ44" i="15"/>
  <c r="AK44" i="15"/>
  <c r="AL44" i="15"/>
  <c r="AM44" i="15"/>
  <c r="AN44" i="15"/>
  <c r="AP44" i="15"/>
  <c r="AQ44" i="15"/>
  <c r="AR44" i="15"/>
  <c r="AS44" i="15"/>
  <c r="AT44" i="15"/>
  <c r="AU44" i="15"/>
  <c r="AX44" i="15"/>
  <c r="BA44" i="15"/>
  <c r="D44" i="15"/>
  <c r="O1" i="29" l="1"/>
  <c r="AW33" i="15"/>
  <c r="AW21" i="15"/>
  <c r="BC15" i="15"/>
  <c r="BC29" i="15"/>
  <c r="BC27" i="15"/>
  <c r="BC38" i="15"/>
  <c r="BC14" i="15"/>
  <c r="BC39" i="15"/>
  <c r="BC26" i="15"/>
  <c r="BC25" i="15"/>
  <c r="BC36" i="15"/>
  <c r="AY43" i="15"/>
  <c r="BB43" i="15" s="1"/>
  <c r="BC43" i="15" s="1"/>
  <c r="BC22" i="15"/>
  <c r="BC24" i="15"/>
  <c r="AZ19" i="15"/>
  <c r="BB19" i="15"/>
  <c r="BC19" i="15" s="1"/>
  <c r="AZ30" i="15"/>
  <c r="BB30" i="15"/>
  <c r="BC30" i="15" s="1"/>
  <c r="BC34" i="15"/>
  <c r="BC10" i="15"/>
  <c r="AY31" i="15"/>
  <c r="BC13" i="15"/>
  <c r="BC9" i="15"/>
  <c r="BC7" i="15"/>
  <c r="BC32" i="15"/>
  <c r="BC8" i="15"/>
  <c r="BC37" i="15"/>
  <c r="BC12" i="15"/>
  <c r="AZ18" i="15"/>
  <c r="BB18" i="15"/>
  <c r="BC18" i="15" s="1"/>
  <c r="BC20" i="15"/>
  <c r="T7" i="3" a="1"/>
  <c r="T7" i="3" s="1"/>
  <c r="AW32" i="15"/>
  <c r="AZ20" i="15"/>
  <c r="J52" i="15"/>
  <c r="AW35" i="15"/>
  <c r="BC35" i="15"/>
  <c r="AW23" i="15"/>
  <c r="BC23" i="15"/>
  <c r="AW11" i="15"/>
  <c r="BC11" i="15"/>
  <c r="AI52" i="15"/>
  <c r="K52" i="15"/>
  <c r="V52" i="15"/>
  <c r="AW29" i="15"/>
  <c r="F52" i="15"/>
  <c r="AW41" i="15"/>
  <c r="AZ29" i="15"/>
  <c r="AW17" i="15"/>
  <c r="AW40" i="15"/>
  <c r="AW28" i="15"/>
  <c r="AW16" i="15"/>
  <c r="W52" i="15"/>
  <c r="AZ24" i="15"/>
  <c r="AY17" i="15"/>
  <c r="AY16" i="15"/>
  <c r="AW39" i="15"/>
  <c r="AW27" i="15"/>
  <c r="AW15" i="15"/>
  <c r="AY40" i="15"/>
  <c r="AY42" i="15"/>
  <c r="AW38" i="15"/>
  <c r="AW26" i="15"/>
  <c r="AW14" i="15"/>
  <c r="AW30" i="15"/>
  <c r="AW37" i="15"/>
  <c r="AW25" i="15"/>
  <c r="AW13" i="15"/>
  <c r="AV44" i="15"/>
  <c r="AW36" i="15"/>
  <c r="AW24" i="15"/>
  <c r="AW12" i="15"/>
  <c r="AY33" i="15"/>
  <c r="AF52" i="15"/>
  <c r="T52" i="15"/>
  <c r="AW8" i="15"/>
  <c r="AY41" i="15"/>
  <c r="AZ34" i="15"/>
  <c r="AZ10" i="15"/>
  <c r="AZ13" i="15"/>
  <c r="AW18" i="15"/>
  <c r="AW19" i="15"/>
  <c r="AW20" i="15"/>
  <c r="AZ7" i="15"/>
  <c r="AY28" i="15"/>
  <c r="AW9" i="15"/>
  <c r="AZ14" i="15"/>
  <c r="D52" i="15"/>
  <c r="AW22" i="15"/>
  <c r="AY21" i="15"/>
  <c r="AW7" i="15"/>
  <c r="U52" i="15"/>
  <c r="AO51" i="15"/>
  <c r="AH52" i="15"/>
  <c r="AE52" i="15"/>
  <c r="S52" i="15"/>
  <c r="G52" i="15"/>
  <c r="AG52" i="15"/>
  <c r="H52" i="15"/>
  <c r="AD52" i="15"/>
  <c r="R52" i="15"/>
  <c r="I52" i="15"/>
  <c r="AZ39" i="15"/>
  <c r="AZ26" i="15"/>
  <c r="AZ32" i="15"/>
  <c r="AZ25" i="15"/>
  <c r="AZ12" i="15"/>
  <c r="AZ37" i="15"/>
  <c r="AZ11" i="15"/>
  <c r="AO44" i="15"/>
  <c r="AW34" i="15"/>
  <c r="AZ36" i="15"/>
  <c r="AM52" i="15"/>
  <c r="AA52" i="15"/>
  <c r="O52" i="15"/>
  <c r="AZ38" i="15"/>
  <c r="AC52" i="15"/>
  <c r="E52" i="15"/>
  <c r="AN52" i="15"/>
  <c r="AZ23" i="15"/>
  <c r="AL52" i="15"/>
  <c r="Z52" i="15"/>
  <c r="N52" i="15"/>
  <c r="AZ35" i="15"/>
  <c r="AZ22" i="15"/>
  <c r="AZ9" i="15"/>
  <c r="AZ27" i="15"/>
  <c r="Q52" i="15"/>
  <c r="P52" i="15"/>
  <c r="AK52" i="15"/>
  <c r="Y52" i="15"/>
  <c r="M52" i="15"/>
  <c r="AZ15" i="15"/>
  <c r="AW10" i="15"/>
  <c r="AB52" i="15"/>
  <c r="AJ52" i="15"/>
  <c r="X52" i="15"/>
  <c r="L52" i="15"/>
  <c r="AZ8" i="15"/>
  <c r="AO52" i="15" l="1"/>
  <c r="BD45" i="15" s="1"/>
  <c r="AZ43" i="15"/>
  <c r="AZ28" i="15"/>
  <c r="BB28" i="15"/>
  <c r="BC28" i="15" s="1"/>
  <c r="AZ40" i="15"/>
  <c r="BB40" i="15"/>
  <c r="BC40" i="15" s="1"/>
  <c r="AZ17" i="15"/>
  <c r="BB17" i="15"/>
  <c r="BC17" i="15" s="1"/>
  <c r="AZ33" i="15"/>
  <c r="BB33" i="15"/>
  <c r="BC33" i="15" s="1"/>
  <c r="AZ31" i="15"/>
  <c r="BB31" i="15"/>
  <c r="BC31" i="15" s="1"/>
  <c r="AZ21" i="15"/>
  <c r="BB21" i="15"/>
  <c r="BC21" i="15" s="1"/>
  <c r="AZ41" i="15"/>
  <c r="BB41" i="15"/>
  <c r="BC41" i="15" s="1"/>
  <c r="AZ42" i="15"/>
  <c r="BB42" i="15"/>
  <c r="BC42" i="15" s="1"/>
  <c r="AZ16" i="15"/>
  <c r="BB16" i="15"/>
  <c r="AW44" i="15"/>
  <c r="AY44" i="15"/>
  <c r="L42" i="6"/>
  <c r="M42" i="6"/>
  <c r="L43" i="6"/>
  <c r="M43" i="6"/>
  <c r="D36" i="6"/>
  <c r="D37" i="6"/>
  <c r="D38" i="6"/>
  <c r="D39" i="6"/>
  <c r="D40" i="6"/>
  <c r="D41" i="6"/>
  <c r="AZ44" i="15" l="1"/>
  <c r="BB44" i="15"/>
  <c r="BC16" i="15"/>
  <c r="BC44" i="15" s="1"/>
  <c r="J43" i="6"/>
  <c r="J42" i="6"/>
  <c r="K43" i="6"/>
  <c r="K42" i="6"/>
  <c r="W42" i="3"/>
  <c r="W43" i="3"/>
  <c r="S42" i="3"/>
  <c r="S43" i="3"/>
  <c r="N9" i="3"/>
  <c r="O9" i="3"/>
  <c r="N10" i="3"/>
  <c r="O10" i="3"/>
  <c r="N11" i="3"/>
  <c r="O11" i="3"/>
  <c r="N12" i="3"/>
  <c r="O12" i="3"/>
  <c r="N13" i="3"/>
  <c r="O13" i="3"/>
  <c r="N14" i="3"/>
  <c r="O14" i="3"/>
  <c r="N15" i="3"/>
  <c r="O15" i="3"/>
  <c r="N16" i="3"/>
  <c r="O16" i="3"/>
  <c r="N17" i="3"/>
  <c r="O17" i="3"/>
  <c r="N18" i="3"/>
  <c r="O18" i="3"/>
  <c r="N19" i="3"/>
  <c r="O19" i="3"/>
  <c r="N20" i="3"/>
  <c r="O20" i="3"/>
  <c r="N21" i="3"/>
  <c r="O21" i="3"/>
  <c r="N22" i="3"/>
  <c r="O22" i="3"/>
  <c r="N23" i="3"/>
  <c r="O23" i="3"/>
  <c r="N24" i="3"/>
  <c r="O24" i="3"/>
  <c r="N25" i="3"/>
  <c r="O25" i="3"/>
  <c r="N26" i="3"/>
  <c r="O26" i="3"/>
  <c r="N27" i="3"/>
  <c r="O27" i="3"/>
  <c r="N28" i="3"/>
  <c r="O28" i="3"/>
  <c r="N29" i="3"/>
  <c r="O29" i="3"/>
  <c r="N30" i="3"/>
  <c r="O30" i="3"/>
  <c r="N31" i="3"/>
  <c r="O31" i="3"/>
  <c r="N32" i="3"/>
  <c r="O32" i="3"/>
  <c r="N33" i="3"/>
  <c r="O33" i="3"/>
  <c r="N34" i="3"/>
  <c r="O34" i="3"/>
  <c r="N35" i="3"/>
  <c r="O35" i="3"/>
  <c r="N36" i="3"/>
  <c r="O36" i="3"/>
  <c r="N37" i="3"/>
  <c r="O37" i="3"/>
  <c r="N38" i="3"/>
  <c r="O38" i="3"/>
  <c r="N39" i="3"/>
  <c r="O39" i="3"/>
  <c r="N40" i="3"/>
  <c r="O40" i="3"/>
  <c r="N41" i="3"/>
  <c r="O41" i="3"/>
  <c r="N42" i="3"/>
  <c r="O42" i="3"/>
  <c r="N43" i="3"/>
  <c r="O43" i="3"/>
  <c r="M42" i="3"/>
  <c r="M43" i="3"/>
  <c r="I42" i="3"/>
  <c r="I43"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N43" i="6" l="1"/>
  <c r="R43" i="6" s="1"/>
  <c r="I43" i="1" s="1"/>
  <c r="N42" i="6"/>
  <c r="R42" i="6" s="1"/>
  <c r="I42" i="1" s="1"/>
  <c r="J42" i="3"/>
  <c r="K42" i="3" s="1"/>
  <c r="J43" i="3"/>
  <c r="K43" i="3" s="1"/>
  <c r="Q42" i="3"/>
  <c r="P42" i="3"/>
  <c r="P43" i="3"/>
  <c r="Q43" i="3"/>
  <c r="AO52" i="16" l="1"/>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L41" i="26" s="1" a="1"/>
  <c r="AL41" i="26" s="1"/>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F35" i="26" s="1" a="1"/>
  <c r="AF35" i="26" s="1"/>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Z29" i="26" s="1" a="1"/>
  <c r="Z29" i="26" s="1"/>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T23" i="26" s="1" a="1"/>
  <c r="T23" i="26" s="1"/>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N17" i="26" s="1" a="1"/>
  <c r="N17" i="26" s="1"/>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H11" i="26" s="1" a="1"/>
  <c r="H11" i="26" s="1"/>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O18" i="26" l="1" a="1"/>
  <c r="O18" i="26" s="1"/>
  <c r="U24" i="26" a="1"/>
  <c r="U24" i="26" s="1"/>
  <c r="AA30" i="26" a="1"/>
  <c r="AA30" i="26" s="1"/>
  <c r="AG36" i="26" a="1"/>
  <c r="AG36" i="26" s="1"/>
  <c r="AM42" i="26" a="1"/>
  <c r="AM42" i="26" s="1"/>
  <c r="I12" i="26" a="1"/>
  <c r="I12" i="26" s="1"/>
  <c r="V25" i="26" a="1"/>
  <c r="V25" i="26" s="1"/>
  <c r="AB31" i="26" a="1"/>
  <c r="AB31" i="26" s="1"/>
  <c r="AH37" i="26" a="1"/>
  <c r="AH37" i="26" s="1"/>
  <c r="AN43" i="26" a="1"/>
  <c r="AN43" i="26" s="1"/>
  <c r="Q20" i="26" a="1"/>
  <c r="Q20" i="26" s="1"/>
  <c r="AI38" i="26" a="1"/>
  <c r="AI38" i="26" s="1"/>
  <c r="E8" i="26" a="1"/>
  <c r="E8" i="26" s="1"/>
  <c r="W26" i="26" a="1"/>
  <c r="W26" i="26" s="1"/>
  <c r="F9" i="26" a="1"/>
  <c r="F9" i="26" s="1"/>
  <c r="R21" i="26" a="1"/>
  <c r="R21" i="26" s="1"/>
  <c r="X27" i="26" a="1"/>
  <c r="X27" i="26" s="1"/>
  <c r="AD33" i="26" a="1"/>
  <c r="AD33" i="26" s="1"/>
  <c r="AJ39" i="26" a="1"/>
  <c r="AJ39" i="26" s="1"/>
  <c r="J13" i="26" a="1"/>
  <c r="J13" i="26" s="1"/>
  <c r="AC32" i="26" a="1"/>
  <c r="AC32" i="26" s="1"/>
  <c r="L15" i="26" a="1"/>
  <c r="L15" i="26" s="1"/>
  <c r="P19" i="26" a="1"/>
  <c r="P19" i="26" s="1"/>
  <c r="K14" i="26" a="1"/>
  <c r="K14" i="26" s="1"/>
  <c r="G10" i="26" a="1"/>
  <c r="G10" i="26" s="1"/>
  <c r="M16" i="26" a="1"/>
  <c r="M16" i="26" s="1"/>
  <c r="S22" i="26" a="1"/>
  <c r="S22" i="26" s="1"/>
  <c r="Y28" i="26" a="1"/>
  <c r="Y28" i="26" s="1"/>
  <c r="AE34" i="26" a="1"/>
  <c r="AE34" i="26" s="1"/>
  <c r="AK40" i="26" a="1"/>
  <c r="AK40" i="26" s="1"/>
  <c r="D35" i="6" l="1"/>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M44" i="22" l="1"/>
  <c r="L44" i="22"/>
  <c r="K44" i="22"/>
  <c r="J44" i="22"/>
  <c r="I44" i="22"/>
  <c r="H44" i="22"/>
  <c r="G44" i="22"/>
  <c r="F44" i="22"/>
  <c r="E44" i="22"/>
  <c r="D44" i="22"/>
  <c r="D7" i="16" l="1"/>
  <c r="D7" i="26" l="1" a="1"/>
  <c r="D7" i="26" s="1"/>
  <c r="D7" i="17" s="1" a="1"/>
  <c r="I18" i="3"/>
  <c r="I29" i="3"/>
  <c r="I21" i="3"/>
  <c r="I23" i="3"/>
  <c r="I17" i="3"/>
  <c r="I39" i="3"/>
  <c r="I22" i="3"/>
  <c r="I32" i="3"/>
  <c r="I24" i="3"/>
  <c r="I40" i="3"/>
  <c r="I30" i="3"/>
  <c r="I37" i="3"/>
  <c r="I20" i="3"/>
  <c r="I28" i="3"/>
  <c r="I19" i="3"/>
  <c r="I36" i="3"/>
  <c r="I38" i="3"/>
  <c r="O7" i="3"/>
  <c r="O8" i="3"/>
  <c r="N7" i="3"/>
  <c r="N8" i="3"/>
  <c r="I31" i="3"/>
  <c r="I33" i="3"/>
  <c r="D44" i="1"/>
  <c r="F44" i="1"/>
  <c r="H7" i="6"/>
  <c r="I7" i="6"/>
  <c r="H8" i="6"/>
  <c r="I8" i="6"/>
  <c r="U8" i="17" l="1"/>
  <c r="T27" i="17"/>
  <c r="AH17" i="17"/>
  <c r="T13" i="17"/>
  <c r="Q9" i="17"/>
  <c r="W9" i="17"/>
  <c r="AG35" i="17"/>
  <c r="AF27" i="17"/>
  <c r="I14" i="17"/>
  <c r="Z39" i="17"/>
  <c r="G42" i="17"/>
  <c r="AL21" i="17"/>
  <c r="I34" i="17"/>
  <c r="U26" i="17"/>
  <c r="E33" i="17"/>
  <c r="H27" i="17"/>
  <c r="AJ31" i="17"/>
  <c r="AM14" i="17"/>
  <c r="G11" i="17"/>
  <c r="M11" i="17"/>
  <c r="AL9" i="17"/>
  <c r="M39" i="17"/>
  <c r="AL24" i="17"/>
  <c r="X33" i="17"/>
  <c r="AM12" i="17"/>
  <c r="AC29" i="17"/>
  <c r="H30" i="17"/>
  <c r="V25" i="17"/>
  <c r="AF17" i="17"/>
  <c r="S34" i="17"/>
  <c r="K17" i="17"/>
  <c r="S29" i="17"/>
  <c r="T9" i="17"/>
  <c r="U31" i="17"/>
  <c r="M43" i="17"/>
  <c r="F26" i="17"/>
  <c r="S40" i="17"/>
  <c r="M9" i="17"/>
  <c r="AE29" i="17"/>
  <c r="AH8" i="17"/>
  <c r="V32" i="17"/>
  <c r="S18" i="17"/>
  <c r="AL10" i="17"/>
  <c r="AD15" i="17"/>
  <c r="AA27" i="17"/>
  <c r="K9" i="17"/>
  <c r="F43" i="17"/>
  <c r="AC7" i="17"/>
  <c r="W11" i="17"/>
  <c r="AI19" i="17"/>
  <c r="H35" i="17"/>
  <c r="E16" i="17"/>
  <c r="AE32" i="17"/>
  <c r="AG31" i="17"/>
  <c r="Q30" i="17"/>
  <c r="N38" i="17"/>
  <c r="D11" i="17"/>
  <c r="G12" i="17"/>
  <c r="X41" i="17"/>
  <c r="P8" i="17"/>
  <c r="AA17" i="17"/>
  <c r="L36" i="17"/>
  <c r="D21" i="17"/>
  <c r="V34" i="17"/>
  <c r="H10" i="17"/>
  <c r="L21" i="17"/>
  <c r="O32" i="17"/>
  <c r="N13" i="17"/>
  <c r="L30" i="17"/>
  <c r="AN10" i="17"/>
  <c r="X38" i="17"/>
  <c r="AB29" i="17"/>
  <c r="AN27" i="17"/>
  <c r="AN8" i="17"/>
  <c r="T18" i="17"/>
  <c r="AL36" i="17"/>
  <c r="G22" i="17"/>
  <c r="Y38" i="17"/>
  <c r="S43" i="17"/>
  <c r="AD25" i="17"/>
  <c r="AM32" i="17"/>
  <c r="G14" i="17"/>
  <c r="G31" i="17"/>
  <c r="V12" i="17"/>
  <c r="W39" i="17"/>
  <c r="R27" i="17"/>
  <c r="K19" i="17"/>
  <c r="R29" i="17"/>
  <c r="G15" i="17"/>
  <c r="AB21" i="17"/>
  <c r="AL13" i="17"/>
  <c r="U33" i="17"/>
  <c r="N11" i="17"/>
  <c r="M23" i="17"/>
  <c r="D19" i="17"/>
  <c r="J22" i="17"/>
  <c r="I15" i="17"/>
  <c r="AB15" i="17"/>
  <c r="U15" i="17"/>
  <c r="N39" i="17"/>
  <c r="AG15" i="17"/>
  <c r="X40" i="17"/>
  <c r="AF39" i="17"/>
  <c r="P15" i="17"/>
  <c r="F7" i="17"/>
  <c r="G16" i="17"/>
  <c r="W16" i="17"/>
  <c r="N14" i="17"/>
  <c r="K38" i="17"/>
  <c r="I32" i="17"/>
  <c r="S13" i="17"/>
  <c r="AM13" i="17"/>
  <c r="AB31" i="17"/>
  <c r="AB27" i="17"/>
  <c r="U24" i="17"/>
  <c r="Q37" i="17"/>
  <c r="P9" i="17"/>
  <c r="Y31" i="17"/>
  <c r="W19" i="17"/>
  <c r="F8" i="17"/>
  <c r="H13" i="17"/>
  <c r="H26" i="17"/>
  <c r="H22" i="17"/>
  <c r="AB9" i="17"/>
  <c r="I31" i="17"/>
  <c r="O18" i="17"/>
  <c r="P14" i="17"/>
  <c r="S17" i="17"/>
  <c r="AH11" i="17"/>
  <c r="K43" i="17"/>
  <c r="V40" i="17"/>
  <c r="AM40" i="17"/>
  <c r="J14" i="17"/>
  <c r="Z19" i="17"/>
  <c r="N35" i="17"/>
  <c r="AH24" i="17"/>
  <c r="M38" i="17"/>
  <c r="Z43" i="17"/>
  <c r="Y34" i="17"/>
  <c r="D8" i="17"/>
  <c r="D12" i="17"/>
  <c r="S20" i="17"/>
  <c r="E36" i="17"/>
  <c r="Z18" i="17"/>
  <c r="L12" i="17"/>
  <c r="P22" i="17"/>
  <c r="E43" i="17"/>
  <c r="H32" i="17"/>
  <c r="Y9" i="17"/>
  <c r="N26" i="17"/>
  <c r="AE25" i="17"/>
  <c r="AB8" i="17"/>
  <c r="D18" i="17"/>
  <c r="Y36" i="17"/>
  <c r="X21" i="17"/>
  <c r="AG36" i="17"/>
  <c r="S8" i="17"/>
  <c r="V23" i="17"/>
  <c r="AJ12" i="17"/>
  <c r="G23" i="17"/>
  <c r="AA41" i="17"/>
  <c r="L33" i="17"/>
  <c r="K11" i="17"/>
  <c r="AC23" i="17"/>
  <c r="O30" i="17"/>
  <c r="O9" i="17"/>
  <c r="AH18" i="17"/>
  <c r="N37" i="17"/>
  <c r="AB22" i="17"/>
  <c r="D40" i="17"/>
  <c r="AE42" i="17"/>
  <c r="U20" i="17"/>
  <c r="Z11" i="17"/>
  <c r="U14" i="17"/>
  <c r="AF38" i="17"/>
  <c r="AN19" i="17"/>
  <c r="H36" i="17"/>
  <c r="AJ20" i="17"/>
  <c r="H14" i="17"/>
  <c r="K25" i="17"/>
  <c r="R23" i="17"/>
  <c r="AN32" i="17"/>
  <c r="N31" i="17"/>
  <c r="O33" i="17"/>
  <c r="V35" i="17"/>
  <c r="AA10" i="17"/>
  <c r="F37" i="17"/>
  <c r="X15" i="17"/>
  <c r="R26" i="17"/>
  <c r="I21" i="17"/>
  <c r="L23" i="17"/>
  <c r="S14" i="17"/>
  <c r="K32" i="17"/>
  <c r="AB10" i="17"/>
  <c r="S21" i="17"/>
  <c r="AD31" i="17"/>
  <c r="K31" i="17"/>
  <c r="AK11" i="17"/>
  <c r="S41" i="17"/>
  <c r="N36" i="17"/>
  <c r="AC42" i="17"/>
  <c r="W7" i="17"/>
  <c r="AK13" i="17"/>
  <c r="AL37" i="17"/>
  <c r="V21" i="17"/>
  <c r="M25" i="17"/>
  <c r="AG29" i="17"/>
  <c r="K27" i="17"/>
  <c r="L7" i="17"/>
  <c r="P13" i="17"/>
  <c r="D37" i="17"/>
  <c r="AL12" i="17"/>
  <c r="Z22" i="17"/>
  <c r="X19" i="17"/>
  <c r="AA25" i="17"/>
  <c r="AG21" i="17"/>
  <c r="E29" i="17"/>
  <c r="Q19" i="17"/>
  <c r="AK14" i="17"/>
  <c r="AL43" i="17"/>
  <c r="I8" i="17"/>
  <c r="AJ21" i="17"/>
  <c r="U13" i="17"/>
  <c r="AJ39" i="17"/>
  <c r="V14" i="17"/>
  <c r="AE7" i="17"/>
  <c r="AE35" i="17"/>
  <c r="AJ25" i="17"/>
  <c r="AB39" i="17"/>
  <c r="H16" i="17"/>
  <c r="AN26" i="17"/>
  <c r="R36" i="17"/>
  <c r="AL39" i="17"/>
  <c r="Y20" i="17"/>
  <c r="AB42" i="17"/>
  <c r="H24" i="17"/>
  <c r="X12" i="17"/>
  <c r="AD22" i="17"/>
  <c r="AN41" i="17"/>
  <c r="AC32" i="17"/>
  <c r="S10" i="17"/>
  <c r="I25" i="17"/>
  <c r="E28" i="17"/>
  <c r="AF16" i="17"/>
  <c r="AE27" i="17"/>
  <c r="Z35" i="17"/>
  <c r="AE40" i="17"/>
  <c r="AC21" i="17"/>
  <c r="I41" i="17"/>
  <c r="AC28" i="17"/>
  <c r="K13" i="17"/>
  <c r="U23" i="17"/>
  <c r="N41" i="17"/>
  <c r="AF33" i="17"/>
  <c r="AM11" i="17"/>
  <c r="AA22" i="17"/>
  <c r="S27" i="17"/>
  <c r="H11" i="17"/>
  <c r="X7" i="17"/>
  <c r="P19" i="17"/>
  <c r="AH14" i="17"/>
  <c r="T12" i="17"/>
  <c r="AM26" i="17"/>
  <c r="E21" i="17"/>
  <c r="Z26" i="17"/>
  <c r="AG37" i="17"/>
  <c r="AC15" i="17"/>
  <c r="P34" i="17"/>
  <c r="F16" i="17"/>
  <c r="AM10" i="17"/>
  <c r="V16" i="17"/>
  <c r="AL19" i="17"/>
  <c r="L28" i="17"/>
  <c r="AN13" i="17"/>
  <c r="I16" i="17"/>
  <c r="P31" i="17"/>
  <c r="M27" i="17"/>
  <c r="T19" i="17"/>
  <c r="AA35" i="17"/>
  <c r="T10" i="17"/>
  <c r="AL20" i="17"/>
  <c r="V20" i="17"/>
  <c r="O21" i="17"/>
  <c r="AB25" i="17"/>
  <c r="AF26" i="17"/>
  <c r="Z38" i="17"/>
  <c r="AL14" i="17"/>
  <c r="AD14" i="17"/>
  <c r="G34" i="17"/>
  <c r="AL18" i="17"/>
  <c r="AG17" i="17"/>
  <c r="F35" i="17"/>
  <c r="AH15" i="17"/>
  <c r="O15" i="17"/>
  <c r="Q15" i="17"/>
  <c r="AK32" i="17"/>
  <c r="AI41" i="17"/>
  <c r="G29" i="17"/>
  <c r="V31" i="17"/>
  <c r="T20" i="17"/>
  <c r="O26" i="17"/>
  <c r="AD33" i="17"/>
  <c r="AI25" i="17"/>
  <c r="Y25" i="17"/>
  <c r="F11" i="17"/>
  <c r="AA40" i="17"/>
  <c r="O31" i="17"/>
  <c r="O28" i="17"/>
  <c r="O39" i="17"/>
  <c r="AC19" i="17"/>
  <c r="R15" i="17"/>
  <c r="X30" i="17"/>
  <c r="AD9" i="17"/>
  <c r="J24" i="17"/>
  <c r="D20" i="17"/>
  <c r="AA31" i="17"/>
  <c r="W27" i="17"/>
  <c r="O41" i="17"/>
  <c r="AG32" i="17"/>
  <c r="V22" i="17"/>
  <c r="U35" i="17"/>
  <c r="T16" i="17"/>
  <c r="Q27" i="17"/>
  <c r="AN35" i="17"/>
  <c r="P40" i="17"/>
  <c r="H21" i="17"/>
  <c r="AK41" i="17"/>
  <c r="Q26" i="17"/>
  <c r="AB20" i="17"/>
  <c r="T32" i="17"/>
  <c r="Y26" i="17"/>
  <c r="N43" i="17"/>
  <c r="AI33" i="17"/>
  <c r="M20" i="17"/>
  <c r="T38" i="17"/>
  <c r="G17" i="17"/>
  <c r="J28" i="17"/>
  <c r="L35" i="17"/>
  <c r="J41" i="17"/>
  <c r="K22" i="17"/>
  <c r="O40" i="17"/>
  <c r="AD10" i="17"/>
  <c r="M34" i="17"/>
  <c r="I9" i="17"/>
  <c r="AM9" i="17"/>
  <c r="AK37" i="17"/>
  <c r="Y32" i="17"/>
  <c r="AD24" i="17"/>
  <c r="L26" i="17"/>
  <c r="AA9" i="17"/>
  <c r="K8" i="17"/>
  <c r="AB18" i="17"/>
  <c r="D16" i="17"/>
  <c r="R25" i="17"/>
  <c r="AJ38" i="17"/>
  <c r="AM25" i="17"/>
  <c r="AG14" i="17"/>
  <c r="E38" i="17"/>
  <c r="F24" i="17"/>
  <c r="Z13" i="17"/>
  <c r="S7" i="17"/>
  <c r="E20" i="17"/>
  <c r="AB16" i="17"/>
  <c r="AD29" i="17"/>
  <c r="Y35" i="17"/>
  <c r="P37" i="17"/>
  <c r="H34" i="17"/>
  <c r="AK21" i="17"/>
  <c r="F38" i="17"/>
  <c r="J19" i="17"/>
  <c r="AH25" i="17"/>
  <c r="K18" i="17"/>
  <c r="AK34" i="17"/>
  <c r="L42" i="17"/>
  <c r="O29" i="17"/>
  <c r="R20" i="17"/>
  <c r="V11" i="17"/>
  <c r="I26" i="17"/>
  <c r="AA18" i="17"/>
  <c r="P35" i="17"/>
  <c r="I43" i="17"/>
  <c r="T15" i="17"/>
  <c r="AF20" i="17"/>
  <c r="AD36" i="17"/>
  <c r="AD21" i="17"/>
  <c r="E13" i="17"/>
  <c r="J13" i="17"/>
  <c r="AJ16" i="17"/>
  <c r="AL41" i="17"/>
  <c r="AM43" i="17"/>
  <c r="P30" i="17"/>
  <c r="P10" i="17"/>
  <c r="L15" i="17"/>
  <c r="AM8" i="17"/>
  <c r="AC10" i="17"/>
  <c r="W14" i="17"/>
  <c r="AH33" i="17"/>
  <c r="N20" i="17"/>
  <c r="O20" i="17"/>
  <c r="AL11" i="17"/>
  <c r="AF9" i="17"/>
  <c r="E26" i="17"/>
  <c r="M18" i="17"/>
  <c r="X34" i="17"/>
  <c r="AG20" i="17"/>
  <c r="AE16" i="17"/>
  <c r="Q8" i="17"/>
  <c r="AB17" i="17"/>
  <c r="D33" i="17"/>
  <c r="G38" i="17"/>
  <c r="K20" i="17"/>
  <c r="O25" i="17"/>
  <c r="AM20" i="17"/>
  <c r="Y12" i="17"/>
  <c r="AH10" i="17"/>
  <c r="G25" i="17"/>
  <c r="AI27" i="17"/>
  <c r="F36" i="17"/>
  <c r="P25" i="17"/>
  <c r="R17" i="17"/>
  <c r="D9" i="17"/>
  <c r="U18" i="17"/>
  <c r="G32" i="17"/>
  <c r="V39" i="17"/>
  <c r="E22" i="17"/>
  <c r="AJ29" i="17"/>
  <c r="M24" i="17"/>
  <c r="AG25" i="17"/>
  <c r="Q7" i="17"/>
  <c r="Z7" i="17"/>
  <c r="N42" i="17"/>
  <c r="X26" i="17"/>
  <c r="W26" i="17"/>
  <c r="AH34" i="17"/>
  <c r="N7" i="17"/>
  <c r="AE22" i="17"/>
  <c r="Q13" i="17"/>
  <c r="M8" i="17"/>
  <c r="F14" i="17"/>
  <c r="AL28" i="17"/>
  <c r="M33" i="17"/>
  <c r="N10" i="17"/>
  <c r="H15" i="17"/>
  <c r="Q16" i="17"/>
  <c r="AJ43" i="17"/>
  <c r="AN11" i="17"/>
  <c r="AE8" i="17"/>
  <c r="Q43" i="17"/>
  <c r="W25" i="17"/>
  <c r="Y22" i="17"/>
  <c r="D31" i="17"/>
  <c r="H43" i="17"/>
  <c r="K33" i="17"/>
  <c r="AD26" i="17"/>
  <c r="AH7" i="17"/>
  <c r="Z33" i="17"/>
  <c r="AK31" i="17"/>
  <c r="N27" i="17"/>
  <c r="AK38" i="17"/>
  <c r="H25" i="17"/>
  <c r="H40" i="17"/>
  <c r="AL38" i="17"/>
  <c r="AL33" i="17"/>
  <c r="Q32" i="17"/>
  <c r="W29" i="17"/>
  <c r="AC17" i="17"/>
  <c r="Z21" i="17"/>
  <c r="X28" i="17"/>
  <c r="Q22" i="17"/>
  <c r="AN24" i="17"/>
  <c r="X37" i="17"/>
  <c r="Q18" i="17"/>
  <c r="AB24" i="17"/>
  <c r="AB30" i="17"/>
  <c r="M14" i="17"/>
  <c r="AD35" i="17"/>
  <c r="T25" i="17"/>
  <c r="Q20" i="17"/>
  <c r="AH13" i="17"/>
  <c r="M17" i="17"/>
  <c r="Y41" i="17"/>
  <c r="AH27" i="17"/>
  <c r="K29" i="17"/>
  <c r="K24" i="17"/>
  <c r="I7" i="17"/>
  <c r="AJ15" i="17"/>
  <c r="U16" i="17"/>
  <c r="AF18" i="17"/>
  <c r="AK15" i="17"/>
  <c r="T14" i="17"/>
  <c r="AA20" i="17"/>
  <c r="M12" i="17"/>
  <c r="Q10" i="17"/>
  <c r="Z25" i="17"/>
  <c r="AH22" i="17"/>
  <c r="K35" i="17"/>
  <c r="H23" i="17"/>
  <c r="AI24" i="17"/>
  <c r="J7" i="17"/>
  <c r="AG16" i="17"/>
  <c r="V15" i="17"/>
  <c r="AK19" i="17"/>
  <c r="H33" i="17"/>
  <c r="Z24" i="17"/>
  <c r="N21" i="17"/>
  <c r="AK12" i="17"/>
  <c r="Q11" i="17"/>
  <c r="AA24" i="17"/>
  <c r="AI32" i="17"/>
  <c r="AI36" i="17"/>
  <c r="Y27" i="17"/>
  <c r="AB12" i="17"/>
  <c r="Y14" i="17"/>
  <c r="AD30" i="17"/>
  <c r="AJ34" i="17"/>
  <c r="J35" i="17"/>
  <c r="Q35" i="17"/>
  <c r="AC35" i="17"/>
  <c r="O37" i="17"/>
  <c r="AL34" i="17"/>
  <c r="AF40" i="17"/>
  <c r="G41" i="17"/>
  <c r="AM7" i="17"/>
  <c r="Y13" i="17"/>
  <c r="U27" i="17"/>
  <c r="AE30" i="17"/>
  <c r="AI23" i="17"/>
  <c r="AI17" i="17"/>
  <c r="AD19" i="17"/>
  <c r="AJ22" i="17"/>
  <c r="AM38" i="17"/>
  <c r="AH21" i="17"/>
  <c r="T40" i="17"/>
  <c r="G35" i="17"/>
  <c r="E31" i="17"/>
  <c r="D26" i="17"/>
  <c r="T22" i="17"/>
  <c r="AN12" i="17"/>
  <c r="AN25" i="17"/>
  <c r="AH39" i="17"/>
  <c r="AK23" i="17"/>
  <c r="H20" i="17"/>
  <c r="K26" i="17"/>
  <c r="U38" i="17"/>
  <c r="F32" i="17"/>
  <c r="W42" i="17"/>
  <c r="R21" i="17"/>
  <c r="X24" i="17"/>
  <c r="G19" i="17"/>
  <c r="D30" i="17"/>
  <c r="D41" i="17"/>
  <c r="AH32" i="17"/>
  <c r="AJ8" i="17"/>
  <c r="AM18" i="17"/>
  <c r="R31" i="17"/>
  <c r="AD11" i="17"/>
  <c r="AK29" i="17"/>
  <c r="L16" i="17"/>
  <c r="AK17" i="17"/>
  <c r="AH30" i="17"/>
  <c r="O14" i="17"/>
  <c r="P41" i="17"/>
  <c r="X17" i="17"/>
  <c r="AE23" i="17"/>
  <c r="AJ7" i="17"/>
  <c r="S35" i="17"/>
  <c r="Q41" i="17"/>
  <c r="N32" i="17"/>
  <c r="P17" i="17"/>
  <c r="AI22" i="17"/>
  <c r="T17" i="17"/>
  <c r="AI42" i="17"/>
  <c r="V10" i="17"/>
  <c r="U19" i="17"/>
  <c r="V41" i="17"/>
  <c r="P24" i="17"/>
  <c r="AM27" i="17"/>
  <c r="V9" i="17"/>
  <c r="J37" i="17"/>
  <c r="L32" i="17"/>
  <c r="AL31" i="17"/>
  <c r="AE20" i="17"/>
  <c r="S33" i="17"/>
  <c r="K28" i="17"/>
  <c r="AI12" i="17"/>
  <c r="AC27" i="17"/>
  <c r="W32" i="17"/>
  <c r="AH35" i="17"/>
  <c r="S23" i="17"/>
  <c r="AG38" i="17"/>
  <c r="K39" i="17"/>
  <c r="S24" i="17"/>
  <c r="E10" i="17"/>
  <c r="AK20" i="17"/>
  <c r="AH19" i="17"/>
  <c r="AF37" i="17"/>
  <c r="X20" i="17"/>
  <c r="R9" i="17"/>
  <c r="AG42" i="17"/>
  <c r="AN38" i="17"/>
  <c r="Q12" i="17"/>
  <c r="H19" i="17"/>
  <c r="F20" i="17"/>
  <c r="X25" i="17"/>
  <c r="O36" i="17"/>
  <c r="AF30" i="17"/>
  <c r="I36" i="17"/>
  <c r="AB26" i="17"/>
  <c r="AD7" i="17"/>
  <c r="AD20" i="17"/>
  <c r="Y33" i="17"/>
  <c r="E32" i="17"/>
  <c r="N9" i="17"/>
  <c r="H9" i="17"/>
  <c r="Y30" i="17"/>
  <c r="O17" i="17"/>
  <c r="F33" i="17"/>
  <c r="AM35" i="17"/>
  <c r="AN9" i="17"/>
  <c r="AG40" i="17"/>
  <c r="H12" i="17"/>
  <c r="V36" i="17"/>
  <c r="AJ35" i="17"/>
  <c r="AE11" i="17"/>
  <c r="AG27" i="17"/>
  <c r="U9" i="17"/>
  <c r="D22" i="17"/>
  <c r="R22" i="17"/>
  <c r="P36" i="17"/>
  <c r="AK33" i="17"/>
  <c r="AI31" i="17"/>
  <c r="T28" i="17"/>
  <c r="N8" i="17"/>
  <c r="D24" i="17"/>
  <c r="I29" i="17"/>
  <c r="AN36" i="17"/>
  <c r="AI35" i="17"/>
  <c r="X29" i="17"/>
  <c r="AB35" i="17"/>
  <c r="AN43" i="17"/>
  <c r="J36" i="17"/>
  <c r="O23" i="17"/>
  <c r="Z29" i="17"/>
  <c r="AA16" i="17"/>
  <c r="Q42" i="17"/>
  <c r="I40" i="17"/>
  <c r="I11" i="17"/>
  <c r="T30" i="17"/>
  <c r="AI16" i="17"/>
  <c r="F19" i="17"/>
  <c r="Y29" i="17"/>
  <c r="J43" i="17"/>
  <c r="P11" i="17"/>
  <c r="E17" i="17"/>
  <c r="Q24" i="17"/>
  <c r="Z8" i="17"/>
  <c r="M37" i="17"/>
  <c r="Z40" i="17"/>
  <c r="Z34" i="17"/>
  <c r="AG19" i="17"/>
  <c r="S22" i="17"/>
  <c r="AN17" i="17"/>
  <c r="Y43" i="17"/>
  <c r="N16" i="17"/>
  <c r="N18" i="17"/>
  <c r="Y42" i="17"/>
  <c r="T26" i="17"/>
  <c r="E8" i="17"/>
  <c r="D27" i="17"/>
  <c r="V13" i="17"/>
  <c r="AG28" i="17"/>
  <c r="F28" i="17"/>
  <c r="M36" i="17"/>
  <c r="F27" i="17"/>
  <c r="R39" i="17"/>
  <c r="U40" i="17"/>
  <c r="H37" i="17"/>
  <c r="AB13" i="17"/>
  <c r="Z14" i="17"/>
  <c r="W31" i="17"/>
  <c r="P27" i="17"/>
  <c r="AJ11" i="17"/>
  <c r="AK43" i="17"/>
  <c r="E35" i="17"/>
  <c r="AL22" i="17"/>
  <c r="J21" i="17"/>
  <c r="W37" i="17"/>
  <c r="I37" i="17"/>
  <c r="AF36" i="17"/>
  <c r="AK30" i="17"/>
  <c r="AA15" i="17"/>
  <c r="AF12" i="17"/>
  <c r="T36" i="17"/>
  <c r="AA14" i="17"/>
  <c r="K7" i="17"/>
  <c r="AI38" i="17"/>
  <c r="S9" i="17"/>
  <c r="AE15" i="17"/>
  <c r="AC30" i="17"/>
  <c r="L11" i="17"/>
  <c r="AD32" i="17"/>
  <c r="G40" i="17"/>
  <c r="AN21" i="17"/>
  <c r="AM36" i="17"/>
  <c r="H7" i="17"/>
  <c r="AF14" i="17"/>
  <c r="N19" i="17"/>
  <c r="AE19" i="17"/>
  <c r="AI39" i="17"/>
  <c r="AJ17" i="17"/>
  <c r="AC31" i="17"/>
  <c r="L41" i="17"/>
  <c r="Z36" i="17"/>
  <c r="J29" i="17"/>
  <c r="AA7" i="17"/>
  <c r="AE18" i="17"/>
  <c r="Z42" i="17"/>
  <c r="P32" i="17"/>
  <c r="W40" i="17"/>
  <c r="P38" i="17"/>
  <c r="AE33" i="17"/>
  <c r="W8" i="17"/>
  <c r="AJ19" i="17"/>
  <c r="H41" i="17"/>
  <c r="D23" i="17"/>
  <c r="AG39" i="17"/>
  <c r="Z41" i="17"/>
  <c r="AM29" i="17"/>
  <c r="AD39" i="17"/>
  <c r="AA39" i="17"/>
  <c r="I30" i="17"/>
  <c r="R37" i="17"/>
  <c r="AB43" i="17"/>
  <c r="AA36" i="17"/>
  <c r="AL23" i="17"/>
  <c r="Z30" i="17"/>
  <c r="K15" i="17"/>
  <c r="AK26" i="17"/>
  <c r="S42" i="17"/>
  <c r="W10" i="17"/>
  <c r="AM30" i="17"/>
  <c r="W17" i="17"/>
  <c r="J20" i="17"/>
  <c r="V28" i="17"/>
  <c r="V24" i="17"/>
  <c r="Q17" i="17"/>
  <c r="Y16" i="17"/>
  <c r="AK24" i="17"/>
  <c r="X9" i="17"/>
  <c r="AB38" i="17"/>
  <c r="AC39" i="17"/>
  <c r="Q36" i="17"/>
  <c r="O22" i="17"/>
  <c r="AI29" i="17"/>
  <c r="I19" i="17"/>
  <c r="AH12" i="17"/>
  <c r="AC8" i="17"/>
  <c r="K21" i="17"/>
  <c r="AD13" i="17"/>
  <c r="AC24" i="17"/>
  <c r="I35" i="17"/>
  <c r="AB14" i="17"/>
  <c r="AN15" i="17"/>
  <c r="E42" i="17"/>
  <c r="W30" i="17"/>
  <c r="P43" i="17"/>
  <c r="T31" i="17"/>
  <c r="W43" i="17"/>
  <c r="J18" i="17"/>
  <c r="R43" i="17"/>
  <c r="N22" i="17"/>
  <c r="J42" i="17"/>
  <c r="L9" i="17"/>
  <c r="S25" i="17"/>
  <c r="D13" i="17"/>
  <c r="L38" i="17"/>
  <c r="AI37" i="17"/>
  <c r="AK27" i="17"/>
  <c r="G36" i="17"/>
  <c r="D17" i="17"/>
  <c r="AL35" i="17"/>
  <c r="O8" i="17"/>
  <c r="R8" i="17"/>
  <c r="R12" i="17"/>
  <c r="D35" i="17"/>
  <c r="AI18" i="17"/>
  <c r="AD40" i="17"/>
  <c r="V26" i="17"/>
  <c r="E18" i="17"/>
  <c r="AA12" i="17"/>
  <c r="Y10" i="17"/>
  <c r="D10" i="17"/>
  <c r="N40" i="17"/>
  <c r="K10" i="17"/>
  <c r="P33" i="17"/>
  <c r="AG34" i="17"/>
  <c r="I20" i="17"/>
  <c r="T33" i="17"/>
  <c r="G27" i="17"/>
  <c r="Y7" i="17"/>
  <c r="AC12" i="17"/>
  <c r="O35" i="17"/>
  <c r="F39" i="17"/>
  <c r="R40" i="17"/>
  <c r="AH40" i="17"/>
  <c r="M41" i="17"/>
  <c r="Z10" i="17"/>
  <c r="S11" i="17"/>
  <c r="O34" i="17"/>
  <c r="AG9" i="17"/>
  <c r="AD18" i="17"/>
  <c r="Y39" i="17"/>
  <c r="U12" i="17"/>
  <c r="AL40" i="17"/>
  <c r="AE14" i="17"/>
  <c r="G37" i="17"/>
  <c r="AI13" i="17"/>
  <c r="H39" i="17"/>
  <c r="AG26" i="17"/>
  <c r="AK9" i="17"/>
  <c r="F9" i="17"/>
  <c r="AJ30" i="17"/>
  <c r="AK28" i="17"/>
  <c r="Q40" i="17"/>
  <c r="AC18" i="17"/>
  <c r="K30" i="17"/>
  <c r="S37" i="17"/>
  <c r="O7" i="17"/>
  <c r="AM16" i="17"/>
  <c r="AC16" i="17"/>
  <c r="W24" i="17"/>
  <c r="O16" i="17"/>
  <c r="R19" i="17"/>
  <c r="T41" i="17"/>
  <c r="V8" i="17"/>
  <c r="AL15" i="17"/>
  <c r="AF13" i="17"/>
  <c r="J25" i="17"/>
  <c r="L17" i="17"/>
  <c r="W20" i="17"/>
  <c r="AC43" i="17"/>
  <c r="J33" i="17"/>
  <c r="AF29" i="17"/>
  <c r="AJ18" i="17"/>
  <c r="AC41" i="17"/>
  <c r="AJ26" i="17"/>
  <c r="T11" i="17"/>
  <c r="AC40" i="17"/>
  <c r="W28" i="17"/>
  <c r="AF34" i="17"/>
  <c r="L37" i="17"/>
  <c r="AE36" i="17"/>
  <c r="AI15" i="17"/>
  <c r="AL25" i="17"/>
  <c r="X18" i="17"/>
  <c r="AH23" i="17"/>
  <c r="D39" i="17"/>
  <c r="T42" i="17"/>
  <c r="F31" i="17"/>
  <c r="E41" i="17"/>
  <c r="AH37" i="17"/>
  <c r="AA34" i="17"/>
  <c r="K40" i="17"/>
  <c r="AN42" i="17"/>
  <c r="Y37" i="17"/>
  <c r="AM24" i="17"/>
  <c r="U32" i="17"/>
  <c r="AC11" i="17"/>
  <c r="X42" i="17"/>
  <c r="R11" i="17"/>
  <c r="AF7" i="17"/>
  <c r="AG8" i="17"/>
  <c r="AL42" i="17"/>
  <c r="AM33" i="17"/>
  <c r="Z17" i="17"/>
  <c r="G7" i="17"/>
  <c r="Q39" i="17"/>
  <c r="AM39" i="17"/>
  <c r="AM21" i="17"/>
  <c r="AA28" i="17"/>
  <c r="I13" i="17"/>
  <c r="L14" i="17"/>
  <c r="AN18" i="17"/>
  <c r="L18" i="17"/>
  <c r="Z12" i="17"/>
  <c r="X16" i="17"/>
  <c r="O42" i="17"/>
  <c r="T43" i="17"/>
  <c r="AE38" i="17"/>
  <c r="AA37" i="17"/>
  <c r="AK16" i="17"/>
  <c r="L25" i="17"/>
  <c r="AD28" i="17"/>
  <c r="N33" i="17"/>
  <c r="AF10" i="17"/>
  <c r="E40" i="17"/>
  <c r="J10" i="17"/>
  <c r="AG41" i="17"/>
  <c r="AN37" i="17"/>
  <c r="AE17" i="17"/>
  <c r="G9" i="17"/>
  <c r="R34" i="17"/>
  <c r="X13" i="17"/>
  <c r="P42" i="17"/>
  <c r="W41" i="17"/>
  <c r="D15" i="17"/>
  <c r="I27" i="17"/>
  <c r="E23" i="17"/>
  <c r="AG10" i="17"/>
  <c r="AC26" i="17"/>
  <c r="R14" i="17"/>
  <c r="AK10" i="17"/>
  <c r="J32" i="17"/>
  <c r="F18" i="17"/>
  <c r="AK22" i="17"/>
  <c r="AH9" i="17"/>
  <c r="V18" i="17"/>
  <c r="M7" i="17"/>
  <c r="U25" i="17"/>
  <c r="H29" i="17"/>
  <c r="N30" i="17"/>
  <c r="L29" i="17"/>
  <c r="U43" i="17"/>
  <c r="O10" i="17"/>
  <c r="K41" i="17"/>
  <c r="W12" i="17"/>
  <c r="S12" i="17"/>
  <c r="J27" i="17"/>
  <c r="I28" i="17"/>
  <c r="H28" i="17"/>
  <c r="AI8" i="17"/>
  <c r="AN22" i="17"/>
  <c r="AF43" i="17"/>
  <c r="AE34" i="17"/>
  <c r="L10" i="17"/>
  <c r="Y23" i="17"/>
  <c r="S39" i="17"/>
  <c r="G21" i="17"/>
  <c r="E7" i="17"/>
  <c r="AE26" i="17"/>
  <c r="J12" i="17"/>
  <c r="R7" i="17"/>
  <c r="V27" i="17"/>
  <c r="G10" i="17"/>
  <c r="Z28" i="17"/>
  <c r="E14" i="17"/>
  <c r="AD17" i="17"/>
  <c r="AI11" i="17"/>
  <c r="AJ13" i="17"/>
  <c r="AH26" i="17"/>
  <c r="L19" i="17"/>
  <c r="AH43" i="17"/>
  <c r="X14" i="17"/>
  <c r="AN39" i="17"/>
  <c r="AA8" i="17"/>
  <c r="E15" i="17"/>
  <c r="T21" i="17"/>
  <c r="R41" i="17"/>
  <c r="T7" i="17"/>
  <c r="Y15" i="17"/>
  <c r="S16" i="17"/>
  <c r="N17" i="17"/>
  <c r="Z37" i="17"/>
  <c r="F23" i="17"/>
  <c r="D32" i="17"/>
  <c r="AJ40" i="17"/>
  <c r="T37" i="17"/>
  <c r="S31" i="17"/>
  <c r="G18" i="17"/>
  <c r="W38" i="17"/>
  <c r="X27" i="17"/>
  <c r="AB32" i="17"/>
  <c r="J40" i="17"/>
  <c r="I39" i="17"/>
  <c r="AL30" i="17"/>
  <c r="P29" i="17"/>
  <c r="J8" i="17"/>
  <c r="AF35" i="17"/>
  <c r="AN29" i="17"/>
  <c r="M35" i="17"/>
  <c r="P12" i="17"/>
  <c r="S26" i="17"/>
  <c r="T34" i="17"/>
  <c r="Q14" i="17"/>
  <c r="AL29" i="17"/>
  <c r="Q23" i="17"/>
  <c r="T8" i="17"/>
  <c r="U22" i="17"/>
  <c r="T35" i="17"/>
  <c r="AC38" i="17"/>
  <c r="E11" i="17"/>
  <c r="AG23" i="17"/>
  <c r="AL16" i="17"/>
  <c r="G24" i="17"/>
  <c r="AN34" i="17"/>
  <c r="G43" i="17"/>
  <c r="AD42" i="17"/>
  <c r="AN16" i="17"/>
  <c r="U17" i="17"/>
  <c r="AD8" i="17"/>
  <c r="AC14" i="17"/>
  <c r="AI43" i="17"/>
  <c r="W23" i="17"/>
  <c r="AF32" i="17"/>
  <c r="AF8" i="17"/>
  <c r="W33" i="17"/>
  <c r="AD12" i="17"/>
  <c r="AJ32" i="17"/>
  <c r="E37" i="17"/>
  <c r="D25" i="17"/>
  <c r="AA33" i="17"/>
  <c r="P39" i="17"/>
  <c r="W21" i="17"/>
  <c r="AB23" i="17"/>
  <c r="R18" i="17"/>
  <c r="U21" i="17"/>
  <c r="AB19" i="17"/>
  <c r="AJ9" i="17"/>
  <c r="N29" i="17"/>
  <c r="V38" i="17"/>
  <c r="N24" i="17"/>
  <c r="AG33" i="17"/>
  <c r="V19" i="17"/>
  <c r="Q31" i="17"/>
  <c r="D36" i="17"/>
  <c r="AC25" i="17"/>
  <c r="Q33" i="17"/>
  <c r="H8" i="17"/>
  <c r="AJ41" i="17"/>
  <c r="Y18" i="17"/>
  <c r="D28" i="17"/>
  <c r="I12" i="17"/>
  <c r="Z15" i="17"/>
  <c r="AJ36" i="17"/>
  <c r="F42" i="17"/>
  <c r="K16" i="17"/>
  <c r="O12" i="17"/>
  <c r="X32" i="17"/>
  <c r="AH28" i="17"/>
  <c r="V42" i="17"/>
  <c r="AH38" i="17"/>
  <c r="Q29" i="17"/>
  <c r="X39" i="17"/>
  <c r="AL17" i="17"/>
  <c r="T23" i="17"/>
  <c r="F40" i="17"/>
  <c r="E12" i="17"/>
  <c r="Y24" i="17"/>
  <c r="I10" i="17"/>
  <c r="AI7" i="17"/>
  <c r="W36" i="17"/>
  <c r="AI26" i="17"/>
  <c r="AJ23" i="17"/>
  <c r="L31" i="17"/>
  <c r="AA21" i="17"/>
  <c r="J26" i="17"/>
  <c r="S32" i="17"/>
  <c r="AF24" i="17"/>
  <c r="T39" i="17"/>
  <c r="R30" i="17"/>
  <c r="Y21" i="17"/>
  <c r="AC9" i="17"/>
  <c r="AN28" i="17"/>
  <c r="D34" i="17"/>
  <c r="R10" i="17"/>
  <c r="AA11" i="17"/>
  <c r="E25" i="17"/>
  <c r="AK39" i="17"/>
  <c r="S28" i="17"/>
  <c r="Q28" i="17"/>
  <c r="O13" i="17"/>
  <c r="AK25" i="17"/>
  <c r="AG7" i="17"/>
  <c r="Z32" i="17"/>
  <c r="AJ14" i="17"/>
  <c r="AF22" i="17"/>
  <c r="Z23" i="17"/>
  <c r="G39" i="17"/>
  <c r="K23" i="17"/>
  <c r="N25" i="17"/>
  <c r="AK18" i="17"/>
  <c r="N23" i="17"/>
  <c r="AL7" i="17"/>
  <c r="M26" i="17"/>
  <c r="U34" i="17"/>
  <c r="AN23" i="17"/>
  <c r="AA29" i="17"/>
  <c r="AG43" i="17"/>
  <c r="X31" i="17"/>
  <c r="J9" i="17"/>
  <c r="J31" i="17"/>
  <c r="P26" i="17"/>
  <c r="W34" i="17"/>
  <c r="AB28" i="17"/>
  <c r="AC37" i="17"/>
  <c r="H17" i="17"/>
  <c r="AC33" i="17"/>
  <c r="AG24" i="17"/>
  <c r="M16" i="17"/>
  <c r="P28" i="17"/>
  <c r="F13" i="17"/>
  <c r="R16" i="17"/>
  <c r="Z20" i="17"/>
  <c r="AM19" i="17"/>
  <c r="AH20" i="17"/>
  <c r="J38" i="17"/>
  <c r="AF41" i="17"/>
  <c r="AI21" i="17"/>
  <c r="P7" i="17"/>
  <c r="Z9" i="17"/>
  <c r="M10" i="17"/>
  <c r="AD37" i="17"/>
  <c r="Y40" i="17"/>
  <c r="G20" i="17"/>
  <c r="AE13" i="17"/>
  <c r="M31" i="17"/>
  <c r="P21" i="17"/>
  <c r="P20" i="17"/>
  <c r="K34" i="17"/>
  <c r="I22" i="17"/>
  <c r="Q25" i="17"/>
  <c r="AN14" i="17"/>
  <c r="AN40" i="17"/>
  <c r="J16" i="17"/>
  <c r="I42" i="17"/>
  <c r="L39" i="17"/>
  <c r="AJ28" i="17"/>
  <c r="K36" i="17"/>
  <c r="J34" i="17"/>
  <c r="AM41" i="17"/>
  <c r="V17" i="17"/>
  <c r="AK7" i="17"/>
  <c r="F10" i="17"/>
  <c r="AD38" i="17"/>
  <c r="Y8" i="17"/>
  <c r="AE39" i="17"/>
  <c r="U36" i="17"/>
  <c r="AF25" i="17"/>
  <c r="AG11" i="17"/>
  <c r="AH29" i="17"/>
  <c r="L24" i="17"/>
  <c r="M15" i="17"/>
  <c r="AA30" i="17"/>
  <c r="J30" i="17"/>
  <c r="S15" i="17"/>
  <c r="M42" i="17"/>
  <c r="J23" i="17"/>
  <c r="R33" i="17"/>
  <c r="G30" i="17"/>
  <c r="U42" i="17"/>
  <c r="AC20" i="17"/>
  <c r="D29" i="17"/>
  <c r="AG13" i="17"/>
  <c r="AM23" i="17"/>
  <c r="Q21" i="17"/>
  <c r="O38" i="17"/>
  <c r="R24" i="17"/>
  <c r="AM22" i="17"/>
  <c r="X10" i="17"/>
  <c r="L8" i="17"/>
  <c r="D14" i="17"/>
  <c r="AF31" i="17"/>
  <c r="U7" i="17"/>
  <c r="AF11" i="17"/>
  <c r="F29" i="17"/>
  <c r="AB37" i="17"/>
  <c r="V37" i="17"/>
  <c r="M29" i="17"/>
  <c r="AI9" i="17"/>
  <c r="X8" i="17"/>
  <c r="P18" i="17"/>
  <c r="AN30" i="17"/>
  <c r="F41" i="17"/>
  <c r="U37" i="17"/>
  <c r="V29" i="17"/>
  <c r="O19" i="17"/>
  <c r="U39" i="17"/>
  <c r="AK40" i="17"/>
  <c r="AM17" i="17"/>
  <c r="F34" i="17"/>
  <c r="D43" i="17"/>
  <c r="AA23" i="17"/>
  <c r="X11" i="17"/>
  <c r="E24" i="17"/>
  <c r="AF28" i="17"/>
  <c r="I33" i="17"/>
  <c r="J39" i="17"/>
  <c r="AJ37" i="17"/>
  <c r="Y17" i="17"/>
  <c r="W35" i="17"/>
  <c r="Y28" i="17"/>
  <c r="AD41" i="17"/>
  <c r="R32" i="17"/>
  <c r="T24" i="17"/>
  <c r="AL8" i="17"/>
  <c r="AB36" i="17"/>
  <c r="M32" i="17"/>
  <c r="AH41" i="17"/>
  <c r="AH42" i="17"/>
  <c r="F30" i="17"/>
  <c r="Y19" i="17"/>
  <c r="Y11" i="17"/>
  <c r="F17" i="17"/>
  <c r="Z27" i="17"/>
  <c r="AE24" i="17"/>
  <c r="M19" i="17"/>
  <c r="P23" i="17"/>
  <c r="AE21" i="17"/>
  <c r="F15" i="17"/>
  <c r="E27" i="17"/>
  <c r="T29" i="17"/>
  <c r="Q38" i="17"/>
  <c r="U10" i="17"/>
  <c r="W13" i="17"/>
  <c r="AN31" i="17"/>
  <c r="AL27" i="17"/>
  <c r="AB33" i="17"/>
  <c r="G33" i="17"/>
  <c r="M13" i="17"/>
  <c r="K14" i="17"/>
  <c r="AG12" i="17"/>
  <c r="W18" i="17"/>
  <c r="K37" i="17"/>
  <c r="AG18" i="17"/>
  <c r="E19" i="17"/>
  <c r="N12" i="17"/>
  <c r="J17" i="17"/>
  <c r="Z16" i="17"/>
  <c r="AB34" i="17"/>
  <c r="AA26" i="17"/>
  <c r="I23" i="17"/>
  <c r="U29" i="17"/>
  <c r="AE37" i="17"/>
  <c r="M30" i="17"/>
  <c r="H42" i="17"/>
  <c r="F22" i="17"/>
  <c r="AE31" i="17"/>
  <c r="V33" i="17"/>
  <c r="AF42" i="17"/>
  <c r="S38" i="17"/>
  <c r="U41" i="17"/>
  <c r="L27" i="17"/>
  <c r="L34" i="17"/>
  <c r="AC22" i="17"/>
  <c r="U11" i="17"/>
  <c r="AJ33" i="17"/>
  <c r="J11" i="17"/>
  <c r="H38" i="17"/>
  <c r="AI34" i="17"/>
  <c r="AK35" i="17"/>
  <c r="AJ42" i="17"/>
  <c r="S19" i="17"/>
  <c r="AC13" i="17"/>
  <c r="AJ27" i="17"/>
  <c r="AI40" i="17"/>
  <c r="N28" i="17"/>
  <c r="R38" i="17"/>
  <c r="AA42" i="17"/>
  <c r="AB7" i="17"/>
  <c r="V30" i="17"/>
  <c r="X35" i="17"/>
  <c r="M22" i="17"/>
  <c r="AD43" i="17"/>
  <c r="L43" i="17"/>
  <c r="AB40" i="17"/>
  <c r="AI14" i="17"/>
  <c r="I18" i="17"/>
  <c r="G8" i="17"/>
  <c r="X36" i="17"/>
  <c r="AM34" i="17"/>
  <c r="AN20" i="17"/>
  <c r="R35" i="17"/>
  <c r="AE41" i="17"/>
  <c r="W15" i="17"/>
  <c r="AI10" i="17"/>
  <c r="P16" i="17"/>
  <c r="AD23" i="17"/>
  <c r="AK42" i="17"/>
  <c r="O27" i="17"/>
  <c r="AM28" i="17"/>
  <c r="I38" i="17"/>
  <c r="I17" i="17"/>
  <c r="AI20" i="17"/>
  <c r="AA38" i="17"/>
  <c r="Z31" i="17"/>
  <c r="AK36" i="17"/>
  <c r="AE10" i="17"/>
  <c r="J15" i="17"/>
  <c r="AD27" i="17"/>
  <c r="AJ24" i="17"/>
  <c r="L22" i="17"/>
  <c r="K12" i="17"/>
  <c r="X23" i="17"/>
  <c r="M28" i="17"/>
  <c r="AB11" i="17"/>
  <c r="AC34" i="17"/>
  <c r="E34" i="17"/>
  <c r="AD34" i="17"/>
  <c r="X22" i="17"/>
  <c r="U28" i="17"/>
  <c r="R28" i="17"/>
  <c r="L40" i="17"/>
  <c r="AG30" i="17"/>
  <c r="G13" i="17"/>
  <c r="O24" i="17"/>
  <c r="AH31" i="17"/>
  <c r="AN7" i="17"/>
  <c r="AE9" i="17"/>
  <c r="AF15" i="17"/>
  <c r="E9" i="17"/>
  <c r="N34" i="17"/>
  <c r="E30" i="17"/>
  <c r="S30" i="17"/>
  <c r="AL26" i="17"/>
  <c r="AI30" i="17"/>
  <c r="AA19" i="17"/>
  <c r="AE28" i="17"/>
  <c r="AI28" i="17"/>
  <c r="V7" i="17"/>
  <c r="AM31" i="17"/>
  <c r="AF23" i="17"/>
  <c r="AB41" i="17"/>
  <c r="AF21" i="17"/>
  <c r="AF19" i="17"/>
  <c r="D7" i="17"/>
  <c r="H31" i="17"/>
  <c r="N15" i="17"/>
  <c r="R42" i="17"/>
  <c r="AH16" i="17"/>
  <c r="AA13" i="17"/>
  <c r="M21" i="17"/>
  <c r="AG22" i="17"/>
  <c r="O11" i="17"/>
  <c r="F25" i="17"/>
  <c r="X43" i="17"/>
  <c r="AM42" i="17"/>
  <c r="F21" i="17"/>
  <c r="AE43" i="17"/>
  <c r="K42" i="17"/>
  <c r="L13" i="17"/>
  <c r="AM37" i="17"/>
  <c r="W22" i="17"/>
  <c r="G28" i="17"/>
  <c r="AL32" i="17"/>
  <c r="AM15" i="17"/>
  <c r="AA32" i="17"/>
  <c r="E39" i="17"/>
  <c r="AK8" i="17"/>
  <c r="F12" i="17"/>
  <c r="H18" i="17"/>
  <c r="AH36" i="17"/>
  <c r="D42" i="17"/>
  <c r="AJ10" i="17"/>
  <c r="AD16" i="17"/>
  <c r="AA43" i="17"/>
  <c r="M40" i="17"/>
  <c r="AN33" i="17"/>
  <c r="U30" i="17"/>
  <c r="V43" i="17"/>
  <c r="AE12" i="17"/>
  <c r="O43" i="17"/>
  <c r="I24" i="17"/>
  <c r="AC36" i="17"/>
  <c r="L20" i="17"/>
  <c r="R13" i="17"/>
  <c r="G26" i="17"/>
  <c r="D38" i="17"/>
  <c r="Q34" i="17"/>
  <c r="S36" i="17"/>
  <c r="U43" i="3"/>
  <c r="U42" i="3"/>
  <c r="Y42" i="3"/>
  <c r="Y43" i="3"/>
  <c r="D44" i="6"/>
  <c r="I8" i="3"/>
  <c r="I15" i="3"/>
  <c r="I12" i="3"/>
  <c r="AC44" i="3"/>
  <c r="I25" i="3"/>
  <c r="I16" i="3"/>
  <c r="I13" i="3"/>
  <c r="I9" i="3"/>
  <c r="I11" i="3"/>
  <c r="I26" i="3"/>
  <c r="I34" i="3"/>
  <c r="I10" i="3"/>
  <c r="I27" i="3"/>
  <c r="I14" i="3"/>
  <c r="I35" i="3"/>
  <c r="H8" i="3"/>
  <c r="I7" i="3"/>
  <c r="I41" i="3"/>
  <c r="H44" i="17" l="1"/>
  <c r="AD44" i="17"/>
  <c r="Q44" i="17"/>
  <c r="F44" i="17"/>
  <c r="AB44" i="17"/>
  <c r="AF44" i="17"/>
  <c r="AA44" i="17"/>
  <c r="AM44" i="17"/>
  <c r="J44" i="17"/>
  <c r="X44" i="17"/>
  <c r="AI44" i="17"/>
  <c r="R44" i="17"/>
  <c r="M44" i="17"/>
  <c r="G44" i="17"/>
  <c r="T44" i="17"/>
  <c r="AH44" i="17"/>
  <c r="D44" i="17"/>
  <c r="D52" i="17" a="1"/>
  <c r="P44" i="17"/>
  <c r="AG44" i="17"/>
  <c r="I44" i="17"/>
  <c r="L44" i="17"/>
  <c r="K44" i="17"/>
  <c r="AE44" i="17"/>
  <c r="AK44" i="17"/>
  <c r="AL44" i="17"/>
  <c r="E44" i="17"/>
  <c r="N44" i="17"/>
  <c r="V44" i="17"/>
  <c r="W44" i="17"/>
  <c r="Y44" i="17"/>
  <c r="O44" i="17"/>
  <c r="AC44" i="17"/>
  <c r="AN44" i="17"/>
  <c r="U44" i="17"/>
  <c r="Z44" i="17"/>
  <c r="AJ44" i="17"/>
  <c r="S44" i="17"/>
  <c r="J17" i="3"/>
  <c r="J32" i="3"/>
  <c r="J19" i="3"/>
  <c r="J20" i="3"/>
  <c r="J33" i="3"/>
  <c r="J22" i="3"/>
  <c r="J37" i="3"/>
  <c r="J29" i="3"/>
  <c r="J23" i="3"/>
  <c r="J39" i="3"/>
  <c r="J31" i="3"/>
  <c r="J40" i="3"/>
  <c r="J36" i="3"/>
  <c r="J24" i="3"/>
  <c r="J38" i="3"/>
  <c r="J8" i="3"/>
  <c r="J27" i="3"/>
  <c r="J11" i="3"/>
  <c r="J25" i="3"/>
  <c r="D52" i="17" l="1"/>
  <c r="E58" i="17"/>
  <c r="AJ63" i="17"/>
  <c r="AD69" i="17"/>
  <c r="X75" i="17"/>
  <c r="AE80" i="17"/>
  <c r="AA84" i="17"/>
  <c r="W88" i="17"/>
  <c r="AD57" i="17"/>
  <c r="X63" i="17"/>
  <c r="R69" i="17"/>
  <c r="L75" i="17"/>
  <c r="W80" i="17"/>
  <c r="S84" i="17"/>
  <c r="O88" i="17"/>
  <c r="T57" i="17"/>
  <c r="N63" i="17"/>
  <c r="AH57" i="17"/>
  <c r="Y65" i="17"/>
  <c r="Z72" i="17"/>
  <c r="Y79" i="17"/>
  <c r="L84" i="17"/>
  <c r="AK88" i="17"/>
  <c r="AF80" i="17"/>
  <c r="P57" i="17"/>
  <c r="H65" i="17"/>
  <c r="AJ73" i="17"/>
  <c r="AG52" i="17"/>
  <c r="Z60" i="17"/>
  <c r="F68" i="17"/>
  <c r="H58" i="17"/>
  <c r="AI65" i="17"/>
  <c r="AK72" i="17"/>
  <c r="AI52" i="17"/>
  <c r="X64" i="17"/>
  <c r="W74" i="17"/>
  <c r="G82" i="17"/>
  <c r="U87" i="17"/>
  <c r="AA61" i="17"/>
  <c r="M80" i="17"/>
  <c r="AK54" i="17"/>
  <c r="L76" i="17"/>
  <c r="AM87" i="17"/>
  <c r="AG77" i="17"/>
  <c r="J54" i="17"/>
  <c r="H77" i="17"/>
  <c r="T88" i="17"/>
  <c r="AA79" i="17"/>
  <c r="AE77" i="17"/>
  <c r="AH55" i="17"/>
  <c r="AL76" i="17"/>
  <c r="G53" i="17"/>
  <c r="Q72" i="17"/>
  <c r="F84" i="17"/>
  <c r="AK63" i="17"/>
  <c r="O81" i="17"/>
  <c r="L62" i="17"/>
  <c r="K54" i="17"/>
  <c r="AG65" i="17"/>
  <c r="Z75" i="17"/>
  <c r="AF82" i="17"/>
  <c r="F88" i="17"/>
  <c r="J62" i="17"/>
  <c r="X72" i="17"/>
  <c r="AL80" i="17"/>
  <c r="S86" i="17"/>
  <c r="O58" i="17"/>
  <c r="T69" i="17"/>
  <c r="AH78" i="17"/>
  <c r="AC84" i="17"/>
  <c r="F66" i="17"/>
  <c r="K65" i="17"/>
  <c r="AA57" i="17"/>
  <c r="AI87" i="17"/>
  <c r="AA85" i="17"/>
  <c r="AL86" i="17"/>
  <c r="I86" i="17"/>
  <c r="T70" i="17"/>
  <c r="J85" i="17"/>
  <c r="E79" i="17"/>
  <c r="O87" i="17"/>
  <c r="I80" i="17"/>
  <c r="I79" i="17"/>
  <c r="AD84" i="17"/>
  <c r="T56" i="17"/>
  <c r="AE64" i="17"/>
  <c r="O52" i="17"/>
  <c r="U58" i="17"/>
  <c r="O64" i="17"/>
  <c r="I70" i="17"/>
  <c r="AN75" i="17"/>
  <c r="F81" i="17"/>
  <c r="AM84" i="17"/>
  <c r="AI88" i="17"/>
  <c r="I58" i="17"/>
  <c r="AN63" i="17"/>
  <c r="AH69" i="17"/>
  <c r="AB75" i="17"/>
  <c r="AI80" i="17"/>
  <c r="AE84" i="17"/>
  <c r="AA88" i="17"/>
  <c r="AN57" i="17"/>
  <c r="AH63" i="17"/>
  <c r="Z58" i="17"/>
  <c r="J66" i="17"/>
  <c r="L73" i="17"/>
  <c r="AM79" i="17"/>
  <c r="Z84" i="17"/>
  <c r="AH66" i="17"/>
  <c r="X81" i="17"/>
  <c r="AM57" i="17"/>
  <c r="Z65" i="17"/>
  <c r="J76" i="17"/>
  <c r="U53" i="17"/>
  <c r="M61" i="17"/>
  <c r="AB68" i="17"/>
  <c r="AF58" i="17"/>
  <c r="T66" i="17"/>
  <c r="R73" i="17"/>
  <c r="AG53" i="17"/>
  <c r="T65" i="17"/>
  <c r="N75" i="17"/>
  <c r="X82" i="17"/>
  <c r="AK87" i="17"/>
  <c r="AA62" i="17"/>
  <c r="L81" i="17"/>
  <c r="AI56" i="17"/>
  <c r="AF77" i="17"/>
  <c r="AG88" i="17"/>
  <c r="AI79" i="17"/>
  <c r="E57" i="17"/>
  <c r="AD78" i="17"/>
  <c r="Y88" i="17"/>
  <c r="AN80" i="17"/>
  <c r="K79" i="17"/>
  <c r="AF57" i="17"/>
  <c r="W78" i="17"/>
  <c r="E55" i="17"/>
  <c r="E73" i="17"/>
  <c r="AL84" i="17"/>
  <c r="AF65" i="17"/>
  <c r="L82" i="17"/>
  <c r="J65" i="17"/>
  <c r="I55" i="17"/>
  <c r="Y66" i="17"/>
  <c r="T76" i="17"/>
  <c r="L83" i="17"/>
  <c r="U88" i="17"/>
  <c r="AM62" i="17"/>
  <c r="P73" i="17"/>
  <c r="Q81" i="17"/>
  <c r="AH86" i="17"/>
  <c r="G59" i="17"/>
  <c r="N70" i="17"/>
  <c r="W79" i="17"/>
  <c r="I85" i="17"/>
  <c r="AC68" i="17"/>
  <c r="AD68" i="17"/>
  <c r="W61" i="17"/>
  <c r="AF53" i="17"/>
  <c r="AJ86" i="17"/>
  <c r="F86" i="17"/>
  <c r="L64" i="17"/>
  <c r="Y81" i="17"/>
  <c r="V56" i="17"/>
  <c r="E81" i="17"/>
  <c r="G67" i="17"/>
  <c r="U86" i="17"/>
  <c r="G81" i="17"/>
  <c r="Z88" i="17"/>
  <c r="N71" i="17"/>
  <c r="AI60" i="17"/>
  <c r="J53" i="17"/>
  <c r="D59" i="17"/>
  <c r="AI64" i="17"/>
  <c r="AC70" i="17"/>
  <c r="W76" i="17"/>
  <c r="R81" i="17"/>
  <c r="N85" i="17"/>
  <c r="AH52" i="17"/>
  <c r="AC58" i="17"/>
  <c r="W64" i="17"/>
  <c r="Q70" i="17"/>
  <c r="K76" i="17"/>
  <c r="J81" i="17"/>
  <c r="F85" i="17"/>
  <c r="AM88" i="17"/>
  <c r="S58" i="17"/>
  <c r="M64" i="17"/>
  <c r="M59" i="17"/>
  <c r="AF66" i="17"/>
  <c r="AI73" i="17"/>
  <c r="P80" i="17"/>
  <c r="D85" i="17"/>
  <c r="T71" i="17"/>
  <c r="O82" i="17"/>
  <c r="AA58" i="17"/>
  <c r="K66" i="17"/>
  <c r="AJ77" i="17"/>
  <c r="H54" i="17"/>
  <c r="AK61" i="17"/>
  <c r="I69" i="17"/>
  <c r="S59" i="17"/>
  <c r="F67" i="17"/>
  <c r="AN73" i="17"/>
  <c r="AH54" i="17"/>
  <c r="R66" i="17"/>
  <c r="AM75" i="17"/>
  <c r="AN82" i="17"/>
  <c r="P88" i="17"/>
  <c r="Y63" i="17"/>
  <c r="H82" i="17"/>
  <c r="AG58" i="17"/>
  <c r="Q79" i="17"/>
  <c r="AK53" i="17"/>
  <c r="AH80" i="17"/>
  <c r="AN58" i="17"/>
  <c r="AK79" i="17"/>
  <c r="V53" i="17"/>
  <c r="AC59" i="17"/>
  <c r="AC80" i="17"/>
  <c r="AD59" i="17"/>
  <c r="AH79" i="17"/>
  <c r="AN56" i="17"/>
  <c r="AL73" i="17"/>
  <c r="AJ85" i="17"/>
  <c r="X66" i="17"/>
  <c r="K83" i="17"/>
  <c r="AE67" i="17"/>
  <c r="I56" i="17"/>
  <c r="W67" i="17"/>
  <c r="I77" i="17"/>
  <c r="AC83" i="17"/>
  <c r="AL88" i="17"/>
  <c r="H64" i="17"/>
  <c r="J74" i="17"/>
  <c r="AI81" i="17"/>
  <c r="M87" i="17"/>
  <c r="M60" i="17"/>
  <c r="E71" i="17"/>
  <c r="E80" i="17"/>
  <c r="Y85" i="17"/>
  <c r="G71" i="17"/>
  <c r="AM71" i="17"/>
  <c r="M65" i="17"/>
  <c r="AB57" i="17"/>
  <c r="J88" i="17"/>
  <c r="Y59" i="17"/>
  <c r="O74" i="17"/>
  <c r="AB88" i="17"/>
  <c r="O71" i="17"/>
  <c r="AK82" i="17"/>
  <c r="Z76" i="17"/>
  <c r="AI67" i="17"/>
  <c r="AL82" i="17"/>
  <c r="U63" i="17"/>
  <c r="D82" i="17"/>
  <c r="AM56" i="17"/>
  <c r="Z53" i="17"/>
  <c r="T59" i="17"/>
  <c r="N65" i="17"/>
  <c r="H71" i="17"/>
  <c r="AM76" i="17"/>
  <c r="AD81" i="17"/>
  <c r="Z85" i="17"/>
  <c r="N53" i="17"/>
  <c r="H59" i="17"/>
  <c r="AM64" i="17"/>
  <c r="AG70" i="17"/>
  <c r="AA76" i="17"/>
  <c r="V81" i="17"/>
  <c r="R85" i="17"/>
  <c r="H53" i="17"/>
  <c r="AM58" i="17"/>
  <c r="AG64" i="17"/>
  <c r="AF59" i="17"/>
  <c r="R67" i="17"/>
  <c r="P74" i="17"/>
  <c r="AD80" i="17"/>
  <c r="S85" i="17"/>
  <c r="M73" i="17"/>
  <c r="G83" i="17"/>
  <c r="N59" i="17"/>
  <c r="S67" i="17"/>
  <c r="Z79" i="17"/>
  <c r="AF54" i="17"/>
  <c r="X62" i="17"/>
  <c r="AF69" i="17"/>
  <c r="F60" i="17"/>
  <c r="X67" i="17"/>
  <c r="Z74" i="17"/>
  <c r="AE55" i="17"/>
  <c r="I67" i="17"/>
  <c r="AI76" i="17"/>
  <c r="W83" i="17"/>
  <c r="AE88" i="17"/>
  <c r="U65" i="17"/>
  <c r="E83" i="17"/>
  <c r="AE60" i="17"/>
  <c r="N80" i="17"/>
  <c r="AI55" i="17"/>
  <c r="AE81" i="17"/>
  <c r="AL60" i="17"/>
  <c r="AJ80" i="17"/>
  <c r="R56" i="17"/>
  <c r="Y64" i="17"/>
  <c r="AB81" i="17"/>
  <c r="AB61" i="17"/>
  <c r="AG80" i="17"/>
  <c r="AL58" i="17"/>
  <c r="U75" i="17"/>
  <c r="AE86" i="17"/>
  <c r="Q68" i="17"/>
  <c r="H84" i="17"/>
  <c r="R70" i="17"/>
  <c r="G57" i="17"/>
  <c r="R68" i="17"/>
  <c r="AK77" i="17"/>
  <c r="I84" i="17"/>
  <c r="L53" i="17"/>
  <c r="AK64" i="17"/>
  <c r="AJ74" i="17"/>
  <c r="P82" i="17"/>
  <c r="AC87" i="17"/>
  <c r="E61" i="17"/>
  <c r="AK71" i="17"/>
  <c r="V80" i="17"/>
  <c r="D86" i="17"/>
  <c r="W73" i="17"/>
  <c r="I75" i="17"/>
  <c r="AG68" i="17"/>
  <c r="X61" i="17"/>
  <c r="U54" i="17"/>
  <c r="Y73" i="17"/>
  <c r="AG83" i="17"/>
  <c r="H67" i="17"/>
  <c r="F82" i="17"/>
  <c r="Q84" i="17"/>
  <c r="AF84" i="17"/>
  <c r="J80" i="17"/>
  <c r="R84" i="17"/>
  <c r="AC79" i="17"/>
  <c r="AF87" i="17"/>
  <c r="I54" i="17"/>
  <c r="AN59" i="17"/>
  <c r="AH65" i="17"/>
  <c r="AB71" i="17"/>
  <c r="V77" i="17"/>
  <c r="E82" i="17"/>
  <c r="AL85" i="17"/>
  <c r="AH53" i="17"/>
  <c r="AB59" i="17"/>
  <c r="V65" i="17"/>
  <c r="P71" i="17"/>
  <c r="J77" i="17"/>
  <c r="AH81" i="17"/>
  <c r="AD85" i="17"/>
  <c r="X53" i="17"/>
  <c r="R59" i="17"/>
  <c r="AA52" i="17"/>
  <c r="X60" i="17"/>
  <c r="D68" i="17"/>
  <c r="AL74" i="17"/>
  <c r="H81" i="17"/>
  <c r="AG85" i="17"/>
  <c r="Q74" i="17"/>
  <c r="AJ83" i="17"/>
  <c r="AK59" i="17"/>
  <c r="E68" i="17"/>
  <c r="Q80" i="17"/>
  <c r="S55" i="17"/>
  <c r="K63" i="17"/>
  <c r="AL52" i="17"/>
  <c r="AD60" i="17"/>
  <c r="I68" i="17"/>
  <c r="K75" i="17"/>
  <c r="AF56" i="17"/>
  <c r="G68" i="17"/>
  <c r="Y77" i="17"/>
  <c r="AM83" i="17"/>
  <c r="AK52" i="17"/>
  <c r="J67" i="17"/>
  <c r="D84" i="17"/>
  <c r="AC62" i="17"/>
  <c r="M81" i="17"/>
  <c r="AG57" i="17"/>
  <c r="AA82" i="17"/>
  <c r="AJ62" i="17"/>
  <c r="AF81" i="17"/>
  <c r="P59" i="17"/>
  <c r="S66" i="17"/>
  <c r="Y82" i="17"/>
  <c r="Z63" i="17"/>
  <c r="AC81" i="17"/>
  <c r="AJ60" i="17"/>
  <c r="M76" i="17"/>
  <c r="Y87" i="17"/>
  <c r="F70" i="17"/>
  <c r="V85" i="17"/>
  <c r="AC72" i="17"/>
  <c r="G58" i="17"/>
  <c r="P69" i="17"/>
  <c r="AF78" i="17"/>
  <c r="Y84" i="17"/>
  <c r="R54" i="17"/>
  <c r="AJ65" i="17"/>
  <c r="AA75" i="17"/>
  <c r="AH82" i="17"/>
  <c r="G88" i="17"/>
  <c r="K62" i="17"/>
  <c r="Y72" i="17"/>
  <c r="AM80" i="17"/>
  <c r="T86" i="17"/>
  <c r="AI75" i="17"/>
  <c r="K78" i="17"/>
  <c r="AN71" i="17"/>
  <c r="S65" i="17"/>
  <c r="Q58" i="17"/>
  <c r="Q83" i="17"/>
  <c r="R60" i="17"/>
  <c r="AD79" i="17"/>
  <c r="AG87" i="17"/>
  <c r="AC85" i="17"/>
  <c r="AD55" i="17"/>
  <c r="K85" i="17"/>
  <c r="AE85" i="17"/>
  <c r="G86" i="17"/>
  <c r="N64" i="17"/>
  <c r="Y54" i="17"/>
  <c r="S60" i="17"/>
  <c r="M66" i="17"/>
  <c r="G72" i="17"/>
  <c r="AL77" i="17"/>
  <c r="Q82" i="17"/>
  <c r="M86" i="17"/>
  <c r="M54" i="17"/>
  <c r="G60" i="17"/>
  <c r="AL65" i="17"/>
  <c r="AF71" i="17"/>
  <c r="Z77" i="17"/>
  <c r="I82" i="17"/>
  <c r="E86" i="17"/>
  <c r="G54" i="17"/>
  <c r="AL59" i="17"/>
  <c r="S53" i="17"/>
  <c r="K61" i="17"/>
  <c r="V68" i="17"/>
  <c r="W75" i="17"/>
  <c r="W81" i="17"/>
  <c r="J86" i="17"/>
  <c r="AM74" i="17"/>
  <c r="AF52" i="17"/>
  <c r="Y60" i="17"/>
  <c r="W68" i="17"/>
  <c r="I81" i="17"/>
  <c r="F56" i="17"/>
  <c r="AI63" i="17"/>
  <c r="Y53" i="17"/>
  <c r="Q61" i="17"/>
  <c r="AF68" i="17"/>
  <c r="AH75" i="17"/>
  <c r="AC57" i="17"/>
  <c r="AN68" i="17"/>
  <c r="R78" i="17"/>
  <c r="T84" i="17"/>
  <c r="AI53" i="17"/>
  <c r="D69" i="17"/>
  <c r="U84" i="17"/>
  <c r="AA64" i="17"/>
  <c r="J82" i="17"/>
  <c r="AE59" i="17"/>
  <c r="Z83" i="17"/>
  <c r="AH64" i="17"/>
  <c r="AE82" i="17"/>
  <c r="N61" i="17"/>
  <c r="H68" i="17"/>
  <c r="X83" i="17"/>
  <c r="V66" i="17"/>
  <c r="Z82" i="17"/>
  <c r="AH62" i="17"/>
  <c r="G77" i="17"/>
  <c r="S88" i="17"/>
  <c r="AA71" i="17"/>
  <c r="P86" i="17"/>
  <c r="AN74" i="17"/>
  <c r="E59" i="17"/>
  <c r="G70" i="17"/>
  <c r="U79" i="17"/>
  <c r="G85" i="17"/>
  <c r="J55" i="17"/>
  <c r="AD66" i="17"/>
  <c r="U76" i="17"/>
  <c r="M83" i="17"/>
  <c r="X88" i="17"/>
  <c r="AN62" i="17"/>
  <c r="Q73" i="17"/>
  <c r="S81" i="17"/>
  <c r="AI86" i="17"/>
  <c r="AI78" i="17"/>
  <c r="Y80" i="17"/>
  <c r="J75" i="17"/>
  <c r="AH68" i="17"/>
  <c r="M62" i="17"/>
  <c r="R87" i="17"/>
  <c r="V74" i="17"/>
  <c r="AG84" i="17"/>
  <c r="V54" i="17"/>
  <c r="AN86" i="17"/>
  <c r="AA73" i="17"/>
  <c r="X54" i="17"/>
  <c r="E87" i="17"/>
  <c r="Z59" i="17"/>
  <c r="X77" i="17"/>
  <c r="H55" i="17"/>
  <c r="AM60" i="17"/>
  <c r="AG66" i="17"/>
  <c r="AA72" i="17"/>
  <c r="U78" i="17"/>
  <c r="AC82" i="17"/>
  <c r="Y86" i="17"/>
  <c r="AG54" i="17"/>
  <c r="AA60" i="17"/>
  <c r="U66" i="17"/>
  <c r="O72" i="17"/>
  <c r="I78" i="17"/>
  <c r="U82" i="17"/>
  <c r="Q86" i="17"/>
  <c r="W54" i="17"/>
  <c r="Q60" i="17"/>
  <c r="AL53" i="17"/>
  <c r="AD61" i="17"/>
  <c r="G69" i="17"/>
  <c r="I76" i="17"/>
  <c r="AK81" i="17"/>
  <c r="X86" i="17"/>
  <c r="Y75" i="17"/>
  <c r="T53" i="17"/>
  <c r="L61" i="17"/>
  <c r="H69" i="17"/>
  <c r="AL81" i="17"/>
  <c r="AD56" i="17"/>
  <c r="V64" i="17"/>
  <c r="L54" i="17"/>
  <c r="D62" i="17"/>
  <c r="Q69" i="17"/>
  <c r="O76" i="17"/>
  <c r="AD58" i="17"/>
  <c r="AG69" i="17"/>
  <c r="J79" i="17"/>
  <c r="AI84" i="17"/>
  <c r="AI54" i="17"/>
  <c r="AB70" i="17"/>
  <c r="P85" i="17"/>
  <c r="W65" i="17"/>
  <c r="I83" i="17"/>
  <c r="AC61" i="17"/>
  <c r="W84" i="17"/>
  <c r="V67" i="17"/>
  <c r="AA83" i="17"/>
  <c r="J64" i="17"/>
  <c r="AM69" i="17"/>
  <c r="AJ84" i="17"/>
  <c r="J68" i="17"/>
  <c r="Y83" i="17"/>
  <c r="AF64" i="17"/>
  <c r="X78" i="17"/>
  <c r="I53" i="17"/>
  <c r="K73" i="17"/>
  <c r="J87" i="17"/>
  <c r="X76" i="17"/>
  <c r="E60" i="17"/>
  <c r="AN70" i="17"/>
  <c r="AL79" i="17"/>
  <c r="W85" i="17"/>
  <c r="P56" i="17"/>
  <c r="AC67" i="17"/>
  <c r="K77" i="17"/>
  <c r="AD83" i="17"/>
  <c r="AN88" i="17"/>
  <c r="I64" i="17"/>
  <c r="K74" i="17"/>
  <c r="AJ81" i="17"/>
  <c r="N87" i="17"/>
  <c r="X80" i="17"/>
  <c r="S82" i="17"/>
  <c r="L78" i="17"/>
  <c r="F72" i="17"/>
  <c r="V69" i="17"/>
  <c r="V63" i="17"/>
  <c r="AH83" i="17"/>
  <c r="S56" i="17"/>
  <c r="R58" i="17"/>
  <c r="M88" i="17"/>
  <c r="H86" i="17"/>
  <c r="T58" i="17"/>
  <c r="N88" i="17"/>
  <c r="Z70" i="17"/>
  <c r="V86" i="17"/>
  <c r="G56" i="17"/>
  <c r="AL61" i="17"/>
  <c r="AF67" i="17"/>
  <c r="Z73" i="17"/>
  <c r="T79" i="17"/>
  <c r="P83" i="17"/>
  <c r="L87" i="17"/>
  <c r="AF55" i="17"/>
  <c r="Z61" i="17"/>
  <c r="T67" i="17"/>
  <c r="N73" i="17"/>
  <c r="H79" i="17"/>
  <c r="H83" i="17"/>
  <c r="D87" i="17"/>
  <c r="V55" i="17"/>
  <c r="P61" i="17"/>
  <c r="Q55" i="17"/>
  <c r="I63" i="17"/>
  <c r="O70" i="17"/>
  <c r="M77" i="17"/>
  <c r="AB82" i="17"/>
  <c r="Q87" i="17"/>
  <c r="N77" i="17"/>
  <c r="AE54" i="17"/>
  <c r="W62" i="17"/>
  <c r="P70" i="17"/>
  <c r="V83" i="17"/>
  <c r="D58" i="17"/>
  <c r="AE65" i="17"/>
  <c r="W55" i="17"/>
  <c r="O63" i="17"/>
  <c r="U70" i="17"/>
  <c r="W77" i="17"/>
  <c r="AB60" i="17"/>
  <c r="Q71" i="17"/>
  <c r="L80" i="17"/>
  <c r="AF85" i="17"/>
  <c r="AG56" i="17"/>
  <c r="O75" i="17"/>
  <c r="G87" i="17"/>
  <c r="E69" i="17"/>
  <c r="AK84" i="17"/>
  <c r="X65" i="17"/>
  <c r="O86" i="17"/>
  <c r="AF70" i="17"/>
  <c r="AN84" i="17"/>
  <c r="U69" i="17"/>
  <c r="M72" i="17"/>
  <c r="AB86" i="17"/>
  <c r="Y71" i="17"/>
  <c r="Q85" i="17"/>
  <c r="P68" i="17"/>
  <c r="O80" i="17"/>
  <c r="H56" i="17"/>
  <c r="N76" i="17"/>
  <c r="AJ88" i="17"/>
  <c r="F80" i="17"/>
  <c r="AN61" i="17"/>
  <c r="S72" i="17"/>
  <c r="AK80" i="17"/>
  <c r="R86" i="17"/>
  <c r="N58" i="17"/>
  <c r="S69" i="17"/>
  <c r="AG78" i="17"/>
  <c r="AB84" i="17"/>
  <c r="S54" i="17"/>
  <c r="AK65" i="17"/>
  <c r="AG75" i="17"/>
  <c r="AI82" i="17"/>
  <c r="T55" i="17"/>
  <c r="O83" i="17"/>
  <c r="L85" i="17"/>
  <c r="T82" i="17"/>
  <c r="M78" i="17"/>
  <c r="AJ75" i="17"/>
  <c r="R83" i="17"/>
  <c r="W82" i="17"/>
  <c r="AN81" i="17"/>
  <c r="H66" i="17"/>
  <c r="E67" i="17"/>
  <c r="N74" i="17"/>
  <c r="I66" i="17"/>
  <c r="M63" i="17"/>
  <c r="S87" i="17"/>
  <c r="I52" i="17"/>
  <c r="X55" i="17"/>
  <c r="F73" i="17"/>
  <c r="AK86" i="17"/>
  <c r="AK66" i="17"/>
  <c r="AG82" i="17"/>
  <c r="AK60" i="17"/>
  <c r="AC69" i="17"/>
  <c r="AM86" i="17"/>
  <c r="AI61" i="17"/>
  <c r="Q57" i="17"/>
  <c r="AB62" i="17"/>
  <c r="AA59" i="17"/>
  <c r="O85" i="17"/>
  <c r="L86" i="17"/>
  <c r="AA63" i="17"/>
  <c r="X84" i="17"/>
  <c r="AH85" i="17"/>
  <c r="W66" i="17"/>
  <c r="AH74" i="17"/>
  <c r="AN60" i="17"/>
  <c r="AM85" i="17"/>
  <c r="F78" i="17"/>
  <c r="AL64" i="17"/>
  <c r="AD87" i="17"/>
  <c r="Z80" i="17"/>
  <c r="AH76" i="17"/>
  <c r="N62" i="17"/>
  <c r="P62" i="17"/>
  <c r="Z52" i="17"/>
  <c r="D77" i="17"/>
  <c r="AI57" i="17"/>
  <c r="E76" i="17"/>
  <c r="D76" i="17"/>
  <c r="L70" i="17"/>
  <c r="N66" i="17"/>
  <c r="W60" i="17"/>
  <c r="AK68" i="17"/>
  <c r="H52" i="17"/>
  <c r="D53" i="17"/>
  <c r="AF60" i="17"/>
  <c r="U71" i="17"/>
  <c r="I59" i="17"/>
  <c r="U52" i="17"/>
  <c r="Y68" i="17"/>
  <c r="AN52" i="17"/>
  <c r="AF74" i="17"/>
  <c r="P66" i="17"/>
  <c r="N69" i="17"/>
  <c r="AN55" i="17"/>
  <c r="AL69" i="17"/>
  <c r="F77" i="17"/>
  <c r="J58" i="17"/>
  <c r="O67" i="17"/>
  <c r="AC75" i="17"/>
  <c r="AG62" i="17"/>
  <c r="AI70" i="17"/>
  <c r="O66" i="17"/>
  <c r="AJ57" i="17"/>
  <c r="AA68" i="17"/>
  <c r="X68" i="17"/>
  <c r="Z69" i="17"/>
  <c r="R76" i="17"/>
  <c r="M52" i="17"/>
  <c r="AB66" i="17"/>
  <c r="AC53" i="17"/>
  <c r="Y67" i="17"/>
  <c r="O55" i="17"/>
  <c r="AG74" i="17"/>
  <c r="G63" i="17"/>
  <c r="N72" i="17"/>
  <c r="N68" i="17"/>
  <c r="U62" i="17"/>
  <c r="AI58" i="17"/>
  <c r="AN77" i="17"/>
  <c r="AD63" i="17"/>
  <c r="AI72" i="17"/>
  <c r="AB63" i="17"/>
  <c r="P81" i="17"/>
  <c r="S83" i="17"/>
  <c r="J59" i="17"/>
  <c r="AD52" i="17"/>
  <c r="Q52" i="17"/>
  <c r="K70" i="17"/>
  <c r="Q66" i="17"/>
  <c r="U56" i="17"/>
  <c r="D56" i="17"/>
  <c r="AE78" i="17"/>
  <c r="AM73" i="17"/>
  <c r="D71" i="17"/>
  <c r="P60" i="17"/>
  <c r="AI71" i="17"/>
  <c r="AC76" i="17"/>
  <c r="AN65" i="17"/>
  <c r="N55" i="17"/>
  <c r="P78" i="17"/>
  <c r="D63" i="17"/>
  <c r="AI83" i="17"/>
  <c r="T85" i="17"/>
  <c r="AA81" i="17"/>
  <c r="H87" i="17"/>
  <c r="R88" i="17"/>
  <c r="AE71" i="17"/>
  <c r="P84" i="17"/>
  <c r="Q53" i="17"/>
  <c r="M56" i="17"/>
  <c r="AG72" i="17"/>
  <c r="Z78" i="17"/>
  <c r="X56" i="17"/>
  <c r="F62" i="17"/>
  <c r="K71" i="17"/>
  <c r="W56" i="17"/>
  <c r="E74" i="17"/>
  <c r="X87" i="17"/>
  <c r="AJ67" i="17"/>
  <c r="T83" i="17"/>
  <c r="AJ61" i="17"/>
  <c r="AL70" i="17"/>
  <c r="AE87" i="17"/>
  <c r="J63" i="17"/>
  <c r="AB58" i="17"/>
  <c r="AM63" i="17"/>
  <c r="Y61" i="17"/>
  <c r="K86" i="17"/>
  <c r="AL87" i="17"/>
  <c r="Q67" i="17"/>
  <c r="AK85" i="17"/>
  <c r="V87" i="17"/>
  <c r="E70" i="17"/>
  <c r="AH77" i="17"/>
  <c r="AL62" i="17"/>
  <c r="AG86" i="17"/>
  <c r="V79" i="17"/>
  <c r="AE66" i="17"/>
  <c r="R57" i="17"/>
  <c r="AL83" i="17"/>
  <c r="AC88" i="17"/>
  <c r="AA69" i="17"/>
  <c r="AB69" i="17"/>
  <c r="S76" i="17"/>
  <c r="H73" i="17"/>
  <c r="AM53" i="17"/>
  <c r="Q64" i="17"/>
  <c r="T60" i="17"/>
  <c r="W70" i="17"/>
  <c r="AM68" i="17"/>
  <c r="AA56" i="17"/>
  <c r="D65" i="17"/>
  <c r="AF75" i="17"/>
  <c r="AJ68" i="17"/>
  <c r="AJ52" i="17"/>
  <c r="E78" i="17"/>
  <c r="V73" i="17"/>
  <c r="J61" i="17"/>
  <c r="AK56" i="17"/>
  <c r="H75" i="17"/>
  <c r="F75" i="17"/>
  <c r="O78" i="17"/>
  <c r="Z57" i="17"/>
  <c r="P64" i="17"/>
  <c r="Q54" i="17"/>
  <c r="V61" i="17"/>
  <c r="X52" i="17"/>
  <c r="S63" i="17"/>
  <c r="AG71" i="17"/>
  <c r="AK58" i="17"/>
  <c r="F63" i="17"/>
  <c r="R74" i="17"/>
  <c r="AM65" i="17"/>
  <c r="AL75" i="17"/>
  <c r="J71" i="17"/>
  <c r="L57" i="17"/>
  <c r="AB55" i="17"/>
  <c r="K57" i="17"/>
  <c r="AH70" i="17"/>
  <c r="S74" i="17"/>
  <c r="AA55" i="17"/>
  <c r="K52" i="17"/>
  <c r="T74" i="17"/>
  <c r="L59" i="17"/>
  <c r="E64" i="17"/>
  <c r="U61" i="17"/>
  <c r="H62" i="17"/>
  <c r="P55" i="17"/>
  <c r="AK55" i="17"/>
  <c r="E62" i="17"/>
  <c r="O60" i="17"/>
  <c r="Y56" i="17"/>
  <c r="U74" i="17"/>
  <c r="AJ79" i="17"/>
  <c r="U83" i="17"/>
  <c r="AH56" i="17"/>
  <c r="S78" i="17"/>
  <c r="X74" i="17"/>
  <c r="AG81" i="17"/>
  <c r="AE83" i="17"/>
  <c r="T77" i="17"/>
  <c r="M67" i="17"/>
  <c r="U72" i="17"/>
  <c r="T72" i="17"/>
  <c r="AB65" i="17"/>
  <c r="Q65" i="17"/>
  <c r="J69" i="17"/>
  <c r="L79" i="17"/>
  <c r="H76" i="17"/>
  <c r="M82" i="17"/>
  <c r="K84" i="17"/>
  <c r="AH67" i="17"/>
  <c r="AE61" i="17"/>
  <c r="G62" i="17"/>
  <c r="AG60" i="17"/>
  <c r="F74" i="17"/>
  <c r="AL54" i="17"/>
  <c r="AE73" i="17"/>
  <c r="AF62" i="17"/>
  <c r="F57" i="17"/>
  <c r="Y74" i="17"/>
  <c r="AJ87" i="17"/>
  <c r="S68" i="17"/>
  <c r="AF83" i="17"/>
  <c r="O62" i="17"/>
  <c r="S71" i="17"/>
  <c r="H88" i="17"/>
  <c r="AG63" i="17"/>
  <c r="O59" i="17"/>
  <c r="Z64" i="17"/>
  <c r="Z62" i="17"/>
  <c r="AA86" i="17"/>
  <c r="AF88" i="17"/>
  <c r="F69" i="17"/>
  <c r="AF86" i="17"/>
  <c r="Q88" i="17"/>
  <c r="AE70" i="17"/>
  <c r="S79" i="17"/>
  <c r="AL63" i="17"/>
  <c r="K87" i="17"/>
  <c r="D80" i="17"/>
  <c r="AD67" i="17"/>
  <c r="N60" i="17"/>
  <c r="M85" i="17"/>
  <c r="AG67" i="17"/>
  <c r="AJ72" i="17"/>
  <c r="AL72" i="17"/>
  <c r="W72" i="17"/>
  <c r="L69" i="17"/>
  <c r="R64" i="17"/>
  <c r="AC52" i="17"/>
  <c r="AJ70" i="17"/>
  <c r="AD74" i="17"/>
  <c r="I73" i="17"/>
  <c r="AE52" i="17"/>
  <c r="H61" i="17"/>
  <c r="AN67" i="17"/>
  <c r="G61" i="17"/>
  <c r="P67" i="17"/>
  <c r="AC54" i="17"/>
  <c r="AH61" i="17"/>
  <c r="M69" i="17"/>
  <c r="AF72" i="17"/>
  <c r="L71" i="17"/>
  <c r="Z55" i="17"/>
  <c r="AE62" i="17"/>
  <c r="AC65" i="17"/>
  <c r="D55" i="17"/>
  <c r="T62" i="17"/>
  <c r="Y69" i="17"/>
  <c r="AC78" i="17"/>
  <c r="W59" i="17"/>
  <c r="AK67" i="17"/>
  <c r="AB78" i="17"/>
  <c r="I71" i="17"/>
  <c r="J73" i="17"/>
  <c r="AC64" i="17"/>
  <c r="G64" i="17"/>
  <c r="AK69" i="17"/>
  <c r="X59" i="17"/>
  <c r="AF73" i="17"/>
  <c r="AB77" i="17"/>
  <c r="D64" i="17"/>
  <c r="AD53" i="17"/>
  <c r="P75" i="17"/>
  <c r="K69" i="17"/>
  <c r="AD75" i="17"/>
  <c r="E54" i="17"/>
  <c r="Q75" i="17"/>
  <c r="V58" i="17"/>
  <c r="M68" i="17"/>
  <c r="X70" i="17"/>
  <c r="E77" i="17"/>
  <c r="Q78" i="17"/>
  <c r="AL66" i="17"/>
  <c r="E56" i="17"/>
  <c r="AD86" i="17"/>
  <c r="W86" i="17"/>
  <c r="W69" i="17"/>
  <c r="K72" i="17"/>
  <c r="I72" i="17"/>
  <c r="J72" i="17"/>
  <c r="S62" i="17"/>
  <c r="AN78" i="17"/>
  <c r="W87" i="17"/>
  <c r="AN66" i="17"/>
  <c r="AA54" i="17"/>
  <c r="AL57" i="17"/>
  <c r="O84" i="17"/>
  <c r="AC56" i="17"/>
  <c r="U57" i="17"/>
  <c r="AG79" i="17"/>
  <c r="V75" i="17"/>
  <c r="AM61" i="17"/>
  <c r="I57" i="17"/>
  <c r="AE53" i="17"/>
  <c r="AH84" i="17"/>
  <c r="J60" i="17"/>
  <c r="S64" i="17"/>
  <c r="N67" i="17"/>
  <c r="AB64" i="17"/>
  <c r="U59" i="17"/>
  <c r="E52" i="17"/>
  <c r="V57" i="17"/>
  <c r="D75" i="17"/>
  <c r="K88" i="17"/>
  <c r="AI68" i="17"/>
  <c r="G84" i="17"/>
  <c r="AI62" i="17"/>
  <c r="D72" i="17"/>
  <c r="V88" i="17"/>
  <c r="U64" i="17"/>
  <c r="AM59" i="17"/>
  <c r="L65" i="17"/>
  <c r="W63" i="17"/>
  <c r="F87" i="17"/>
  <c r="AJ53" i="17"/>
  <c r="AB74" i="17"/>
  <c r="Z87" i="17"/>
  <c r="AM52" i="17"/>
  <c r="Z71" i="17"/>
  <c r="R80" i="17"/>
  <c r="AJ64" i="17"/>
  <c r="AA87" i="17"/>
  <c r="U80" i="17"/>
  <c r="U68" i="17"/>
  <c r="L63" i="17"/>
  <c r="Z86" i="17"/>
  <c r="H80" i="17"/>
  <c r="AK75" i="17"/>
  <c r="P65" i="17"/>
  <c r="P77" i="17"/>
  <c r="AE68" i="17"/>
  <c r="D60" i="17"/>
  <c r="D81" i="17"/>
  <c r="AA65" i="17"/>
  <c r="O68" i="17"/>
  <c r="AA66" i="17"/>
  <c r="AD77" i="17"/>
  <c r="AL55" i="17"/>
  <c r="L58" i="17"/>
  <c r="R61" i="17"/>
  <c r="AK78" i="17"/>
  <c r="L55" i="17"/>
  <c r="AE72" i="17"/>
  <c r="AC86" i="17"/>
  <c r="AD54" i="17"/>
  <c r="AF76" i="17"/>
  <c r="AG76" i="17"/>
  <c r="AE69" i="17"/>
  <c r="I65" i="17"/>
  <c r="AN69" i="17"/>
  <c r="AA70" i="17"/>
  <c r="AG55" i="17"/>
  <c r="K67" i="17"/>
  <c r="U85" i="17"/>
  <c r="AJ66" i="17"/>
  <c r="D70" i="17"/>
  <c r="R79" i="17"/>
  <c r="E88" i="17"/>
  <c r="AD71" i="17"/>
  <c r="H57" i="17"/>
  <c r="J84" i="17"/>
  <c r="AK74" i="17"/>
  <c r="AM81" i="17"/>
  <c r="M75" i="17"/>
  <c r="G66" i="17"/>
  <c r="Q59" i="17"/>
  <c r="U55" i="17"/>
  <c r="F53" i="17"/>
  <c r="T61" i="17"/>
  <c r="AB76" i="17"/>
  <c r="AJ56" i="17"/>
  <c r="M79" i="17"/>
  <c r="AG73" i="17"/>
  <c r="AA77" i="17"/>
  <c r="V72" i="17"/>
  <c r="P53" i="17"/>
  <c r="K60" i="17"/>
  <c r="X71" i="17"/>
  <c r="AA67" i="17"/>
  <c r="AE74" i="17"/>
  <c r="G74" i="17"/>
  <c r="AF61" i="17"/>
  <c r="T75" i="17"/>
  <c r="S75" i="17"/>
  <c r="W52" i="17"/>
  <c r="M55" i="17"/>
  <c r="O54" i="17"/>
  <c r="V59" i="17"/>
  <c r="AM54" i="17"/>
  <c r="K58" i="17"/>
  <c r="AK70" i="17"/>
  <c r="N79" i="17"/>
  <c r="H60" i="17"/>
  <c r="K59" i="17"/>
  <c r="I62" i="17"/>
  <c r="AG61" i="17"/>
  <c r="S80" i="17"/>
  <c r="O57" i="17"/>
  <c r="AB72" i="17"/>
  <c r="AC60" i="17"/>
  <c r="S77" i="17"/>
  <c r="AI74" i="17"/>
  <c r="G78" i="17"/>
  <c r="AC55" i="17"/>
  <c r="AL68" i="17"/>
  <c r="O79" i="17"/>
  <c r="AH60" i="17"/>
  <c r="E66" i="17"/>
  <c r="R52" i="17"/>
  <c r="D66" i="17"/>
  <c r="Z67" i="17"/>
  <c r="K68" i="17"/>
  <c r="F83" i="17"/>
  <c r="R55" i="17"/>
  <c r="M84" i="17"/>
  <c r="J56" i="17"/>
  <c r="H78" i="17"/>
  <c r="AB80" i="17"/>
  <c r="AJ76" i="17"/>
  <c r="AI85" i="17"/>
  <c r="AC73" i="17"/>
  <c r="F58" i="17"/>
  <c r="T81" i="17"/>
  <c r="K55" i="17"/>
  <c r="T87" i="17"/>
  <c r="AJ59" i="17"/>
  <c r="S61" i="17"/>
  <c r="AK57" i="17"/>
  <c r="X69" i="17"/>
  <c r="AH59" i="17"/>
  <c r="T64" i="17"/>
  <c r="V70" i="17"/>
  <c r="K80" i="17"/>
  <c r="K53" i="17"/>
  <c r="U77" i="17"/>
  <c r="AH73" i="17"/>
  <c r="AA53" i="17"/>
  <c r="Q76" i="17"/>
  <c r="Z66" i="17"/>
  <c r="AC66" i="17"/>
  <c r="Q62" i="17"/>
  <c r="AF79" i="17"/>
  <c r="K56" i="17"/>
  <c r="AD73" i="17"/>
  <c r="P87" i="17"/>
  <c r="AJ55" i="17"/>
  <c r="AI77" i="17"/>
  <c r="V78" i="17"/>
  <c r="AM70" i="17"/>
  <c r="L66" i="17"/>
  <c r="F71" i="17"/>
  <c r="L72" i="17"/>
  <c r="AE57" i="17"/>
  <c r="AD70" i="17"/>
  <c r="I87" i="17"/>
  <c r="AL71" i="17"/>
  <c r="D73" i="17"/>
  <c r="N81" i="17"/>
  <c r="I88" i="17"/>
  <c r="O73" i="17"/>
  <c r="F59" i="17"/>
  <c r="H85" i="17"/>
  <c r="V76" i="17"/>
  <c r="W53" i="17"/>
  <c r="AA80" i="17"/>
  <c r="AB85" i="17"/>
  <c r="X73" i="17"/>
  <c r="S70" i="17"/>
  <c r="AD76" i="17"/>
  <c r="X57" i="17"/>
  <c r="AN64" i="17"/>
  <c r="D79" i="17"/>
  <c r="AG59" i="17"/>
  <c r="P54" i="17"/>
  <c r="N54" i="17"/>
  <c r="Z68" i="17"/>
  <c r="AN76" i="17"/>
  <c r="S52" i="17"/>
  <c r="AF63" i="17"/>
  <c r="AM55" i="17"/>
  <c r="AL78" i="17"/>
  <c r="N78" i="17"/>
  <c r="AI69" i="17"/>
  <c r="G52" i="17"/>
  <c r="W71" i="17"/>
  <c r="Y58" i="17"/>
  <c r="AD65" i="17"/>
  <c r="R62" i="17"/>
  <c r="AC63" i="17"/>
  <c r="E63" i="17"/>
  <c r="J70" i="17"/>
  <c r="D67" i="17"/>
  <c r="R75" i="17"/>
  <c r="L56" i="17"/>
  <c r="AM78" i="17"/>
  <c r="H74" i="17"/>
  <c r="AJ69" i="17"/>
  <c r="J57" i="17"/>
  <c r="U67" i="17"/>
  <c r="AK73" i="17"/>
  <c r="J83" i="17"/>
  <c r="D61" i="17"/>
  <c r="O61" i="17"/>
  <c r="AM82" i="17"/>
  <c r="O77" i="17"/>
  <c r="AD62" i="17"/>
  <c r="AM67" i="17"/>
  <c r="J52" i="17"/>
  <c r="AM66" i="17"/>
  <c r="F65" i="17"/>
  <c r="X79" i="17"/>
  <c r="R72" i="17"/>
  <c r="H70" i="17"/>
  <c r="AJ78" i="17"/>
  <c r="I61" i="17"/>
  <c r="F52" i="17"/>
  <c r="E53" i="17"/>
  <c r="AB52" i="17"/>
  <c r="Y55" i="17"/>
  <c r="Y57" i="17"/>
  <c r="N57" i="17"/>
  <c r="Y62" i="17"/>
  <c r="E85" i="17"/>
  <c r="N86" i="17"/>
  <c r="AJ82" i="17"/>
  <c r="AH87" i="17"/>
  <c r="M57" i="17"/>
  <c r="D54" i="17"/>
  <c r="U60" i="17"/>
  <c r="L68" i="17"/>
  <c r="G75" i="17"/>
  <c r="D57" i="17"/>
  <c r="M58" i="17"/>
  <c r="AK62" i="17"/>
  <c r="G80" i="17"/>
  <c r="AE56" i="17"/>
  <c r="M74" i="17"/>
  <c r="AB87" i="17"/>
  <c r="AB56" i="17"/>
  <c r="T78" i="17"/>
  <c r="G79" i="17"/>
  <c r="E72" i="17"/>
  <c r="AI66" i="17"/>
  <c r="AC71" i="17"/>
  <c r="AM72" i="17"/>
  <c r="AE58" i="17"/>
  <c r="P72" i="17"/>
  <c r="D88" i="17"/>
  <c r="L74" i="17"/>
  <c r="AA74" i="17"/>
  <c r="K82" i="17"/>
  <c r="T54" i="17"/>
  <c r="D74" i="17"/>
  <c r="L60" i="17"/>
  <c r="X85" i="17"/>
  <c r="L77" i="17"/>
  <c r="S57" i="17"/>
  <c r="V82" i="17"/>
  <c r="L88" i="17"/>
  <c r="AB79" i="17"/>
  <c r="Y76" i="17"/>
  <c r="AH72" i="17"/>
  <c r="AB53" i="17"/>
  <c r="O53" i="17"/>
  <c r="T63" i="17"/>
  <c r="M70" i="17"/>
  <c r="W58" i="17"/>
  <c r="N52" i="17"/>
  <c r="AD64" i="17"/>
  <c r="G73" i="17"/>
  <c r="F76" i="17"/>
  <c r="AE75" i="17"/>
  <c r="AH71" i="17"/>
  <c r="Q63" i="17"/>
  <c r="AH58" i="17"/>
  <c r="Y52" i="17"/>
  <c r="F64" i="17"/>
  <c r="AI59" i="17"/>
  <c r="AJ58" i="17"/>
  <c r="AC77" i="17"/>
  <c r="AE76" i="17"/>
  <c r="I74" i="17"/>
  <c r="R77" i="17"/>
  <c r="Z54" i="17"/>
  <c r="H63" i="17"/>
  <c r="V71" i="17"/>
  <c r="P52" i="17"/>
  <c r="R63" i="17"/>
  <c r="AB54" i="17"/>
  <c r="AM77" i="17"/>
  <c r="P63" i="17"/>
  <c r="AC74" i="17"/>
  <c r="AN87" i="17"/>
  <c r="F79" i="17"/>
  <c r="AN79" i="17"/>
  <c r="AB73" i="17"/>
  <c r="AH88" i="17"/>
  <c r="P58" i="17"/>
  <c r="AN85" i="17"/>
  <c r="N84" i="17"/>
  <c r="U81" i="17"/>
  <c r="P79" i="17"/>
  <c r="T52" i="17"/>
  <c r="I60" i="17"/>
  <c r="AJ71" i="17"/>
  <c r="R53" i="17"/>
  <c r="L52" i="17"/>
  <c r="AB83" i="17"/>
  <c r="N83" i="17"/>
  <c r="U73" i="17"/>
  <c r="X58" i="17"/>
  <c r="AN54" i="17"/>
  <c r="V52" i="17"/>
  <c r="AN83" i="17"/>
  <c r="K81" i="17"/>
  <c r="Q56" i="17"/>
  <c r="AD88" i="17"/>
  <c r="AL67" i="17"/>
  <c r="W57" i="17"/>
  <c r="V60" i="17"/>
  <c r="AN53" i="17"/>
  <c r="Y70" i="17"/>
  <c r="G65" i="17"/>
  <c r="P76" i="17"/>
  <c r="T73" i="17"/>
  <c r="L67" i="17"/>
  <c r="D83" i="17"/>
  <c r="F61" i="17"/>
  <c r="Y78" i="17"/>
  <c r="F55" i="17"/>
  <c r="V62" i="17"/>
  <c r="N82" i="17"/>
  <c r="F54" i="17"/>
  <c r="AD82" i="17"/>
  <c r="AJ54" i="17"/>
  <c r="AK76" i="17"/>
  <c r="AE79" i="17"/>
  <c r="AN72" i="17"/>
  <c r="E84" i="17"/>
  <c r="O69" i="17"/>
  <c r="R71" i="17"/>
  <c r="V84" i="17"/>
  <c r="G55" i="17"/>
  <c r="J78" i="17"/>
  <c r="T80" i="17"/>
  <c r="T68" i="17"/>
  <c r="M53" i="17"/>
  <c r="R82" i="17"/>
  <c r="AK83" i="17"/>
  <c r="AD72" i="17"/>
  <c r="M71" i="17"/>
  <c r="K64" i="17"/>
  <c r="Z81" i="17"/>
  <c r="E65" i="17"/>
  <c r="S73" i="17"/>
  <c r="AB67" i="17"/>
  <c r="AE63" i="17"/>
  <c r="AA78" i="17"/>
  <c r="R65" i="17"/>
  <c r="G76" i="17"/>
  <c r="AL56" i="17"/>
  <c r="O65" i="17"/>
  <c r="Z56" i="17"/>
  <c r="N56" i="17"/>
  <c r="H72" i="17"/>
  <c r="D78" i="17"/>
  <c r="Q77" i="17"/>
  <c r="O56" i="17"/>
  <c r="E75" i="17"/>
  <c r="P39" i="6"/>
  <c r="G39" i="6"/>
  <c r="P37" i="6"/>
  <c r="G37" i="6"/>
  <c r="P36" i="6"/>
  <c r="G36" i="6"/>
  <c r="G38" i="6"/>
  <c r="P38" i="6"/>
  <c r="G40" i="6"/>
  <c r="P40" i="6"/>
  <c r="J10" i="3"/>
  <c r="K23" i="3"/>
  <c r="P23" i="6"/>
  <c r="G23" i="6"/>
  <c r="J18" i="3"/>
  <c r="J28" i="3"/>
  <c r="J15" i="3"/>
  <c r="J16" i="3"/>
  <c r="J30" i="3"/>
  <c r="K38" i="3"/>
  <c r="J26" i="3"/>
  <c r="K29" i="3"/>
  <c r="G29" i="6"/>
  <c r="P29" i="6"/>
  <c r="K37" i="3"/>
  <c r="J21" i="3"/>
  <c r="K31" i="3"/>
  <c r="P31" i="6"/>
  <c r="G31" i="6"/>
  <c r="K27" i="3"/>
  <c r="O27" i="6" s="1"/>
  <c r="P27" i="6"/>
  <c r="G27" i="6"/>
  <c r="K8" i="3"/>
  <c r="O8" i="6" s="1"/>
  <c r="G8" i="6"/>
  <c r="P8" i="6"/>
  <c r="K25" i="3"/>
  <c r="O25" i="6" s="1"/>
  <c r="P25" i="6"/>
  <c r="G25" i="6"/>
  <c r="K39" i="3"/>
  <c r="K22" i="3"/>
  <c r="G22" i="6"/>
  <c r="P22" i="6"/>
  <c r="K20" i="3"/>
  <c r="G20" i="6"/>
  <c r="P20" i="6"/>
  <c r="K40" i="3"/>
  <c r="J12" i="3"/>
  <c r="J35" i="3"/>
  <c r="P35" i="6" s="1"/>
  <c r="K11" i="3"/>
  <c r="O11" i="6" s="1"/>
  <c r="G11" i="6"/>
  <c r="P11" i="6"/>
  <c r="K24" i="3"/>
  <c r="G24" i="6"/>
  <c r="P24" i="6"/>
  <c r="K32" i="3"/>
  <c r="P32" i="6"/>
  <c r="G32" i="6"/>
  <c r="J14" i="3"/>
  <c r="K33" i="3"/>
  <c r="G33" i="6"/>
  <c r="P33" i="6"/>
  <c r="J13" i="3"/>
  <c r="K19" i="3"/>
  <c r="P19" i="6"/>
  <c r="G19" i="6"/>
  <c r="J9" i="3"/>
  <c r="K36" i="3"/>
  <c r="K17" i="3"/>
  <c r="P17" i="6"/>
  <c r="G17" i="6"/>
  <c r="W18" i="3"/>
  <c r="Y18" i="3" s="1"/>
  <c r="S18" i="3"/>
  <c r="U18" i="3" s="1"/>
  <c r="M18" i="3"/>
  <c r="W17" i="3"/>
  <c r="Y17" i="3" s="1"/>
  <c r="S17" i="3"/>
  <c r="U17" i="3" s="1"/>
  <c r="M17" i="3"/>
  <c r="S24" i="3"/>
  <c r="U24" i="3" s="1"/>
  <c r="M24" i="3"/>
  <c r="W24" i="3"/>
  <c r="Y24" i="3" s="1"/>
  <c r="S33" i="3"/>
  <c r="U33" i="3" s="1"/>
  <c r="M33" i="3"/>
  <c r="W33" i="3"/>
  <c r="Y33" i="3" s="1"/>
  <c r="H7" i="3"/>
  <c r="S23" i="3"/>
  <c r="U23" i="3" s="1"/>
  <c r="W23" i="3"/>
  <c r="Y23" i="3" s="1"/>
  <c r="M23" i="3"/>
  <c r="M39" i="3"/>
  <c r="W39" i="3"/>
  <c r="Y39" i="3" s="1"/>
  <c r="S39" i="3"/>
  <c r="U39" i="3" s="1"/>
  <c r="W20" i="3"/>
  <c r="Y20" i="3" s="1"/>
  <c r="S20" i="3"/>
  <c r="U20" i="3" s="1"/>
  <c r="M20" i="3"/>
  <c r="AA89" i="17" l="1"/>
  <c r="I89" i="17"/>
  <c r="AI89" i="17"/>
  <c r="Q89" i="17"/>
  <c r="N89" i="17"/>
  <c r="AD89" i="17"/>
  <c r="U89" i="17"/>
  <c r="V89" i="17"/>
  <c r="W89" i="17"/>
  <c r="E89" i="17"/>
  <c r="X89" i="17"/>
  <c r="F89" i="17"/>
  <c r="Z89" i="17"/>
  <c r="P89" i="17"/>
  <c r="O89" i="17"/>
  <c r="L89" i="17"/>
  <c r="AM89" i="17"/>
  <c r="AE89" i="17"/>
  <c r="AK89" i="17"/>
  <c r="J89" i="17"/>
  <c r="AF89" i="17"/>
  <c r="AC89" i="17"/>
  <c r="AJ89" i="17"/>
  <c r="AG89" i="17"/>
  <c r="S89" i="17"/>
  <c r="M89" i="17"/>
  <c r="AH89" i="17"/>
  <c r="G89" i="17"/>
  <c r="K89" i="17"/>
  <c r="AN89" i="17"/>
  <c r="T89" i="17"/>
  <c r="AB89" i="17"/>
  <c r="R89" i="17"/>
  <c r="Y89" i="17"/>
  <c r="H89" i="17"/>
  <c r="AL89" i="17"/>
  <c r="D89" i="17"/>
  <c r="AD7" i="3" a="1"/>
  <c r="L40" i="6"/>
  <c r="M40" i="6"/>
  <c r="M37" i="6"/>
  <c r="L37" i="6"/>
  <c r="E38" i="6"/>
  <c r="F38" i="6" s="1"/>
  <c r="O38" i="6"/>
  <c r="Q38" i="6" s="1"/>
  <c r="M36" i="6"/>
  <c r="L36" i="6"/>
  <c r="O40" i="6"/>
  <c r="Q40" i="6" s="1"/>
  <c r="E40" i="6"/>
  <c r="F40" i="6" s="1"/>
  <c r="E37" i="6"/>
  <c r="F37" i="6" s="1"/>
  <c r="O37" i="6"/>
  <c r="Q37" i="6" s="1"/>
  <c r="O36" i="6"/>
  <c r="Q36" i="6" s="1"/>
  <c r="E36" i="6"/>
  <c r="F36" i="6" s="1"/>
  <c r="L38" i="6"/>
  <c r="M38" i="6"/>
  <c r="O39" i="6"/>
  <c r="Q39" i="6" s="1"/>
  <c r="E39" i="6"/>
  <c r="F39" i="6" s="1"/>
  <c r="L39" i="6"/>
  <c r="M39" i="6"/>
  <c r="M22" i="6"/>
  <c r="L22" i="6"/>
  <c r="L31" i="6"/>
  <c r="M31" i="6"/>
  <c r="L23" i="6"/>
  <c r="M23" i="6"/>
  <c r="L20" i="6"/>
  <c r="M20" i="6"/>
  <c r="M27" i="6"/>
  <c r="L27" i="6"/>
  <c r="L24" i="6"/>
  <c r="M24" i="6"/>
  <c r="L32" i="6"/>
  <c r="M32" i="6"/>
  <c r="L33" i="6"/>
  <c r="M33" i="6"/>
  <c r="L25" i="6"/>
  <c r="M25" i="6"/>
  <c r="L29" i="6"/>
  <c r="M29" i="6"/>
  <c r="M19" i="6"/>
  <c r="L19" i="6"/>
  <c r="E20" i="6"/>
  <c r="F20" i="6" s="1"/>
  <c r="O20" i="6"/>
  <c r="Q20" i="6" s="1"/>
  <c r="E31" i="6"/>
  <c r="F31" i="6" s="1"/>
  <c r="J31" i="6" s="1"/>
  <c r="O31" i="6"/>
  <c r="Q31" i="6" s="1"/>
  <c r="E23" i="6"/>
  <c r="F23" i="6" s="1"/>
  <c r="O23" i="6"/>
  <c r="Q23" i="6" s="1"/>
  <c r="E22" i="6"/>
  <c r="F22" i="6" s="1"/>
  <c r="O22" i="6"/>
  <c r="Q22" i="6" s="1"/>
  <c r="L8" i="6"/>
  <c r="M8" i="6"/>
  <c r="E24" i="6"/>
  <c r="F24" i="6" s="1"/>
  <c r="O24" i="6"/>
  <c r="Q24" i="6" s="1"/>
  <c r="E33" i="6"/>
  <c r="F33" i="6" s="1"/>
  <c r="O33" i="6"/>
  <c r="Q33" i="6" s="1"/>
  <c r="E17" i="6"/>
  <c r="F17" i="6" s="1"/>
  <c r="O17" i="6"/>
  <c r="Q17" i="6" s="1"/>
  <c r="E29" i="6"/>
  <c r="F29" i="6" s="1"/>
  <c r="O29" i="6"/>
  <c r="Q29" i="6" s="1"/>
  <c r="L11" i="6"/>
  <c r="M11" i="6"/>
  <c r="L17" i="6"/>
  <c r="M17" i="6"/>
  <c r="E19" i="6"/>
  <c r="F19" i="6" s="1"/>
  <c r="O19" i="6"/>
  <c r="Q19" i="6" s="1"/>
  <c r="E32" i="6"/>
  <c r="F32" i="6" s="1"/>
  <c r="O32" i="6"/>
  <c r="Q32" i="6" s="1"/>
  <c r="Q11" i="6"/>
  <c r="E11" i="6"/>
  <c r="F11" i="6" s="1"/>
  <c r="Q27" i="6"/>
  <c r="E27" i="6"/>
  <c r="F27" i="6" s="1"/>
  <c r="Q25" i="6"/>
  <c r="E25" i="6"/>
  <c r="F25" i="6" s="1"/>
  <c r="Q8" i="6"/>
  <c r="E8" i="6"/>
  <c r="F8" i="6" s="1"/>
  <c r="K10" i="3"/>
  <c r="G10" i="6"/>
  <c r="P10" i="6"/>
  <c r="K14" i="3"/>
  <c r="G14" i="6"/>
  <c r="P14" i="6"/>
  <c r="K13" i="3"/>
  <c r="G13" i="6"/>
  <c r="P13" i="6"/>
  <c r="K21" i="3"/>
  <c r="G21" i="6"/>
  <c r="P21" i="6"/>
  <c r="J7" i="3"/>
  <c r="J34" i="3"/>
  <c r="P34" i="6" s="1"/>
  <c r="K9" i="3"/>
  <c r="G9" i="6"/>
  <c r="P9" i="6"/>
  <c r="K15" i="3"/>
  <c r="G15" i="6"/>
  <c r="P15" i="6"/>
  <c r="K30" i="3"/>
  <c r="P30" i="6"/>
  <c r="G30" i="6"/>
  <c r="K18" i="3"/>
  <c r="P18" i="6"/>
  <c r="G18" i="6"/>
  <c r="K12" i="3"/>
  <c r="P12" i="6"/>
  <c r="G12" i="6"/>
  <c r="K26" i="3"/>
  <c r="P26" i="6"/>
  <c r="G26" i="6"/>
  <c r="K35" i="3"/>
  <c r="O35" i="6" s="1"/>
  <c r="Q35" i="6" s="1"/>
  <c r="G35" i="6"/>
  <c r="K16" i="3"/>
  <c r="P16" i="6"/>
  <c r="G16" i="6"/>
  <c r="J41" i="3"/>
  <c r="K28" i="3"/>
  <c r="P28" i="6"/>
  <c r="G28" i="6"/>
  <c r="E44" i="1"/>
  <c r="D4" i="27" s="1"/>
  <c r="G44" i="1"/>
  <c r="Q24" i="3"/>
  <c r="P24" i="3"/>
  <c r="M15" i="3"/>
  <c r="W15" i="3"/>
  <c r="Y15" i="3" s="1"/>
  <c r="S15" i="3"/>
  <c r="U15" i="3" s="1"/>
  <c r="S16" i="3"/>
  <c r="U16" i="3" s="1"/>
  <c r="W16" i="3"/>
  <c r="Y16" i="3" s="1"/>
  <c r="M16" i="3"/>
  <c r="S32" i="3"/>
  <c r="U32" i="3" s="1"/>
  <c r="M32" i="3"/>
  <c r="W32" i="3"/>
  <c r="Y32" i="3" s="1"/>
  <c r="W31" i="3"/>
  <c r="Y31" i="3" s="1"/>
  <c r="S31" i="3"/>
  <c r="U31" i="3" s="1"/>
  <c r="M31" i="3"/>
  <c r="P23" i="3"/>
  <c r="Q23" i="3"/>
  <c r="S40" i="3"/>
  <c r="U40" i="3" s="1"/>
  <c r="M40" i="3"/>
  <c r="W40" i="3"/>
  <c r="Y40" i="3" s="1"/>
  <c r="W29" i="3"/>
  <c r="Y29" i="3" s="1"/>
  <c r="M29" i="3"/>
  <c r="S29" i="3"/>
  <c r="U29" i="3" s="1"/>
  <c r="W12" i="3"/>
  <c r="Y12" i="3" s="1"/>
  <c r="M12" i="3"/>
  <c r="S12" i="3"/>
  <c r="U12" i="3" s="1"/>
  <c r="S21" i="3"/>
  <c r="U21" i="3" s="1"/>
  <c r="M21" i="3"/>
  <c r="W21" i="3"/>
  <c r="Y21" i="3" s="1"/>
  <c r="Q18" i="3"/>
  <c r="P18" i="3"/>
  <c r="M10" i="3"/>
  <c r="S10" i="3"/>
  <c r="U10" i="3" s="1"/>
  <c r="W10" i="3"/>
  <c r="Y10" i="3" s="1"/>
  <c r="Q39" i="3"/>
  <c r="P39" i="3"/>
  <c r="S37" i="3"/>
  <c r="U37" i="3" s="1"/>
  <c r="W37" i="3"/>
  <c r="Y37" i="3" s="1"/>
  <c r="M37" i="3"/>
  <c r="M13" i="3"/>
  <c r="S13" i="3"/>
  <c r="U13" i="3" s="1"/>
  <c r="W13" i="3"/>
  <c r="Y13" i="3" s="1"/>
  <c r="M25" i="3"/>
  <c r="W25" i="3"/>
  <c r="Y25" i="3" s="1"/>
  <c r="S25" i="3"/>
  <c r="U25" i="3" s="1"/>
  <c r="W9" i="3"/>
  <c r="Y9" i="3" s="1"/>
  <c r="S9" i="3"/>
  <c r="U9" i="3" s="1"/>
  <c r="M9" i="3"/>
  <c r="M26" i="3"/>
  <c r="W26" i="3"/>
  <c r="Y26" i="3" s="1"/>
  <c r="S26" i="3"/>
  <c r="U26" i="3" s="1"/>
  <c r="S11" i="3"/>
  <c r="U11" i="3" s="1"/>
  <c r="W11" i="3"/>
  <c r="Y11" i="3" s="1"/>
  <c r="M11" i="3"/>
  <c r="S8" i="3"/>
  <c r="U8" i="3" s="1"/>
  <c r="W8" i="3"/>
  <c r="Y8" i="3" s="1"/>
  <c r="M8" i="3"/>
  <c r="W22" i="3"/>
  <c r="Y22" i="3" s="1"/>
  <c r="S22" i="3"/>
  <c r="U22" i="3" s="1"/>
  <c r="M22" i="3"/>
  <c r="Q33" i="3"/>
  <c r="P33" i="3"/>
  <c r="W35" i="3"/>
  <c r="Y35" i="3" s="1"/>
  <c r="S35" i="3"/>
  <c r="U35" i="3" s="1"/>
  <c r="M35" i="3"/>
  <c r="Q20" i="3"/>
  <c r="P20" i="3"/>
  <c r="S19" i="3"/>
  <c r="U19" i="3" s="1"/>
  <c r="M19" i="3"/>
  <c r="W19" i="3"/>
  <c r="Y19" i="3" s="1"/>
  <c r="M27" i="3"/>
  <c r="W27" i="3"/>
  <c r="Y27" i="3" s="1"/>
  <c r="S27" i="3"/>
  <c r="U27" i="3" s="1"/>
  <c r="K24" i="6" l="1"/>
  <c r="K23" i="6"/>
  <c r="K22" i="6"/>
  <c r="AD7" i="3"/>
  <c r="AD39" i="3"/>
  <c r="AD35" i="3"/>
  <c r="AD19" i="3"/>
  <c r="AD23" i="3"/>
  <c r="AD42" i="3"/>
  <c r="AD18" i="3"/>
  <c r="AD37" i="3"/>
  <c r="AD27" i="3"/>
  <c r="AD22" i="3"/>
  <c r="AD33" i="3"/>
  <c r="AD17" i="3"/>
  <c r="AD12" i="3"/>
  <c r="AD8" i="3"/>
  <c r="AD34" i="3"/>
  <c r="AD43" i="3"/>
  <c r="AD10" i="3"/>
  <c r="AD13" i="3"/>
  <c r="AD38" i="3"/>
  <c r="AD30" i="3"/>
  <c r="AD29" i="3"/>
  <c r="AD40" i="3"/>
  <c r="AD36" i="3"/>
  <c r="AD16" i="3"/>
  <c r="AD11" i="3"/>
  <c r="AD41" i="3"/>
  <c r="AD15" i="3"/>
  <c r="AD21" i="3"/>
  <c r="AD25" i="3"/>
  <c r="AD26" i="3"/>
  <c r="AD9" i="3"/>
  <c r="AD14" i="3"/>
  <c r="AD32" i="3"/>
  <c r="AD28" i="3"/>
  <c r="AD24" i="3"/>
  <c r="AD31" i="3"/>
  <c r="AD20" i="3"/>
  <c r="K37" i="6"/>
  <c r="J37" i="6"/>
  <c r="N37" i="6" s="1"/>
  <c r="J40" i="6"/>
  <c r="K40" i="6"/>
  <c r="P41" i="6"/>
  <c r="G41" i="6"/>
  <c r="M41" i="6" s="1"/>
  <c r="J36" i="6"/>
  <c r="K36" i="6"/>
  <c r="J39" i="6"/>
  <c r="K39" i="6"/>
  <c r="J38" i="6"/>
  <c r="K38" i="6"/>
  <c r="M26" i="6"/>
  <c r="L26" i="6"/>
  <c r="K33" i="6"/>
  <c r="J33" i="6"/>
  <c r="N33" i="6" s="1"/>
  <c r="L35" i="6"/>
  <c r="M35" i="6"/>
  <c r="L28" i="6"/>
  <c r="M28" i="6"/>
  <c r="K27" i="6"/>
  <c r="M30" i="6"/>
  <c r="L30" i="6"/>
  <c r="K32" i="6"/>
  <c r="J32" i="6"/>
  <c r="N32" i="6" s="1"/>
  <c r="L21" i="6"/>
  <c r="M21" i="6"/>
  <c r="K31" i="6"/>
  <c r="K25" i="6"/>
  <c r="K29" i="6"/>
  <c r="J29" i="6"/>
  <c r="N29" i="6" s="1"/>
  <c r="J24" i="6"/>
  <c r="N24" i="6" s="1"/>
  <c r="J25" i="6"/>
  <c r="E14" i="6"/>
  <c r="F14" i="6" s="1"/>
  <c r="O14" i="6"/>
  <c r="Q14" i="6" s="1"/>
  <c r="E9" i="6"/>
  <c r="F9" i="6" s="1"/>
  <c r="O9" i="6"/>
  <c r="Q9" i="6" s="1"/>
  <c r="J17" i="6"/>
  <c r="K17" i="6"/>
  <c r="J20" i="6"/>
  <c r="K20" i="6"/>
  <c r="E13" i="6"/>
  <c r="F13" i="6" s="1"/>
  <c r="O13" i="6"/>
  <c r="Q13" i="6" s="1"/>
  <c r="J19" i="6"/>
  <c r="K19" i="6"/>
  <c r="L14" i="6"/>
  <c r="M14" i="6"/>
  <c r="E35" i="6"/>
  <c r="F35" i="6" s="1"/>
  <c r="M18" i="6"/>
  <c r="L18" i="6"/>
  <c r="M10" i="6"/>
  <c r="L10" i="6"/>
  <c r="M16" i="6"/>
  <c r="L16" i="6"/>
  <c r="E28" i="6"/>
  <c r="F28" i="6" s="1"/>
  <c r="O28" i="6"/>
  <c r="Q28" i="6" s="1"/>
  <c r="J27" i="6"/>
  <c r="N27" i="6" s="1"/>
  <c r="E30" i="6"/>
  <c r="F30" i="6" s="1"/>
  <c r="O30" i="6"/>
  <c r="Q30" i="6" s="1"/>
  <c r="E16" i="6"/>
  <c r="F16" i="6" s="1"/>
  <c r="O16" i="6"/>
  <c r="Q16" i="6" s="1"/>
  <c r="J23" i="6"/>
  <c r="N23" i="6" s="1"/>
  <c r="E21" i="6"/>
  <c r="F21" i="6" s="1"/>
  <c r="O21" i="6"/>
  <c r="Q21" i="6" s="1"/>
  <c r="J22" i="6"/>
  <c r="N22" i="6" s="1"/>
  <c r="E12" i="6"/>
  <c r="F12" i="6" s="1"/>
  <c r="O12" i="6"/>
  <c r="Q12" i="6" s="1"/>
  <c r="J11" i="6"/>
  <c r="K11" i="6"/>
  <c r="M15" i="6"/>
  <c r="L15" i="6"/>
  <c r="J8" i="6"/>
  <c r="K8" i="6"/>
  <c r="M12" i="6"/>
  <c r="L12" i="6"/>
  <c r="M9" i="6"/>
  <c r="L9" i="6"/>
  <c r="E10" i="6"/>
  <c r="F10" i="6" s="1"/>
  <c r="O10" i="6"/>
  <c r="Q10" i="6" s="1"/>
  <c r="E18" i="6"/>
  <c r="F18" i="6" s="1"/>
  <c r="O18" i="6"/>
  <c r="Q18" i="6" s="1"/>
  <c r="E26" i="6"/>
  <c r="F26" i="6" s="1"/>
  <c r="O26" i="6"/>
  <c r="Q26" i="6" s="1"/>
  <c r="E15" i="6"/>
  <c r="F15" i="6" s="1"/>
  <c r="O15" i="6"/>
  <c r="Q15" i="6" s="1"/>
  <c r="L13" i="6"/>
  <c r="M13" i="6"/>
  <c r="K41" i="3"/>
  <c r="K34" i="3"/>
  <c r="O34" i="6" s="1"/>
  <c r="Q34" i="6" s="1"/>
  <c r="G34" i="6"/>
  <c r="K7" i="3"/>
  <c r="P7" i="6"/>
  <c r="G7" i="6"/>
  <c r="M38" i="3"/>
  <c r="S38" i="3"/>
  <c r="U38" i="3" s="1"/>
  <c r="W38" i="3"/>
  <c r="Y38" i="3" s="1"/>
  <c r="Q19" i="3"/>
  <c r="P19" i="3"/>
  <c r="W14" i="3"/>
  <c r="Y14" i="3" s="1"/>
  <c r="M14" i="3"/>
  <c r="S14" i="3"/>
  <c r="U14" i="3" s="1"/>
  <c r="Q26" i="3"/>
  <c r="P26" i="3"/>
  <c r="W30" i="3"/>
  <c r="Y30" i="3" s="1"/>
  <c r="M30" i="3"/>
  <c r="S30" i="3"/>
  <c r="U30" i="3" s="1"/>
  <c r="Q32" i="3"/>
  <c r="P32" i="3"/>
  <c r="Q27" i="3"/>
  <c r="P27" i="3"/>
  <c r="P13" i="3"/>
  <c r="Q13" i="3"/>
  <c r="Q15" i="3"/>
  <c r="P15" i="3"/>
  <c r="Q10" i="3"/>
  <c r="P10" i="3"/>
  <c r="Q8" i="3"/>
  <c r="P8" i="3"/>
  <c r="S28" i="3"/>
  <c r="U28" i="3" s="1"/>
  <c r="M28" i="3"/>
  <c r="W28" i="3"/>
  <c r="Y28" i="3" s="1"/>
  <c r="P25" i="3"/>
  <c r="Q25" i="3"/>
  <c r="Q16" i="3"/>
  <c r="P16" i="3"/>
  <c r="Q40" i="3"/>
  <c r="P40" i="3"/>
  <c r="P35" i="3"/>
  <c r="Q35" i="3"/>
  <c r="P11" i="3"/>
  <c r="Q11" i="3"/>
  <c r="P37" i="3"/>
  <c r="Q37" i="3"/>
  <c r="Q29" i="3"/>
  <c r="P29" i="3"/>
  <c r="Q31" i="3"/>
  <c r="P31" i="3"/>
  <c r="Q9" i="3"/>
  <c r="P9" i="3"/>
  <c r="S36" i="3"/>
  <c r="U36" i="3" s="1"/>
  <c r="W36" i="3"/>
  <c r="Y36" i="3" s="1"/>
  <c r="M36" i="3"/>
  <c r="Q22" i="3"/>
  <c r="P22" i="3"/>
  <c r="P21" i="3"/>
  <c r="Q21" i="3"/>
  <c r="N8" i="6" l="1"/>
  <c r="N38" i="6"/>
  <c r="R38" i="6" s="1"/>
  <c r="I38" i="1" s="1"/>
  <c r="Q38" i="1" s="1"/>
  <c r="N20" i="6"/>
  <c r="R20" i="6" s="1"/>
  <c r="I20" i="1" s="1"/>
  <c r="Q20" i="1" s="1"/>
  <c r="N39" i="6"/>
  <c r="N40" i="6"/>
  <c r="N17" i="6"/>
  <c r="R17" i="6" s="1"/>
  <c r="I17" i="1" s="1"/>
  <c r="Q17" i="1" s="1"/>
  <c r="N11" i="6"/>
  <c r="R11" i="6" s="1"/>
  <c r="I11" i="1" s="1"/>
  <c r="Q11" i="1" s="1"/>
  <c r="N19" i="6"/>
  <c r="R19" i="6" s="1"/>
  <c r="I19" i="1" s="1"/>
  <c r="Q19" i="1" s="1"/>
  <c r="N36" i="6"/>
  <c r="R36" i="6" s="1"/>
  <c r="I36" i="1" s="1"/>
  <c r="Q36" i="1" s="1"/>
  <c r="K21" i="6"/>
  <c r="N25" i="6"/>
  <c r="R25" i="6" s="1"/>
  <c r="I25" i="1" s="1"/>
  <c r="Q25" i="1" s="1"/>
  <c r="R39" i="6"/>
  <c r="I39" i="1" s="1"/>
  <c r="Q39" i="1" s="1"/>
  <c r="R32" i="6"/>
  <c r="I32" i="1" s="1"/>
  <c r="Q32" i="1" s="1"/>
  <c r="E41" i="6"/>
  <c r="F41" i="6" s="1"/>
  <c r="O41" i="6"/>
  <c r="Q41" i="6" s="1"/>
  <c r="L41" i="6"/>
  <c r="K28" i="6"/>
  <c r="K30" i="6"/>
  <c r="M34" i="6"/>
  <c r="L34" i="6"/>
  <c r="K35" i="6"/>
  <c r="J35" i="6"/>
  <c r="K26" i="6"/>
  <c r="R29" i="6"/>
  <c r="I29" i="1" s="1"/>
  <c r="Q29" i="1" s="1"/>
  <c r="R27" i="6"/>
  <c r="I27" i="1" s="1"/>
  <c r="Q27" i="1" s="1"/>
  <c r="R22" i="6"/>
  <c r="I22" i="1" s="1"/>
  <c r="Q22" i="1" s="1"/>
  <c r="R23" i="6"/>
  <c r="I23" i="1" s="1"/>
  <c r="Q23" i="1" s="1"/>
  <c r="R8" i="6"/>
  <c r="I8" i="1" s="1"/>
  <c r="Q8" i="1" s="1"/>
  <c r="J26" i="6"/>
  <c r="K18" i="6"/>
  <c r="J18" i="6"/>
  <c r="K12" i="6"/>
  <c r="J12" i="6"/>
  <c r="K13" i="6"/>
  <c r="J13" i="6"/>
  <c r="K10" i="6"/>
  <c r="J10" i="6"/>
  <c r="K16" i="6"/>
  <c r="J16" i="6"/>
  <c r="J28" i="6"/>
  <c r="M7" i="6"/>
  <c r="L7" i="6"/>
  <c r="E34" i="6"/>
  <c r="F34" i="6" s="1"/>
  <c r="J14" i="6"/>
  <c r="K14" i="6"/>
  <c r="J30" i="6"/>
  <c r="E7" i="6"/>
  <c r="O7" i="6"/>
  <c r="K15" i="6"/>
  <c r="J15" i="6"/>
  <c r="J21" i="6"/>
  <c r="K9" i="6"/>
  <c r="J9" i="6"/>
  <c r="P44" i="6"/>
  <c r="R24" i="6"/>
  <c r="I24" i="1" s="1"/>
  <c r="Q24" i="1" s="1"/>
  <c r="R33" i="6"/>
  <c r="I33" i="1" s="1"/>
  <c r="Q33" i="1" s="1"/>
  <c r="G44" i="6"/>
  <c r="Q38" i="3"/>
  <c r="P38" i="3"/>
  <c r="W34" i="3"/>
  <c r="Y34" i="3" s="1"/>
  <c r="S34" i="3"/>
  <c r="U34" i="3" s="1"/>
  <c r="M34" i="3"/>
  <c r="Q28" i="3"/>
  <c r="P28" i="3"/>
  <c r="P14" i="3"/>
  <c r="Q14" i="3"/>
  <c r="W41" i="3"/>
  <c r="Y41" i="3" s="1"/>
  <c r="S41" i="3"/>
  <c r="U41" i="3" s="1"/>
  <c r="M41" i="3"/>
  <c r="P30" i="3"/>
  <c r="Q30" i="3"/>
  <c r="W7" i="3"/>
  <c r="Y7" i="3" s="1"/>
  <c r="S7" i="3"/>
  <c r="U7" i="3" s="1"/>
  <c r="M7" i="3"/>
  <c r="Q36" i="3"/>
  <c r="P36" i="3"/>
  <c r="M44" i="6" l="1"/>
  <c r="M47" i="6" s="1"/>
  <c r="N28" i="6"/>
  <c r="N10" i="6"/>
  <c r="N15" i="6"/>
  <c r="R15" i="6" s="1"/>
  <c r="I15" i="1" s="1"/>
  <c r="Q15" i="1" s="1"/>
  <c r="N30" i="6"/>
  <c r="R30" i="6" s="1"/>
  <c r="I30" i="1" s="1"/>
  <c r="Q30" i="1" s="1"/>
  <c r="N9" i="6"/>
  <c r="N16" i="6"/>
  <c r="R16" i="6" s="1"/>
  <c r="I16" i="1" s="1"/>
  <c r="Q16" i="1" s="1"/>
  <c r="N21" i="6"/>
  <c r="R21" i="6" s="1"/>
  <c r="I21" i="1" s="1"/>
  <c r="Q21" i="1" s="1"/>
  <c r="N13" i="6"/>
  <c r="R13" i="6" s="1"/>
  <c r="I13" i="1" s="1"/>
  <c r="Q13" i="1" s="1"/>
  <c r="N12" i="6"/>
  <c r="R12" i="6" s="1"/>
  <c r="I12" i="1" s="1"/>
  <c r="Q12" i="1" s="1"/>
  <c r="N18" i="6"/>
  <c r="R18" i="6" s="1"/>
  <c r="I18" i="1" s="1"/>
  <c r="Q18" i="1" s="1"/>
  <c r="N14" i="6"/>
  <c r="R14" i="6" s="1"/>
  <c r="I14" i="1" s="1"/>
  <c r="Q14" i="1" s="1"/>
  <c r="N35" i="6"/>
  <c r="R35" i="6" s="1"/>
  <c r="I35" i="1" s="1"/>
  <c r="Q35" i="1" s="1"/>
  <c r="L44" i="6"/>
  <c r="M45" i="6" s="1"/>
  <c r="N26" i="6"/>
  <c r="R26" i="6" s="1"/>
  <c r="I26" i="1" s="1"/>
  <c r="Q26" i="1" s="1"/>
  <c r="R28" i="6"/>
  <c r="I28" i="1" s="1"/>
  <c r="Q28" i="1" s="1"/>
  <c r="K41" i="6"/>
  <c r="J41" i="6"/>
  <c r="J34" i="6"/>
  <c r="K34" i="6"/>
  <c r="R9" i="6"/>
  <c r="I9" i="1" s="1"/>
  <c r="Q9" i="1" s="1"/>
  <c r="R10" i="6"/>
  <c r="I10" i="1" s="1"/>
  <c r="Q10" i="1" s="1"/>
  <c r="F7" i="6"/>
  <c r="E44" i="6"/>
  <c r="D7" i="27"/>
  <c r="Q7" i="6"/>
  <c r="Q44" i="6" s="1"/>
  <c r="O44" i="6"/>
  <c r="Q34" i="3"/>
  <c r="P34" i="3"/>
  <c r="Q41" i="3"/>
  <c r="P41" i="3"/>
  <c r="Q7" i="3"/>
  <c r="P7" i="3"/>
  <c r="L47" i="6" l="1"/>
  <c r="M48" i="6" s="1"/>
  <c r="N41" i="6"/>
  <c r="R41" i="6" s="1"/>
  <c r="I41" i="1" s="1"/>
  <c r="Q41" i="1" s="1"/>
  <c r="K7" i="6"/>
  <c r="K44" i="6" s="1"/>
  <c r="K47" i="6" s="1"/>
  <c r="J7" i="6"/>
  <c r="N7" i="6" s="1"/>
  <c r="D6" i="27"/>
  <c r="F44" i="6"/>
  <c r="N31" i="6" l="1"/>
  <c r="R31" i="6" s="1"/>
  <c r="J44" i="6"/>
  <c r="R40" i="6"/>
  <c r="I40" i="1" s="1"/>
  <c r="Q40" i="1" s="1"/>
  <c r="N34" i="6"/>
  <c r="G49" i="6"/>
  <c r="R37" i="6"/>
  <c r="I37" i="1" s="1"/>
  <c r="Q37" i="1" s="1"/>
  <c r="K45" i="6" l="1"/>
  <c r="J47" i="6"/>
  <c r="K48" i="6" s="1"/>
  <c r="R34" i="6"/>
  <c r="I34" i="1" s="1"/>
  <c r="Q34" i="1" s="1"/>
  <c r="I31" i="1"/>
  <c r="Q31" i="1" s="1"/>
  <c r="N49" i="6" l="1"/>
  <c r="N44" i="6"/>
  <c r="R7" i="6"/>
  <c r="S7" i="6" s="1" a="1"/>
  <c r="S7" i="6" l="1"/>
  <c r="U7" i="6" s="1"/>
  <c r="S12" i="6"/>
  <c r="U12" i="6" s="1"/>
  <c r="S41" i="6"/>
  <c r="U41" i="6" s="1"/>
  <c r="S29" i="6"/>
  <c r="U29" i="6" s="1"/>
  <c r="S28" i="6"/>
  <c r="U28" i="6" s="1"/>
  <c r="S24" i="6"/>
  <c r="U24" i="6" s="1"/>
  <c r="S23" i="6"/>
  <c r="U23" i="6" s="1"/>
  <c r="S40" i="6"/>
  <c r="U40" i="6" s="1"/>
  <c r="S11" i="6"/>
  <c r="U11" i="6" s="1"/>
  <c r="S35" i="6"/>
  <c r="U35" i="6" s="1"/>
  <c r="S10" i="6"/>
  <c r="U10" i="6" s="1"/>
  <c r="S22" i="6"/>
  <c r="U22" i="6" s="1"/>
  <c r="S39" i="6"/>
  <c r="U39" i="6" s="1"/>
  <c r="S33" i="6"/>
  <c r="U33" i="6" s="1"/>
  <c r="S38" i="6"/>
  <c r="U38" i="6" s="1"/>
  <c r="S32" i="6"/>
  <c r="U32" i="6" s="1"/>
  <c r="S43" i="6"/>
  <c r="U43" i="6" s="1"/>
  <c r="S20" i="6"/>
  <c r="U20" i="6" s="1"/>
  <c r="S9" i="6"/>
  <c r="U9" i="6" s="1"/>
  <c r="S13" i="6"/>
  <c r="U13" i="6" s="1"/>
  <c r="S25" i="6"/>
  <c r="U25" i="6" s="1"/>
  <c r="S37" i="6"/>
  <c r="U37" i="6" s="1"/>
  <c r="S16" i="6"/>
  <c r="U16" i="6" s="1"/>
  <c r="S36" i="6"/>
  <c r="U36" i="6" s="1"/>
  <c r="S27" i="6"/>
  <c r="U27" i="6" s="1"/>
  <c r="S21" i="6"/>
  <c r="U21" i="6" s="1"/>
  <c r="S34" i="6"/>
  <c r="U34" i="6" s="1"/>
  <c r="S26" i="6"/>
  <c r="U26" i="6" s="1"/>
  <c r="S8" i="6"/>
  <c r="U8" i="6" s="1"/>
  <c r="S42" i="6"/>
  <c r="U42" i="6" s="1"/>
  <c r="S18" i="6"/>
  <c r="U18" i="6" s="1"/>
  <c r="S15" i="6"/>
  <c r="U15" i="6" s="1"/>
  <c r="S14" i="6"/>
  <c r="U14" i="6" s="1"/>
  <c r="S31" i="6"/>
  <c r="U31" i="6" s="1"/>
  <c r="S19" i="6"/>
  <c r="U19" i="6" s="1"/>
  <c r="S30" i="6"/>
  <c r="U30" i="6" s="1"/>
  <c r="S17" i="6"/>
  <c r="U17" i="6" s="1"/>
  <c r="R44" i="6"/>
  <c r="I44" i="1" s="1"/>
  <c r="I7" i="1"/>
  <c r="Q7" i="1" s="1"/>
  <c r="H2" i="36" l="1"/>
  <c r="J2" i="36" s="1"/>
  <c r="L2" i="36" s="1"/>
  <c r="N2" i="36" s="1"/>
  <c r="P2" i="36" s="1"/>
  <c r="R2" i="36" s="1"/>
  <c r="T2" i="36" s="1"/>
  <c r="V2" i="36" s="1"/>
  <c r="X2" i="36" s="1"/>
  <c r="Z2" i="36" s="1"/>
  <c r="AB2" i="36" s="1"/>
  <c r="AD2" i="36" s="1"/>
  <c r="AF2" i="36" s="1"/>
  <c r="AH2" i="36" s="1"/>
  <c r="AJ2" i="36" s="1"/>
  <c r="AL2" i="36" s="1"/>
  <c r="AN2" i="36" s="1"/>
  <c r="AP2" i="36" s="1"/>
  <c r="AR2" i="36" s="1"/>
  <c r="AT2" i="36" s="1"/>
  <c r="AV2" i="36" s="1"/>
  <c r="AX2" i="36" s="1"/>
  <c r="AZ2" i="36" s="1"/>
  <c r="BB2" i="36" s="1"/>
  <c r="BD2" i="36" s="1"/>
  <c r="BF2" i="36" s="1"/>
  <c r="BH2" i="36" s="1"/>
  <c r="BJ2" i="36" s="1"/>
  <c r="BL2" i="36" s="1"/>
  <c r="BN2" i="36" s="1"/>
  <c r="BP2" i="36" s="1"/>
  <c r="BR2" i="36" s="1"/>
  <c r="BT2" i="36" s="1"/>
  <c r="BV2" i="36" s="1"/>
  <c r="G2" i="36"/>
  <c r="D10" i="27"/>
  <c r="D8" i="27" s="1"/>
  <c r="Y7" i="6"/>
  <c r="T30" i="6"/>
  <c r="J30" i="1" s="1"/>
  <c r="AB14" i="6"/>
  <c r="T8" i="6"/>
  <c r="J8" i="1" s="1"/>
  <c r="Y27" i="6"/>
  <c r="T22" i="6"/>
  <c r="J22" i="1" s="1"/>
  <c r="AB10" i="6"/>
  <c r="Y32" i="6"/>
  <c r="AB13" i="6"/>
  <c r="Y31" i="6"/>
  <c r="T33" i="6"/>
  <c r="J33" i="1" s="1"/>
  <c r="K33" i="1" s="1"/>
  <c r="T19" i="6"/>
  <c r="J19" i="1" s="1"/>
  <c r="T21" i="6"/>
  <c r="J21" i="1" s="1"/>
  <c r="K21" i="1" s="1"/>
  <c r="T24" i="6"/>
  <c r="J24" i="1" s="1"/>
  <c r="T25" i="6"/>
  <c r="J25" i="1" s="1"/>
  <c r="T9" i="6"/>
  <c r="J9" i="1" s="1"/>
  <c r="T29" i="6"/>
  <c r="J29" i="1" s="1"/>
  <c r="Y26" i="6"/>
  <c r="Y20" i="6"/>
  <c r="Y11" i="6"/>
  <c r="Y23" i="6"/>
  <c r="AB12" i="6"/>
  <c r="T18" i="6"/>
  <c r="J18" i="1" s="1"/>
  <c r="K18" i="1" s="1"/>
  <c r="T7" i="6"/>
  <c r="J7" i="1" s="1"/>
  <c r="K7" i="1" s="1"/>
  <c r="AB7" i="6"/>
  <c r="AB25" i="6"/>
  <c r="Y25" i="6"/>
  <c r="F39" i="36" l="1"/>
  <c r="F40" i="36" s="1"/>
  <c r="I2" i="36"/>
  <c r="AB21" i="6"/>
  <c r="AB20" i="6"/>
  <c r="Y30" i="6"/>
  <c r="T23" i="6"/>
  <c r="J23" i="1" s="1"/>
  <c r="K23" i="1" s="1"/>
  <c r="AB23" i="6"/>
  <c r="AB30" i="6"/>
  <c r="Y9" i="6"/>
  <c r="AB9" i="6"/>
  <c r="T14" i="6"/>
  <c r="J14" i="1" s="1"/>
  <c r="K14" i="1" s="1"/>
  <c r="Y14" i="6"/>
  <c r="Y29" i="6"/>
  <c r="T32" i="6"/>
  <c r="J32" i="1" s="1"/>
  <c r="K32" i="1" s="1"/>
  <c r="T26" i="6"/>
  <c r="J26" i="1" s="1"/>
  <c r="K26" i="1" s="1"/>
  <c r="Y8" i="6"/>
  <c r="Y15" i="6"/>
  <c r="T20" i="6"/>
  <c r="J20" i="1" s="1"/>
  <c r="K20" i="1" s="1"/>
  <c r="T31" i="6"/>
  <c r="J31" i="1" s="1"/>
  <c r="K31" i="1" s="1"/>
  <c r="T11" i="6"/>
  <c r="J11" i="1" s="1"/>
  <c r="K11" i="1" s="1"/>
  <c r="Y13" i="6"/>
  <c r="AB19" i="6"/>
  <c r="AB8" i="6"/>
  <c r="T13" i="6"/>
  <c r="J13" i="1" s="1"/>
  <c r="K13" i="1" s="1"/>
  <c r="AB32" i="6"/>
  <c r="T12" i="6"/>
  <c r="J12" i="1" s="1"/>
  <c r="K12" i="1" s="1"/>
  <c r="AB15" i="6"/>
  <c r="T15" i="6"/>
  <c r="J15" i="1" s="1"/>
  <c r="K15" i="1" s="1"/>
  <c r="AB26" i="6"/>
  <c r="T16" i="6"/>
  <c r="J16" i="1" s="1"/>
  <c r="K16" i="1" s="1"/>
  <c r="AB11" i="6"/>
  <c r="T27" i="6"/>
  <c r="J27" i="1" s="1"/>
  <c r="K27" i="1" s="1"/>
  <c r="AB43" i="6"/>
  <c r="Y43" i="6"/>
  <c r="T43" i="6"/>
  <c r="J43" i="1" s="1"/>
  <c r="K43" i="1" s="1"/>
  <c r="AB35" i="6"/>
  <c r="T35" i="6"/>
  <c r="J35" i="1" s="1"/>
  <c r="K35" i="1" s="1"/>
  <c r="Y35" i="6"/>
  <c r="Y36" i="6"/>
  <c r="T36" i="6"/>
  <c r="J36" i="1" s="1"/>
  <c r="K36" i="1" s="1"/>
  <c r="AB36" i="6"/>
  <c r="Y19" i="6"/>
  <c r="Y22" i="6"/>
  <c r="AB41" i="6"/>
  <c r="Y41" i="6"/>
  <c r="T41" i="6"/>
  <c r="J41" i="1" s="1"/>
  <c r="K41" i="1" s="1"/>
  <c r="AB40" i="6"/>
  <c r="T40" i="6"/>
  <c r="J40" i="1" s="1"/>
  <c r="K40" i="1" s="1"/>
  <c r="Y40" i="6"/>
  <c r="T34" i="6"/>
  <c r="J34" i="1" s="1"/>
  <c r="K34" i="1" s="1"/>
  <c r="AB34" i="6"/>
  <c r="Y34" i="6"/>
  <c r="Y10" i="6"/>
  <c r="AB31" i="6"/>
  <c r="Y12" i="6"/>
  <c r="S44" i="6"/>
  <c r="T39" i="6"/>
  <c r="J39" i="1" s="1"/>
  <c r="K39" i="1" s="1"/>
  <c r="Y39" i="6"/>
  <c r="AB39" i="6"/>
  <c r="AB22" i="6"/>
  <c r="Y33" i="6"/>
  <c r="AB29" i="6"/>
  <c r="AB27" i="6"/>
  <c r="AB24" i="6"/>
  <c r="AB38" i="6"/>
  <c r="Y38" i="6"/>
  <c r="T38" i="6"/>
  <c r="J38" i="1" s="1"/>
  <c r="K38" i="1" s="1"/>
  <c r="Y28" i="6"/>
  <c r="T28" i="6"/>
  <c r="J28" i="1" s="1"/>
  <c r="K28" i="1" s="1"/>
  <c r="AB28" i="6"/>
  <c r="Y16" i="6"/>
  <c r="AB16" i="6"/>
  <c r="AB18" i="6"/>
  <c r="Y18" i="6"/>
  <c r="T10" i="6"/>
  <c r="J10" i="1" s="1"/>
  <c r="K10" i="1" s="1"/>
  <c r="Y17" i="6"/>
  <c r="AB17" i="6"/>
  <c r="T17" i="6"/>
  <c r="J17" i="1" s="1"/>
  <c r="K17" i="1" s="1"/>
  <c r="Y24" i="6"/>
  <c r="T42" i="6"/>
  <c r="J42" i="1" s="1"/>
  <c r="K42" i="1" s="1"/>
  <c r="AB42" i="6"/>
  <c r="Y42" i="6"/>
  <c r="T37" i="6"/>
  <c r="J37" i="1" s="1"/>
  <c r="K37" i="1" s="1"/>
  <c r="Y37" i="6"/>
  <c r="AB37" i="6"/>
  <c r="AB33" i="6"/>
  <c r="Y21" i="6"/>
  <c r="K29" i="1"/>
  <c r="K22" i="1"/>
  <c r="K30" i="1"/>
  <c r="K19" i="1"/>
  <c r="K9" i="1"/>
  <c r="K24" i="1"/>
  <c r="K25" i="1"/>
  <c r="K8" i="1"/>
  <c r="G39" i="36" l="1"/>
  <c r="G40" i="36" s="1"/>
  <c r="K2" i="36"/>
  <c r="D12" i="27"/>
  <c r="AB44" i="6"/>
  <c r="U44" i="6"/>
  <c r="V7" i="6" s="1"/>
  <c r="Y44" i="6"/>
  <c r="T44" i="6"/>
  <c r="H39" i="36" l="1"/>
  <c r="H40" i="36" s="1"/>
  <c r="M2" i="36"/>
  <c r="D11" i="27"/>
  <c r="D14" i="27"/>
  <c r="J44" i="1"/>
  <c r="K44" i="1" s="1"/>
  <c r="W12" i="6"/>
  <c r="AC12" i="6" s="1"/>
  <c r="AD12" i="6" s="1"/>
  <c r="O12" i="1" s="1"/>
  <c r="W41" i="6"/>
  <c r="W37" i="6"/>
  <c r="W42" i="6"/>
  <c r="W43" i="6"/>
  <c r="W38" i="6"/>
  <c r="W35" i="6"/>
  <c r="W36" i="6"/>
  <c r="W40" i="6"/>
  <c r="W39" i="6"/>
  <c r="W28" i="6"/>
  <c r="Z28" i="6" s="1"/>
  <c r="AA28" i="6" s="1"/>
  <c r="N28" i="1" s="1"/>
  <c r="W30" i="6"/>
  <c r="AC30" i="6" s="1"/>
  <c r="AD30" i="6" s="1"/>
  <c r="O30" i="1" s="1"/>
  <c r="W20" i="6"/>
  <c r="AC20" i="6" s="1"/>
  <c r="AD20" i="6" s="1"/>
  <c r="O20" i="1" s="1"/>
  <c r="W27" i="6"/>
  <c r="X27" i="6" s="1"/>
  <c r="W24" i="6"/>
  <c r="X24" i="6" s="1"/>
  <c r="W34" i="6"/>
  <c r="W26" i="6"/>
  <c r="L26" i="1" s="1"/>
  <c r="M26" i="1" s="1"/>
  <c r="D22" i="36" s="1"/>
  <c r="W16" i="6"/>
  <c r="L16" i="1" s="1"/>
  <c r="M16" i="1" s="1"/>
  <c r="D12" i="36" s="1"/>
  <c r="W17" i="6"/>
  <c r="Z17" i="6" s="1"/>
  <c r="AA17" i="6" s="1"/>
  <c r="N17" i="1" s="1"/>
  <c r="W21" i="6"/>
  <c r="AC21" i="6" s="1"/>
  <c r="AD21" i="6" s="1"/>
  <c r="O21" i="1" s="1"/>
  <c r="W11" i="6"/>
  <c r="AC11" i="6" s="1"/>
  <c r="AD11" i="6" s="1"/>
  <c r="O11" i="1" s="1"/>
  <c r="W14" i="6"/>
  <c r="Z14" i="6" s="1"/>
  <c r="AA14" i="6" s="1"/>
  <c r="N14" i="1" s="1"/>
  <c r="W25" i="6"/>
  <c r="X25" i="6" s="1"/>
  <c r="W23" i="6"/>
  <c r="AC23" i="6" s="1"/>
  <c r="AD23" i="6" s="1"/>
  <c r="O23" i="1" s="1"/>
  <c r="W33" i="6"/>
  <c r="X33" i="6" s="1"/>
  <c r="W15" i="6"/>
  <c r="L15" i="1" s="1"/>
  <c r="M15" i="1" s="1"/>
  <c r="D11" i="36" s="1"/>
  <c r="W19" i="6"/>
  <c r="L19" i="1" s="1"/>
  <c r="M19" i="1" s="1"/>
  <c r="D15" i="36" s="1"/>
  <c r="W10" i="6"/>
  <c r="AC10" i="6" s="1"/>
  <c r="AD10" i="6" s="1"/>
  <c r="O10" i="1" s="1"/>
  <c r="W8" i="6"/>
  <c r="L8" i="1" s="1"/>
  <c r="M8" i="1" s="1"/>
  <c r="D4" i="36" s="1"/>
  <c r="W13" i="6"/>
  <c r="Z13" i="6" s="1"/>
  <c r="AA13" i="6" s="1"/>
  <c r="N13" i="1" s="1"/>
  <c r="W7" i="6"/>
  <c r="X7" i="6" s="1"/>
  <c r="W31" i="6"/>
  <c r="Z31" i="6" s="1"/>
  <c r="AA31" i="6" s="1"/>
  <c r="N31" i="1" s="1"/>
  <c r="W18" i="6"/>
  <c r="Z18" i="6" s="1"/>
  <c r="AA18" i="6" s="1"/>
  <c r="N18" i="1" s="1"/>
  <c r="W32" i="6"/>
  <c r="X32" i="6" s="1"/>
  <c r="W22" i="6"/>
  <c r="Z22" i="6" s="1"/>
  <c r="AA22" i="6" s="1"/>
  <c r="N22" i="1" s="1"/>
  <c r="W9" i="6"/>
  <c r="X9" i="6" s="1"/>
  <c r="W29" i="6"/>
  <c r="L29" i="1" s="1"/>
  <c r="M29" i="1" s="1"/>
  <c r="D25" i="36" s="1"/>
  <c r="V44" i="6"/>
  <c r="D15" i="27" s="1"/>
  <c r="W11" i="36" l="1"/>
  <c r="V11" i="36"/>
  <c r="I4" i="36"/>
  <c r="H4" i="36"/>
  <c r="AE15" i="36"/>
  <c r="AD15" i="36"/>
  <c r="AY25" i="36"/>
  <c r="AX25" i="36"/>
  <c r="I39" i="36"/>
  <c r="I40" i="36" s="1"/>
  <c r="O2" i="36"/>
  <c r="AS22" i="36"/>
  <c r="AR22" i="36"/>
  <c r="L12" i="1"/>
  <c r="M12" i="1" s="1"/>
  <c r="D8" i="36" s="1"/>
  <c r="X12" i="36"/>
  <c r="Y12" i="36"/>
  <c r="AY21" i="33"/>
  <c r="BE21" i="33" s="1"/>
  <c r="AG24" i="6"/>
  <c r="AF24" i="6"/>
  <c r="AY24" i="33"/>
  <c r="BE24" i="33" s="1"/>
  <c r="AG27" i="6"/>
  <c r="AF27" i="6"/>
  <c r="AY30" i="33"/>
  <c r="BC30" i="33" s="1"/>
  <c r="AF33" i="6"/>
  <c r="AG33" i="6"/>
  <c r="AY4" i="33"/>
  <c r="BH4" i="33" s="1"/>
  <c r="AF7" i="6"/>
  <c r="AG7" i="6"/>
  <c r="AY6" i="33"/>
  <c r="BB6" i="33" s="1"/>
  <c r="AG9" i="6"/>
  <c r="AF9" i="6"/>
  <c r="AY29" i="33"/>
  <c r="BD29" i="33" s="1"/>
  <c r="AF32" i="6"/>
  <c r="AG32" i="6"/>
  <c r="AY22" i="33"/>
  <c r="BB22" i="33" s="1"/>
  <c r="AF25" i="6"/>
  <c r="AG25" i="6"/>
  <c r="AC17" i="6"/>
  <c r="AD17" i="6" s="1"/>
  <c r="O17" i="1" s="1"/>
  <c r="L17" i="1"/>
  <c r="M17" i="1" s="1"/>
  <c r="D13" i="36" s="1"/>
  <c r="Z12" i="6"/>
  <c r="AA12" i="6" s="1"/>
  <c r="N12" i="1" s="1"/>
  <c r="X12" i="6"/>
  <c r="L21" i="1"/>
  <c r="M21" i="1" s="1"/>
  <c r="D17" i="36" s="1"/>
  <c r="L28" i="1"/>
  <c r="M28" i="1" s="1"/>
  <c r="D24" i="36" s="1"/>
  <c r="AC28" i="6"/>
  <c r="AD28" i="6" s="1"/>
  <c r="O28" i="1" s="1"/>
  <c r="Z15" i="6"/>
  <c r="AA15" i="6" s="1"/>
  <c r="N15" i="1" s="1"/>
  <c r="X39" i="6"/>
  <c r="AC39" i="6"/>
  <c r="AD39" i="6" s="1"/>
  <c r="O39" i="1" s="1"/>
  <c r="L39" i="1"/>
  <c r="M39" i="1" s="1"/>
  <c r="D35" i="36" s="1"/>
  <c r="Z39" i="6"/>
  <c r="AA39" i="6" s="1"/>
  <c r="N39" i="1" s="1"/>
  <c r="X34" i="6"/>
  <c r="AC34" i="6"/>
  <c r="AD34" i="6" s="1"/>
  <c r="O34" i="1" s="1"/>
  <c r="AC38" i="6"/>
  <c r="AD38" i="6" s="1"/>
  <c r="O38" i="1" s="1"/>
  <c r="X38" i="6"/>
  <c r="L38" i="1"/>
  <c r="M38" i="1" s="1"/>
  <c r="D34" i="36" s="1"/>
  <c r="Z38" i="6"/>
  <c r="AA38" i="6" s="1"/>
  <c r="N38" i="1" s="1"/>
  <c r="Z43" i="6"/>
  <c r="AA43" i="6" s="1"/>
  <c r="N43" i="1" s="1"/>
  <c r="X43" i="6"/>
  <c r="AC43" i="6"/>
  <c r="AD43" i="6" s="1"/>
  <c r="O43" i="1" s="1"/>
  <c r="L43" i="1"/>
  <c r="M43" i="1" s="1"/>
  <c r="Z40" i="6"/>
  <c r="AA40" i="6" s="1"/>
  <c r="N40" i="1" s="1"/>
  <c r="AC40" i="6"/>
  <c r="AD40" i="6" s="1"/>
  <c r="O40" i="1" s="1"/>
  <c r="X40" i="6"/>
  <c r="L40" i="1"/>
  <c r="M40" i="1" s="1"/>
  <c r="D36" i="36" s="1"/>
  <c r="Z36" i="6"/>
  <c r="AA36" i="6" s="1"/>
  <c r="N36" i="1" s="1"/>
  <c r="L36" i="1"/>
  <c r="M36" i="1" s="1"/>
  <c r="D32" i="36" s="1"/>
  <c r="AC36" i="6"/>
  <c r="AD36" i="6" s="1"/>
  <c r="O36" i="1" s="1"/>
  <c r="X36" i="6"/>
  <c r="Z41" i="6"/>
  <c r="AA41" i="6" s="1"/>
  <c r="N41" i="1" s="1"/>
  <c r="X41" i="6"/>
  <c r="L41" i="1"/>
  <c r="M41" i="1" s="1"/>
  <c r="D37" i="36" s="1"/>
  <c r="AC41" i="6"/>
  <c r="AD41" i="6" s="1"/>
  <c r="O41" i="1" s="1"/>
  <c r="AC15" i="6"/>
  <c r="AD15" i="6" s="1"/>
  <c r="O15" i="1" s="1"/>
  <c r="X42" i="6"/>
  <c r="AC42" i="6"/>
  <c r="AD42" i="6" s="1"/>
  <c r="O42" i="1" s="1"/>
  <c r="L42" i="1"/>
  <c r="M42" i="1" s="1"/>
  <c r="Z42" i="6"/>
  <c r="AA42" i="6" s="1"/>
  <c r="N42" i="1" s="1"/>
  <c r="L37" i="1"/>
  <c r="M37" i="1" s="1"/>
  <c r="D33" i="36" s="1"/>
  <c r="Z37" i="6"/>
  <c r="AA37" i="6" s="1"/>
  <c r="N37" i="1" s="1"/>
  <c r="X37" i="6"/>
  <c r="AC37" i="6"/>
  <c r="AD37" i="6" s="1"/>
  <c r="O37" i="1" s="1"/>
  <c r="X28" i="6"/>
  <c r="AC35" i="6"/>
  <c r="AD35" i="6" s="1"/>
  <c r="O35" i="1" s="1"/>
  <c r="X35" i="6"/>
  <c r="Z35" i="6"/>
  <c r="AA35" i="6" s="1"/>
  <c r="N35" i="1" s="1"/>
  <c r="Z19" i="6"/>
  <c r="AA19" i="6" s="1"/>
  <c r="N19" i="1" s="1"/>
  <c r="Z33" i="6"/>
  <c r="AA33" i="6" s="1"/>
  <c r="N33" i="1" s="1"/>
  <c r="Z30" i="6"/>
  <c r="AA30" i="6" s="1"/>
  <c r="N30" i="1" s="1"/>
  <c r="Z9" i="6"/>
  <c r="AA9" i="6" s="1"/>
  <c r="N9" i="1" s="1"/>
  <c r="L10" i="1"/>
  <c r="M10" i="1" s="1"/>
  <c r="D6" i="36" s="1"/>
  <c r="X14" i="6"/>
  <c r="AC27" i="6"/>
  <c r="AD27" i="6" s="1"/>
  <c r="O27" i="1" s="1"/>
  <c r="AC19" i="6"/>
  <c r="AD19" i="6" s="1"/>
  <c r="O19" i="1" s="1"/>
  <c r="AC22" i="6"/>
  <c r="AD22" i="6" s="1"/>
  <c r="O22" i="1" s="1"/>
  <c r="X19" i="6"/>
  <c r="X17" i="6"/>
  <c r="X29" i="6"/>
  <c r="L31" i="1"/>
  <c r="M31" i="1" s="1"/>
  <c r="D27" i="36" s="1"/>
  <c r="L20" i="1"/>
  <c r="M20" i="1" s="1"/>
  <c r="D16" i="36" s="1"/>
  <c r="X20" i="6"/>
  <c r="Z10" i="6"/>
  <c r="AA10" i="6" s="1"/>
  <c r="N10" i="1" s="1"/>
  <c r="Z20" i="6"/>
  <c r="AA20" i="6" s="1"/>
  <c r="N20" i="1" s="1"/>
  <c r="X10" i="6"/>
  <c r="Z8" i="6"/>
  <c r="AA8" i="6" s="1"/>
  <c r="N8" i="1" s="1"/>
  <c r="AC8" i="6"/>
  <c r="AD8" i="6" s="1"/>
  <c r="O8" i="1" s="1"/>
  <c r="L27" i="1"/>
  <c r="M27" i="1" s="1"/>
  <c r="D23" i="36" s="1"/>
  <c r="X8" i="6"/>
  <c r="X11" i="6"/>
  <c r="AC29" i="6"/>
  <c r="AD29" i="6" s="1"/>
  <c r="O29" i="1" s="1"/>
  <c r="L11" i="1"/>
  <c r="M11" i="1" s="1"/>
  <c r="D7" i="36" s="1"/>
  <c r="L13" i="1"/>
  <c r="M13" i="1" s="1"/>
  <c r="D9" i="36" s="1"/>
  <c r="AC13" i="6"/>
  <c r="AD13" i="6" s="1"/>
  <c r="O13" i="1" s="1"/>
  <c r="Z24" i="6"/>
  <c r="AA24" i="6" s="1"/>
  <c r="N24" i="1" s="1"/>
  <c r="L34" i="1"/>
  <c r="M34" i="1" s="1"/>
  <c r="D30" i="36" s="1"/>
  <c r="Z7" i="6"/>
  <c r="AA7" i="6" s="1"/>
  <c r="AC14" i="6"/>
  <c r="AD14" i="6" s="1"/>
  <c r="O14" i="1" s="1"/>
  <c r="L14" i="1"/>
  <c r="M14" i="1" s="1"/>
  <c r="D10" i="36" s="1"/>
  <c r="X13" i="6"/>
  <c r="Z34" i="6"/>
  <c r="AA34" i="6" s="1"/>
  <c r="N34" i="1" s="1"/>
  <c r="L24" i="1"/>
  <c r="M24" i="1" s="1"/>
  <c r="D20" i="36" s="1"/>
  <c r="L7" i="1"/>
  <c r="M7" i="1" s="1"/>
  <c r="D3" i="36" s="1"/>
  <c r="Z11" i="6"/>
  <c r="AA11" i="6" s="1"/>
  <c r="N11" i="1" s="1"/>
  <c r="AC24" i="6"/>
  <c r="AD24" i="6" s="1"/>
  <c r="O24" i="1" s="1"/>
  <c r="AC7" i="6"/>
  <c r="AD7" i="6" s="1"/>
  <c r="Z27" i="6"/>
  <c r="AA27" i="6" s="1"/>
  <c r="N27" i="1" s="1"/>
  <c r="Z29" i="6"/>
  <c r="AA29" i="6" s="1"/>
  <c r="N29" i="1" s="1"/>
  <c r="AC26" i="6"/>
  <c r="AD26" i="6" s="1"/>
  <c r="O26" i="1" s="1"/>
  <c r="X31" i="6"/>
  <c r="L33" i="1"/>
  <c r="M33" i="1" s="1"/>
  <c r="D29" i="36" s="1"/>
  <c r="Z26" i="6"/>
  <c r="AA26" i="6" s="1"/>
  <c r="N26" i="1" s="1"/>
  <c r="Z16" i="6"/>
  <c r="AA16" i="6" s="1"/>
  <c r="N16" i="1" s="1"/>
  <c r="AC33" i="6"/>
  <c r="AD33" i="6" s="1"/>
  <c r="O33" i="1" s="1"/>
  <c r="Z21" i="6"/>
  <c r="AA21" i="6" s="1"/>
  <c r="N21" i="1" s="1"/>
  <c r="Z25" i="6"/>
  <c r="AA25" i="6" s="1"/>
  <c r="N25" i="1" s="1"/>
  <c r="AC32" i="6"/>
  <c r="AD32" i="6" s="1"/>
  <c r="O32" i="1" s="1"/>
  <c r="Z23" i="6"/>
  <c r="AA23" i="6" s="1"/>
  <c r="N23" i="1" s="1"/>
  <c r="L32" i="1"/>
  <c r="M32" i="1" s="1"/>
  <c r="D28" i="36" s="1"/>
  <c r="AC16" i="6"/>
  <c r="AD16" i="6" s="1"/>
  <c r="O16" i="1" s="1"/>
  <c r="X15" i="6"/>
  <c r="AC25" i="6"/>
  <c r="AD25" i="6" s="1"/>
  <c r="O25" i="1" s="1"/>
  <c r="L25" i="1"/>
  <c r="M25" i="1" s="1"/>
  <c r="D21" i="36" s="1"/>
  <c r="Z32" i="6"/>
  <c r="AA32" i="6" s="1"/>
  <c r="N32" i="1" s="1"/>
  <c r="AC31" i="6"/>
  <c r="AD31" i="6" s="1"/>
  <c r="O31" i="1" s="1"/>
  <c r="L9" i="1"/>
  <c r="M9" i="1" s="1"/>
  <c r="D5" i="36" s="1"/>
  <c r="AC9" i="6"/>
  <c r="AD9" i="6" s="1"/>
  <c r="O9" i="1" s="1"/>
  <c r="X22" i="6"/>
  <c r="AC18" i="6"/>
  <c r="AD18" i="6" s="1"/>
  <c r="O18" i="1" s="1"/>
  <c r="X16" i="6"/>
  <c r="X23" i="6"/>
  <c r="L22" i="1"/>
  <c r="M22" i="1" s="1"/>
  <c r="D18" i="36" s="1"/>
  <c r="X21" i="6"/>
  <c r="W44" i="6"/>
  <c r="L35" i="1"/>
  <c r="M35" i="1" s="1"/>
  <c r="D31" i="36" s="1"/>
  <c r="L30" i="1"/>
  <c r="M30" i="1" s="1"/>
  <c r="D26" i="36" s="1"/>
  <c r="X30" i="6"/>
  <c r="L18" i="1"/>
  <c r="M18" i="1" s="1"/>
  <c r="D14" i="36" s="1"/>
  <c r="X18" i="6"/>
  <c r="X26" i="6"/>
  <c r="L23" i="1"/>
  <c r="M23" i="1" s="1"/>
  <c r="D19" i="36" s="1"/>
  <c r="BD6" i="33" l="1"/>
  <c r="BH6" i="33"/>
  <c r="BJ6" i="33"/>
  <c r="BC6" i="33"/>
  <c r="BG6" i="33"/>
  <c r="BG21" i="33"/>
  <c r="BI21" i="33"/>
  <c r="BH21" i="33"/>
  <c r="BB21" i="33"/>
  <c r="BF21" i="33"/>
  <c r="BE6" i="33"/>
  <c r="BC21" i="33"/>
  <c r="BI6" i="33"/>
  <c r="BD21" i="33"/>
  <c r="BF6" i="33"/>
  <c r="BJ21" i="33"/>
  <c r="AN20" i="36"/>
  <c r="AO20" i="36"/>
  <c r="BK31" i="36"/>
  <c r="BJ31" i="36"/>
  <c r="BG29" i="36"/>
  <c r="BF29" i="36"/>
  <c r="AV24" i="36"/>
  <c r="AW24" i="36"/>
  <c r="BQ34" i="36"/>
  <c r="BP34" i="36"/>
  <c r="AH17" i="36"/>
  <c r="AI17" i="36"/>
  <c r="AC14" i="36"/>
  <c r="AB14" i="36"/>
  <c r="J39" i="36"/>
  <c r="J40" i="36" s="1"/>
  <c r="Q2" i="36"/>
  <c r="AQ21" i="36"/>
  <c r="AP21" i="36"/>
  <c r="BI30" i="36"/>
  <c r="BH30" i="36"/>
  <c r="M6" i="36"/>
  <c r="L6" i="36"/>
  <c r="BF22" i="33"/>
  <c r="BU36" i="36"/>
  <c r="BT36" i="36"/>
  <c r="AA13" i="36"/>
  <c r="Z13" i="36"/>
  <c r="BF24" i="33"/>
  <c r="BC22" i="33"/>
  <c r="BS35" i="36"/>
  <c r="BR35" i="36"/>
  <c r="BW37" i="36"/>
  <c r="BV37" i="36"/>
  <c r="BM32" i="36"/>
  <c r="BL32" i="36"/>
  <c r="BD28" i="36"/>
  <c r="BE28" i="36"/>
  <c r="S9" i="36"/>
  <c r="R9" i="36"/>
  <c r="AG16" i="36"/>
  <c r="AF16" i="36"/>
  <c r="BB24" i="33"/>
  <c r="G3" i="36"/>
  <c r="F41" i="36" a="1"/>
  <c r="F41" i="36" s="1"/>
  <c r="F3" i="36"/>
  <c r="K5" i="36"/>
  <c r="J5" i="36"/>
  <c r="BA26" i="36"/>
  <c r="AZ26" i="36"/>
  <c r="AU23" i="36"/>
  <c r="AT23" i="36"/>
  <c r="U10" i="36"/>
  <c r="T10" i="36"/>
  <c r="AK18" i="36"/>
  <c r="AJ18" i="36"/>
  <c r="BO33" i="36"/>
  <c r="BN33" i="36"/>
  <c r="AM19" i="36"/>
  <c r="AL19" i="36"/>
  <c r="O7" i="36"/>
  <c r="N7" i="36"/>
  <c r="BC27" i="36"/>
  <c r="BB27" i="36"/>
  <c r="BB30" i="33"/>
  <c r="BI29" i="33"/>
  <c r="P8" i="36"/>
  <c r="Q8" i="36"/>
  <c r="BH22" i="33"/>
  <c r="BH24" i="33"/>
  <c r="BF30" i="33"/>
  <c r="BE30" i="33"/>
  <c r="BD30" i="33"/>
  <c r="BJ30" i="33"/>
  <c r="BD24" i="33"/>
  <c r="BH30" i="33"/>
  <c r="BI30" i="33"/>
  <c r="BG30" i="33"/>
  <c r="BB29" i="33"/>
  <c r="BJ29" i="33"/>
  <c r="BG22" i="33"/>
  <c r="BF29" i="33"/>
  <c r="BJ22" i="33"/>
  <c r="BH29" i="33"/>
  <c r="BI4" i="33"/>
  <c r="BC24" i="33"/>
  <c r="BD4" i="33"/>
  <c r="BB4" i="33"/>
  <c r="BJ24" i="33"/>
  <c r="BI22" i="33"/>
  <c r="AY19" i="33"/>
  <c r="BJ19" i="33" s="1"/>
  <c r="AF22" i="6"/>
  <c r="AG22" i="6"/>
  <c r="AY5" i="33"/>
  <c r="BB5" i="33" s="1"/>
  <c r="AF8" i="6"/>
  <c r="AG8" i="6"/>
  <c r="AY36" i="33"/>
  <c r="BF36" i="33" s="1"/>
  <c r="AF39" i="6"/>
  <c r="AG39" i="6"/>
  <c r="BJ4" i="33"/>
  <c r="AY10" i="33"/>
  <c r="BG10" i="33" s="1"/>
  <c r="AF13" i="6"/>
  <c r="AG13" i="6"/>
  <c r="AY25" i="33"/>
  <c r="BB25" i="33" s="1"/>
  <c r="AG28" i="6"/>
  <c r="AF28" i="6"/>
  <c r="AY38" i="33"/>
  <c r="BC38" i="33" s="1"/>
  <c r="AG41" i="6"/>
  <c r="AF41" i="6"/>
  <c r="AY40" i="33"/>
  <c r="BE40" i="33" s="1"/>
  <c r="AG43" i="6"/>
  <c r="AF43" i="6"/>
  <c r="BE4" i="33"/>
  <c r="BG29" i="33"/>
  <c r="BC4" i="33"/>
  <c r="AY23" i="33"/>
  <c r="BD23" i="33" s="1"/>
  <c r="AF26" i="6"/>
  <c r="AG26" i="6"/>
  <c r="AY14" i="33"/>
  <c r="BF14" i="33" s="1"/>
  <c r="AG17" i="6"/>
  <c r="AF17" i="6"/>
  <c r="AY18" i="33"/>
  <c r="BI18" i="33" s="1"/>
  <c r="AF21" i="6"/>
  <c r="AG21" i="6"/>
  <c r="AY12" i="33"/>
  <c r="BD12" i="33" s="1"/>
  <c r="AF15" i="6"/>
  <c r="AG15" i="6"/>
  <c r="AY7" i="33"/>
  <c r="BG7" i="33" s="1"/>
  <c r="AF10" i="6"/>
  <c r="AG10" i="6"/>
  <c r="AY9" i="33"/>
  <c r="BB9" i="33" s="1"/>
  <c r="AG12" i="6"/>
  <c r="AF12" i="6"/>
  <c r="BI24" i="33"/>
  <c r="BC29" i="33"/>
  <c r="BF4" i="33"/>
  <c r="BD22" i="33"/>
  <c r="AY8" i="33"/>
  <c r="BG8" i="33" s="1"/>
  <c r="AF11" i="6"/>
  <c r="AG11" i="6"/>
  <c r="AY32" i="33"/>
  <c r="BF32" i="33" s="1"/>
  <c r="AG35" i="6"/>
  <c r="AF35" i="6"/>
  <c r="AY27" i="33"/>
  <c r="BH27" i="33" s="1"/>
  <c r="AG30" i="6"/>
  <c r="AF30" i="6"/>
  <c r="AY16" i="33"/>
  <c r="BG16" i="33" s="1"/>
  <c r="AG19" i="6"/>
  <c r="AF19" i="6"/>
  <c r="AY11" i="33"/>
  <c r="BG11" i="33" s="1"/>
  <c r="AF14" i="6"/>
  <c r="AG14" i="6"/>
  <c r="AY20" i="33"/>
  <c r="BJ20" i="33" s="1"/>
  <c r="AF23" i="6"/>
  <c r="AG23" i="6"/>
  <c r="AY17" i="33"/>
  <c r="BI17" i="33" s="1"/>
  <c r="AF20" i="6"/>
  <c r="AG20" i="6"/>
  <c r="BG24" i="33"/>
  <c r="BE29" i="33"/>
  <c r="BG4" i="33"/>
  <c r="BE22" i="33"/>
  <c r="AY39" i="33"/>
  <c r="BG39" i="33" s="1"/>
  <c r="AG42" i="6"/>
  <c r="AF42" i="6"/>
  <c r="AY15" i="33"/>
  <c r="BH15" i="33" s="1"/>
  <c r="AG18" i="6"/>
  <c r="AF18" i="6"/>
  <c r="AY26" i="33"/>
  <c r="BG26" i="33" s="1"/>
  <c r="AF29" i="6"/>
  <c r="AG29" i="6"/>
  <c r="AY28" i="33"/>
  <c r="BI28" i="33" s="1"/>
  <c r="AG31" i="6"/>
  <c r="AF31" i="6"/>
  <c r="AY34" i="33"/>
  <c r="BB34" i="33" s="1"/>
  <c r="AG37" i="6"/>
  <c r="AF37" i="6"/>
  <c r="AY33" i="33"/>
  <c r="BJ33" i="33" s="1"/>
  <c r="AG36" i="6"/>
  <c r="AF36" i="6"/>
  <c r="AY35" i="33"/>
  <c r="BG35" i="33" s="1"/>
  <c r="AF38" i="6"/>
  <c r="AG38" i="6"/>
  <c r="AY13" i="33"/>
  <c r="BG13" i="33" s="1"/>
  <c r="AF16" i="6"/>
  <c r="AG16" i="6"/>
  <c r="AY37" i="33"/>
  <c r="BE37" i="33" s="1"/>
  <c r="AG40" i="6"/>
  <c r="AF40" i="6"/>
  <c r="AY31" i="33"/>
  <c r="BI31" i="33" s="1"/>
  <c r="AF34" i="6"/>
  <c r="AG34" i="6"/>
  <c r="BI27" i="33"/>
  <c r="D16" i="27"/>
  <c r="D25" i="27" s="1"/>
  <c r="X44" i="6"/>
  <c r="L44" i="1"/>
  <c r="M44" i="1" s="1"/>
  <c r="Z44" i="6"/>
  <c r="AC44" i="6"/>
  <c r="AA44" i="6"/>
  <c r="N7" i="1"/>
  <c r="O7" i="1"/>
  <c r="AD44" i="6"/>
  <c r="BF17" i="33" l="1"/>
  <c r="BI36" i="33"/>
  <c r="BF27" i="33"/>
  <c r="BD26" i="33"/>
  <c r="BJ17" i="33"/>
  <c r="BB27" i="33"/>
  <c r="K39" i="36"/>
  <c r="K40" i="36" s="1"/>
  <c r="S2" i="36"/>
  <c r="BI38" i="33"/>
  <c r="BF11" i="33"/>
  <c r="BJ26" i="33"/>
  <c r="BC34" i="33"/>
  <c r="BI23" i="33"/>
  <c r="BC26" i="33"/>
  <c r="BB39" i="33"/>
  <c r="BJ34" i="33"/>
  <c r="BJ37" i="33"/>
  <c r="BH8" i="33"/>
  <c r="BD37" i="33"/>
  <c r="BI11" i="33"/>
  <c r="BE39" i="33"/>
  <c r="BC8" i="33"/>
  <c r="BB37" i="33"/>
  <c r="BD11" i="33"/>
  <c r="BH34" i="33"/>
  <c r="BE34" i="33"/>
  <c r="BH11" i="33"/>
  <c r="BG32" i="33"/>
  <c r="BC39" i="33"/>
  <c r="BJ8" i="33"/>
  <c r="BC11" i="33"/>
  <c r="BF34" i="33"/>
  <c r="BB11" i="33"/>
  <c r="BB8" i="33"/>
  <c r="BE11" i="33"/>
  <c r="BE19" i="33"/>
  <c r="BJ11" i="33"/>
  <c r="BE8" i="33"/>
  <c r="BB19" i="33"/>
  <c r="BE20" i="33"/>
  <c r="BI39" i="33"/>
  <c r="BG19" i="33"/>
  <c r="BF8" i="33"/>
  <c r="BF20" i="33"/>
  <c r="BI8" i="33"/>
  <c r="BD8" i="33"/>
  <c r="BF19" i="33"/>
  <c r="BG36" i="33"/>
  <c r="BH7" i="33"/>
  <c r="BD25" i="33"/>
  <c r="BH25" i="33"/>
  <c r="BI19" i="33"/>
  <c r="BI37" i="33"/>
  <c r="BJ23" i="33"/>
  <c r="BJ35" i="33"/>
  <c r="BJ7" i="33"/>
  <c r="X46" i="6"/>
  <c r="BH20" i="33"/>
  <c r="BF35" i="33"/>
  <c r="BD19" i="33"/>
  <c r="BF39" i="33"/>
  <c r="BH40" i="33"/>
  <c r="BH35" i="33"/>
  <c r="BF7" i="33"/>
  <c r="BG34" i="33"/>
  <c r="BB32" i="33"/>
  <c r="BB40" i="33"/>
  <c r="BE35" i="33"/>
  <c r="BE7" i="33"/>
  <c r="BB17" i="33"/>
  <c r="BD18" i="33"/>
  <c r="BF37" i="33"/>
  <c r="BH19" i="33"/>
  <c r="BH17" i="33"/>
  <c r="BB36" i="33"/>
  <c r="BB18" i="33"/>
  <c r="BG25" i="33"/>
  <c r="BF40" i="33"/>
  <c r="BE25" i="33"/>
  <c r="BC37" i="33"/>
  <c r="BB23" i="33"/>
  <c r="BE17" i="33"/>
  <c r="BJ36" i="33"/>
  <c r="BD16" i="33"/>
  <c r="BC27" i="33"/>
  <c r="BD32" i="33"/>
  <c r="BC40" i="33"/>
  <c r="BC36" i="33"/>
  <c r="BI26" i="33"/>
  <c r="BH23" i="33"/>
  <c r="BD17" i="33"/>
  <c r="BH36" i="33"/>
  <c r="BI34" i="33"/>
  <c r="BE27" i="33"/>
  <c r="BJ38" i="33"/>
  <c r="BJ32" i="33"/>
  <c r="BD20" i="33"/>
  <c r="BD5" i="33"/>
  <c r="BI32" i="33"/>
  <c r="BE13" i="33"/>
  <c r="BE23" i="33"/>
  <c r="BB20" i="33"/>
  <c r="BF5" i="33"/>
  <c r="BD7" i="33"/>
  <c r="BI25" i="33"/>
  <c r="BH32" i="33"/>
  <c r="BC19" i="33"/>
  <c r="BD31" i="33"/>
  <c r="BH39" i="33"/>
  <c r="BG20" i="33"/>
  <c r="BC5" i="33"/>
  <c r="BD34" i="33"/>
  <c r="BE10" i="33"/>
  <c r="AF44" i="6"/>
  <c r="D27" i="27" s="1"/>
  <c r="BG14" i="33"/>
  <c r="BI14" i="33"/>
  <c r="BE14" i="33"/>
  <c r="BC15" i="33"/>
  <c r="BC23" i="33"/>
  <c r="BJ39" i="33"/>
  <c r="BG9" i="33"/>
  <c r="BB7" i="33"/>
  <c r="BC33" i="33"/>
  <c r="BF25" i="33"/>
  <c r="BC9" i="33"/>
  <c r="BH31" i="33"/>
  <c r="BG23" i="33"/>
  <c r="BI33" i="33"/>
  <c r="BH37" i="33"/>
  <c r="BJ15" i="33"/>
  <c r="BF23" i="33"/>
  <c r="BD39" i="33"/>
  <c r="BH12" i="33"/>
  <c r="BG38" i="33"/>
  <c r="BC7" i="33"/>
  <c r="BD33" i="33"/>
  <c r="BC25" i="33"/>
  <c r="AG44" i="6"/>
  <c r="D28" i="27" s="1"/>
  <c r="BG5" i="33"/>
  <c r="BG31" i="33"/>
  <c r="BI5" i="33"/>
  <c r="BH9" i="33"/>
  <c r="BH5" i="33"/>
  <c r="BC14" i="33"/>
  <c r="BE31" i="33"/>
  <c r="BI9" i="33"/>
  <c r="BI7" i="33"/>
  <c r="BJ25" i="33"/>
  <c r="BG37" i="33"/>
  <c r="BH38" i="33"/>
  <c r="BE33" i="33"/>
  <c r="BB28" i="33"/>
  <c r="BB10" i="33"/>
  <c r="BF16" i="33"/>
  <c r="BF13" i="33"/>
  <c r="BB16" i="33"/>
  <c r="BF10" i="33"/>
  <c r="BD13" i="33"/>
  <c r="BD15" i="33"/>
  <c r="BC12" i="33"/>
  <c r="BG40" i="33"/>
  <c r="BF38" i="33"/>
  <c r="BH18" i="33"/>
  <c r="BE16" i="33"/>
  <c r="BF33" i="33"/>
  <c r="BC28" i="33"/>
  <c r="BC10" i="33"/>
  <c r="BE32" i="33"/>
  <c r="BJ13" i="33"/>
  <c r="BE15" i="33"/>
  <c r="BC17" i="33"/>
  <c r="BC20" i="33"/>
  <c r="BE12" i="33"/>
  <c r="BD40" i="33"/>
  <c r="BD36" i="33"/>
  <c r="BB38" i="33"/>
  <c r="BE5" i="33"/>
  <c r="BG18" i="33"/>
  <c r="BI16" i="33"/>
  <c r="BG33" i="33"/>
  <c r="BH28" i="33"/>
  <c r="BI10" i="33"/>
  <c r="BC13" i="33"/>
  <c r="BJ10" i="33"/>
  <c r="BB13" i="33"/>
  <c r="BG12" i="33"/>
  <c r="BH33" i="33"/>
  <c r="BJ14" i="33"/>
  <c r="BJ40" i="33"/>
  <c r="BD28" i="33"/>
  <c r="BI15" i="33"/>
  <c r="BI12" i="33"/>
  <c r="BH16" i="33"/>
  <c r="BJ27" i="33"/>
  <c r="BB15" i="33"/>
  <c r="BC31" i="33"/>
  <c r="BG17" i="33"/>
  <c r="BE9" i="33"/>
  <c r="BF12" i="33"/>
  <c r="BI40" i="33"/>
  <c r="BC35" i="33"/>
  <c r="BD38" i="33"/>
  <c r="BF18" i="33"/>
  <c r="BJ16" i="33"/>
  <c r="BG28" i="33"/>
  <c r="BG27" i="33"/>
  <c r="BE26" i="33"/>
  <c r="BB12" i="33"/>
  <c r="BC16" i="33"/>
  <c r="BB31" i="33"/>
  <c r="BJ9" i="33"/>
  <c r="BI35" i="33"/>
  <c r="BC18" i="33"/>
  <c r="BB14" i="33"/>
  <c r="BH13" i="33"/>
  <c r="BG15" i="33"/>
  <c r="BI20" i="33"/>
  <c r="BF9" i="33"/>
  <c r="BJ12" i="33"/>
  <c r="BE36" i="33"/>
  <c r="BB35" i="33"/>
  <c r="BJ5" i="33"/>
  <c r="BE18" i="33"/>
  <c r="BB33" i="33"/>
  <c r="BE28" i="33"/>
  <c r="BD10" i="33"/>
  <c r="BD27" i="33"/>
  <c r="BI13" i="33"/>
  <c r="BF28" i="33"/>
  <c r="BH10" i="33"/>
  <c r="BF15" i="33"/>
  <c r="BF31" i="33"/>
  <c r="BD9" i="33"/>
  <c r="BD35" i="33"/>
  <c r="BE38" i="33"/>
  <c r="BJ18" i="33"/>
  <c r="BH14" i="33"/>
  <c r="BB26" i="33"/>
  <c r="BJ28" i="33"/>
  <c r="BD14" i="33"/>
  <c r="BH26" i="33"/>
  <c r="BC32" i="33"/>
  <c r="BF26" i="33"/>
  <c r="BJ31" i="33"/>
  <c r="D18" i="27"/>
  <c r="O44" i="1"/>
  <c r="D22" i="27"/>
  <c r="N44" i="1"/>
  <c r="D20" i="27"/>
  <c r="L39" i="36" l="1"/>
  <c r="L40" i="36" s="1"/>
  <c r="U2" i="36"/>
  <c r="BC41" i="33"/>
  <c r="BH41" i="33"/>
  <c r="BI41" i="33"/>
  <c r="BD41" i="33"/>
  <c r="BG41" i="33"/>
  <c r="BF41" i="33"/>
  <c r="BB41" i="33"/>
  <c r="BJ41" i="33"/>
  <c r="BE41" i="33"/>
  <c r="D24" i="27"/>
  <c r="M39" i="36" l="1"/>
  <c r="M40" i="36" s="1"/>
  <c r="W2" i="36"/>
  <c r="N39" i="36" l="1"/>
  <c r="N40" i="36" s="1"/>
  <c r="Y2" i="36"/>
  <c r="O39" i="36" l="1"/>
  <c r="O40" i="36" s="1"/>
  <c r="AA2" i="36"/>
  <c r="P39" i="36" l="1"/>
  <c r="P40" i="36" s="1"/>
  <c r="AC2" i="36"/>
  <c r="Q39" i="36" l="1"/>
  <c r="Q40" i="36" s="1"/>
  <c r="AE2" i="36"/>
  <c r="R39" i="36" l="1"/>
  <c r="R40" i="36" s="1"/>
  <c r="AG2" i="36"/>
  <c r="S39" i="36" l="1"/>
  <c r="S40" i="36" s="1"/>
  <c r="AI2" i="36"/>
  <c r="T39" i="36" l="1"/>
  <c r="T40" i="36" s="1"/>
  <c r="AK2" i="36"/>
  <c r="U39" i="36" l="1"/>
  <c r="U40" i="36" s="1"/>
  <c r="AM2" i="36"/>
  <c r="V39" i="36" l="1"/>
  <c r="V40" i="36" s="1"/>
  <c r="AO2" i="36"/>
  <c r="W39" i="36" l="1"/>
  <c r="W40" i="36" s="1"/>
  <c r="AQ2" i="36"/>
  <c r="X39" i="36" l="1"/>
  <c r="X40" i="36" s="1"/>
  <c r="AS2" i="36"/>
  <c r="Y39" i="36" l="1"/>
  <c r="Y40" i="36" s="1"/>
  <c r="AU2" i="36"/>
  <c r="Z39" i="36" l="1"/>
  <c r="Z40" i="36" s="1"/>
  <c r="AW2" i="36"/>
  <c r="AA39" i="36" l="1"/>
  <c r="AA40" i="36" s="1"/>
  <c r="AY2" i="36"/>
  <c r="AB39" i="36" l="1"/>
  <c r="AB40" i="36" s="1"/>
  <c r="BA2" i="36"/>
  <c r="AC39" i="36" l="1"/>
  <c r="AC40" i="36" s="1"/>
  <c r="BC2" i="36"/>
  <c r="AD39" i="36" l="1"/>
  <c r="AD40" i="36" s="1"/>
  <c r="BE2" i="36"/>
  <c r="AE39" i="36" l="1"/>
  <c r="AE40" i="36" s="1"/>
  <c r="BG2" i="36"/>
  <c r="AF39" i="36" l="1"/>
  <c r="AF40" i="36" s="1"/>
  <c r="BI2" i="36"/>
  <c r="BK2" i="36" l="1"/>
  <c r="AG39" i="36"/>
  <c r="AG40" i="36" s="1"/>
  <c r="BM2" i="36" l="1"/>
  <c r="AH39" i="36"/>
  <c r="AH40" i="36" s="1"/>
  <c r="AI39" i="36" l="1"/>
  <c r="AI40" i="36" s="1"/>
  <c r="BO2" i="36"/>
  <c r="AJ39" i="36" l="1"/>
  <c r="AJ40" i="36" s="1"/>
  <c r="BQ2" i="36"/>
  <c r="BS2" i="36" l="1"/>
  <c r="AK39" i="36"/>
  <c r="AK40" i="36" s="1"/>
  <c r="BU2" i="36" l="1"/>
  <c r="AL39" i="36"/>
  <c r="AL40" i="36" s="1"/>
  <c r="AM39" i="36" l="1"/>
  <c r="AM40" i="36" s="1"/>
  <c r="BW2" i="36"/>
  <c r="AN39" i="36" s="1"/>
  <c r="AN40" i="3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<sst xmlns="http://schemas.openxmlformats.org/spreadsheetml/2006/main" count="7630" uniqueCount="2070">
  <si>
    <t>商業マージン</t>
    <rPh sb="0" eb="2">
      <t>ショウギョウ</t>
    </rPh>
    <phoneticPr fontId="3"/>
  </si>
  <si>
    <t>はん用機械</t>
  </si>
  <si>
    <t>生産用機械</t>
  </si>
  <si>
    <t>業務用機械</t>
  </si>
  <si>
    <t>その他の製造工業製品</t>
  </si>
  <si>
    <t>水道</t>
  </si>
  <si>
    <t>廃棄物処理</t>
  </si>
  <si>
    <t>金融・保険</t>
  </si>
  <si>
    <t>公務</t>
  </si>
  <si>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</si>
  <si>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</si>
  <si>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</si>
  <si>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</si>
  <si>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</si>
  <si>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</si>
  <si>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</si>
  <si>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商業マージン</t>
  </si>
  <si>
    <t>運輸マージン</t>
  </si>
  <si>
    <t>雇用係数</t>
  </si>
  <si>
    <t>就業係数</t>
  </si>
  <si>
    <t>粗付加価値率</t>
  </si>
  <si>
    <t>雇用者所得率</t>
  </si>
  <si>
    <t>県内自給率</t>
  </si>
  <si>
    <t>在庫純増</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</si>
  <si>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</si>
  <si>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</si>
  <si>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</si>
  <si>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</si>
  <si>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</si>
  <si>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</si>
  <si>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</si>
  <si>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</si>
  <si>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</si>
  <si>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</si>
  <si>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2"/>
  </si>
  <si>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</si>
  <si>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</si>
  <si>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</si>
  <si>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</si>
  <si>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</si>
  <si>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</si>
  <si>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</si>
  <si>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</si>
  <si>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</si>
  <si>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</si>
  <si>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</si>
  <si>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</si>
  <si>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</si>
  <si>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</si>
  <si>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</si>
  <si>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</si>
  <si>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</si>
  <si>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</si>
  <si>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</si>
  <si>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</si>
  <si>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</si>
  <si>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</si>
  <si>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</si>
  <si>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</si>
  <si>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</si>
  <si>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</si>
  <si>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</si>
  <si>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</si>
  <si>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</si>
  <si>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</si>
  <si>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</si>
  <si>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</si>
  <si>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</si>
  <si>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</si>
  <si>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</si>
  <si>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</si>
  <si>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</si>
  <si>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</si>
  <si>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</si>
  <si>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</si>
  <si>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</si>
  <si>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</si>
  <si>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</si>
  <si>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</si>
  <si>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</si>
  <si>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</si>
  <si>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</si>
  <si>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82</t>
  </si>
  <si>
    <t>83</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</si>
  <si>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</si>
  <si>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</si>
  <si>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</si>
  <si>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</si>
  <si>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</si>
  <si>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</si>
  <si>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</si>
  <si>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</si>
  <si>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</si>
  <si>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</si>
  <si>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</si>
  <si>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</si>
  <si>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</si>
  <si>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</si>
  <si>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</si>
  <si>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</si>
  <si>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</si>
  <si>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</si>
  <si>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</si>
  <si>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91</t>
  </si>
  <si>
    <t>92</t>
  </si>
  <si>
    <t>93</t>
  </si>
  <si>
    <t>94</t>
  </si>
  <si>
    <t>95</t>
  </si>
  <si>
    <t>96</t>
  </si>
  <si>
    <t>運輸マージン</t>
    <rPh sb="0" eb="2">
      <t>ウンユ</t>
    </rPh>
    <phoneticPr fontId="2"/>
  </si>
  <si>
    <t>従業者総数</t>
  </si>
  <si>
    <t>個人業主</t>
  </si>
  <si>
    <t>家族従業者</t>
  </si>
  <si>
    <t>雇用者</t>
  </si>
  <si>
    <t>有給役員</t>
  </si>
  <si>
    <t>情報通信機器</t>
  </si>
  <si>
    <t>雇用者取得額</t>
    <rPh sb="0" eb="3">
      <t>コヨウシャ</t>
    </rPh>
    <rPh sb="3" eb="5">
      <t>シュトク</t>
    </rPh>
    <rPh sb="5" eb="6">
      <t>ガク</t>
    </rPh>
    <phoneticPr fontId="2"/>
  </si>
  <si>
    <t>各産業部門別民間最終消費</t>
    <phoneticPr fontId="2"/>
  </si>
  <si>
    <t>雇用者所得率</t>
    <phoneticPr fontId="2"/>
  </si>
  <si>
    <t>粗付加価値率</t>
    <phoneticPr fontId="2"/>
  </si>
  <si>
    <t>－</t>
    <phoneticPr fontId="2"/>
  </si>
  <si>
    <t>Ｃｍ</t>
    <phoneticPr fontId="2"/>
  </si>
  <si>
    <t>Ｔｍ</t>
    <phoneticPr fontId="2"/>
  </si>
  <si>
    <t>入力欄 ↓</t>
    <rPh sb="2" eb="3">
      <t>ラン</t>
    </rPh>
    <phoneticPr fontId="2"/>
  </si>
  <si>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</si>
  <si>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</si>
  <si>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</si>
  <si>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</si>
  <si>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</si>
  <si>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</si>
  <si>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</si>
  <si>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</si>
  <si>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</si>
  <si>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</si>
  <si>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</si>
  <si>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</si>
  <si>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各産業が生産を1単位増加したときに，新たな就業者が何人必要になるかを示す係数。従業者総数/各部門の県内生産額により算出。</t>
    <phoneticPr fontId="2"/>
  </si>
  <si>
    <t>マージン</t>
    <phoneticPr fontId="2"/>
  </si>
  <si>
    <t>就業係数</t>
    <phoneticPr fontId="2"/>
  </si>
  <si>
    <t>雇用係数</t>
    <rPh sb="0" eb="2">
      <t>コヨウ</t>
    </rPh>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</si>
  <si>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</si>
  <si>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</si>
  <si>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</si>
  <si>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</si>
  <si>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</si>
  <si>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t>有給役員雇用者</t>
  </si>
  <si>
    <t>計</t>
    <rPh sb="0" eb="1">
      <t>ケイ</t>
    </rPh>
    <phoneticPr fontId="10"/>
  </si>
  <si>
    <t>購入者価格</t>
    <rPh sb="0" eb="2">
      <t>コウニュウ</t>
    </rPh>
    <rPh sb="2" eb="3">
      <t>モノ</t>
    </rPh>
    <rPh sb="3" eb="5">
      <t>カカク</t>
    </rPh>
    <phoneticPr fontId="2"/>
  </si>
  <si>
    <t>生産者価格</t>
    <rPh sb="0" eb="3">
      <t>セイサンシャ</t>
    </rPh>
    <rPh sb="3" eb="5">
      <t>カカク</t>
    </rPh>
    <phoneticPr fontId="2"/>
  </si>
  <si>
    <t>A1</t>
    <phoneticPr fontId="2"/>
  </si>
  <si>
    <t>B1</t>
    <phoneticPr fontId="2"/>
  </si>
  <si>
    <t>A2</t>
    <phoneticPr fontId="3"/>
  </si>
  <si>
    <t>B2</t>
    <phoneticPr fontId="3"/>
  </si>
  <si>
    <t>移輸入分
新規需要</t>
    <rPh sb="0" eb="3">
      <t>イユニュウ</t>
    </rPh>
    <rPh sb="3" eb="4">
      <t>ブン</t>
    </rPh>
    <rPh sb="5" eb="7">
      <t>シンキ</t>
    </rPh>
    <rPh sb="7" eb="9">
      <t>ジュヨウ</t>
    </rPh>
    <phoneticPr fontId="2"/>
  </si>
  <si>
    <t>自給分
新規需要</t>
    <rPh sb="0" eb="2">
      <t>ジキュウ</t>
    </rPh>
    <rPh sb="2" eb="3">
      <t>ブン</t>
    </rPh>
    <rPh sb="4" eb="6">
      <t>シンキ</t>
    </rPh>
    <rPh sb="6" eb="8">
      <t>ジュヨウ</t>
    </rPh>
    <phoneticPr fontId="2"/>
  </si>
  <si>
    <t>昼間就業者</t>
    <rPh sb="0" eb="2">
      <t>チュウカン</t>
    </rPh>
    <rPh sb="2" eb="5">
      <t>シュウギョウシャ</t>
    </rPh>
    <phoneticPr fontId="21"/>
  </si>
  <si>
    <t>都外からの流入通勤者</t>
    <rPh sb="0" eb="1">
      <t>ト</t>
    </rPh>
    <rPh sb="1" eb="2">
      <t>ガイ</t>
    </rPh>
    <rPh sb="5" eb="7">
      <t>リュウニュウ</t>
    </rPh>
    <rPh sb="7" eb="10">
      <t>ツウキンシャ</t>
    </rPh>
    <phoneticPr fontId="21"/>
  </si>
  <si>
    <t>県民県内雇用者割合</t>
    <rPh sb="0" eb="1">
      <t>ケン</t>
    </rPh>
    <rPh sb="2" eb="3">
      <t>ケン</t>
    </rPh>
    <phoneticPr fontId="2"/>
  </si>
  <si>
    <t>家計消費支出生産誘発係数</t>
    <phoneticPr fontId="2"/>
  </si>
  <si>
    <t>単位：人</t>
    <rPh sb="0" eb="2">
      <t>タンイ</t>
    </rPh>
    <rPh sb="3" eb="4">
      <t>ニン</t>
    </rPh>
    <phoneticPr fontId="2"/>
  </si>
  <si>
    <t>小計</t>
    <rPh sb="0" eb="2">
      <t>ショウケイ</t>
    </rPh>
    <phoneticPr fontId="2"/>
  </si>
  <si>
    <t>単位：100万円</t>
    <phoneticPr fontId="2"/>
  </si>
  <si>
    <t>人</t>
    <rPh sb="0" eb="1">
      <t>ニン</t>
    </rPh>
    <phoneticPr fontId="2"/>
  </si>
  <si>
    <t>　　　</t>
    <phoneticPr fontId="21"/>
  </si>
  <si>
    <t>新規需要合計
A1 + A2</t>
    <phoneticPr fontId="2"/>
  </si>
  <si>
    <t>商業
マージン率</t>
    <rPh sb="0" eb="2">
      <t>ショウギョウ</t>
    </rPh>
    <rPh sb="7" eb="8">
      <t>リツ</t>
    </rPh>
    <phoneticPr fontId="3"/>
  </si>
  <si>
    <t>運輸
マージン率</t>
    <rPh sb="0" eb="2">
      <t>ウンユ</t>
    </rPh>
    <rPh sb="7" eb="8">
      <t>リツ</t>
    </rPh>
    <phoneticPr fontId="2"/>
  </si>
  <si>
    <t>B'</t>
    <phoneticPr fontId="2"/>
  </si>
  <si>
    <t>B' + B2</t>
    <phoneticPr fontId="2"/>
  </si>
  <si>
    <t>A1'</t>
    <phoneticPr fontId="2"/>
  </si>
  <si>
    <t>A1' * Cm</t>
    <phoneticPr fontId="2"/>
  </si>
  <si>
    <t>A1' * Tm</t>
    <phoneticPr fontId="2"/>
  </si>
  <si>
    <t>AA</t>
    <phoneticPr fontId="2"/>
  </si>
  <si>
    <t>ＡA－ マージン額</t>
    <rPh sb="8" eb="9">
      <t>ガク</t>
    </rPh>
    <phoneticPr fontId="2"/>
  </si>
  <si>
    <t>県内需要入力合計額</t>
    <rPh sb="0" eb="2">
      <t>ケンナイ</t>
    </rPh>
    <rPh sb="2" eb="4">
      <t>ジュヨウ</t>
    </rPh>
    <rPh sb="4" eb="6">
      <t>ニュウリョク</t>
    </rPh>
    <rPh sb="6" eb="8">
      <t>ゴウケイ</t>
    </rPh>
    <rPh sb="8" eb="9">
      <t>ガク</t>
    </rPh>
    <phoneticPr fontId="21"/>
  </si>
  <si>
    <t>生産者価格分の計算</t>
    <phoneticPr fontId="2"/>
  </si>
  <si>
    <t>購入者価格入力分の計算</t>
    <phoneticPr fontId="2"/>
  </si>
  <si>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2"/>
  </si>
  <si>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2"/>
  </si>
  <si>
    <r>
      <t xml:space="preserve">B1 × </t>
    </r>
    <r>
      <rPr>
        <sz val="10"/>
        <color rgb="FFC00000"/>
        <rFont val="UD Digi Kyokasho NK-R"/>
        <family val="1"/>
        <charset val="128"/>
      </rPr>
      <t>域内自給率</t>
    </r>
    <rPh sb="5" eb="7">
      <t>イキナイ</t>
    </rPh>
    <rPh sb="7" eb="10">
      <t>ジキュウリツ</t>
    </rPh>
    <phoneticPr fontId="2"/>
  </si>
  <si>
    <t>AA商業
マージン</t>
    <rPh sb="2" eb="4">
      <t>ショウギョウ</t>
    </rPh>
    <phoneticPr fontId="3"/>
  </si>
  <si>
    <t>AA運輸
マージン</t>
    <rPh sb="2" eb="4">
      <t>ウンユ</t>
    </rPh>
    <phoneticPr fontId="2"/>
  </si>
  <si>
    <t>A1'商業
マージン</t>
    <rPh sb="3" eb="5">
      <t>ショウギョウ</t>
    </rPh>
    <phoneticPr fontId="3"/>
  </si>
  <si>
    <t>A1'運輸
マージン</t>
    <rPh sb="3" eb="5">
      <t>ウンユ</t>
    </rPh>
    <phoneticPr fontId="2"/>
  </si>
  <si>
    <t>AA * Cm</t>
    <phoneticPr fontId="2"/>
  </si>
  <si>
    <t>AA * Tm</t>
    <phoneticPr fontId="2"/>
  </si>
  <si>
    <t>県内生産分</t>
    <rPh sb="0" eb="2">
      <t>ケンナイ</t>
    </rPh>
    <rPh sb="2" eb="5">
      <t>セイサンブン</t>
    </rPh>
    <phoneticPr fontId="2"/>
  </si>
  <si>
    <t>89</t>
  </si>
  <si>
    <t>概要</t>
    <rPh sb="0" eb="2">
      <t>ガイヨウ</t>
    </rPh>
    <phoneticPr fontId="8"/>
  </si>
  <si>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5"/>
  </si>
  <si>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5"/>
  </si>
  <si>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</si>
  <si>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⑧　生産波及が達成される期間は不明です。</t>
    <rPh sb="2" eb="4">
      <t>セイサン</t>
    </rPh>
    <rPh sb="4" eb="6">
      <t>ハキュウ</t>
    </rPh>
    <rPh sb="7" eb="9">
      <t>タッセイ</t>
    </rPh>
    <rPh sb="12" eb="14">
      <t>キカン</t>
    </rPh>
    <rPh sb="15" eb="17">
      <t>フメイ</t>
    </rPh>
    <phoneticPr fontId="5"/>
  </si>
  <si>
    <t>生産波及
総合</t>
    <rPh sb="0" eb="2">
      <t>セイサン</t>
    </rPh>
    <rPh sb="2" eb="4">
      <t>ハキュウ</t>
    </rPh>
    <rPh sb="5" eb="7">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</si>
  <si>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</si>
  <si>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
  </si>
  <si>
    <t>生産波及
間接２次</t>
    <rPh sb="0" eb="2">
      <t>セイサン</t>
    </rPh>
    <rPh sb="2" eb="4">
      <t>ハキュウ</t>
    </rPh>
    <rPh sb="5" eb="7">
      <t>カンセツ</t>
    </rPh>
    <rPh sb="7" eb="9">
      <t>ニジ</t>
    </rPh>
    <phoneticPr fontId="2"/>
  </si>
  <si>
    <t>粗付加価値
波及　総合</t>
    <rPh sb="0" eb="1">
      <t>ソ</t>
    </rPh>
    <rPh sb="1" eb="3">
      <t>フカ</t>
    </rPh>
    <rPh sb="3" eb="5">
      <t>カチ</t>
    </rPh>
    <rPh sb="6" eb="8">
      <t>ハキュウ</t>
    </rPh>
    <rPh sb="9" eb="11">
      <t>ソウゴウ</t>
    </rPh>
    <phoneticPr fontId="2"/>
  </si>
  <si>
    <t>就業者
波及　総合</t>
    <rPh sb="0" eb="2">
      <t>シュウギョウ</t>
    </rPh>
    <rPh sb="2" eb="3">
      <t>モノ</t>
    </rPh>
    <rPh sb="4" eb="6">
      <t>ハキュウ</t>
    </rPh>
    <rPh sb="7" eb="9">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</si>
  <si>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</si>
  <si>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1"/>
  </si>
  <si>
    <t>生産波及　直接+間接１次</t>
    <rPh sb="0" eb="2">
      <t>セイサン</t>
    </rPh>
    <rPh sb="2" eb="4">
      <t>ハキュウ</t>
    </rPh>
    <rPh sb="5" eb="7">
      <t>チョクセツ</t>
    </rPh>
    <rPh sb="8" eb="10">
      <t>カンセツ</t>
    </rPh>
    <rPh sb="10" eb="12">
      <t>イチジ</t>
    </rPh>
    <phoneticPr fontId="2"/>
  </si>
  <si>
    <t>雇用者所得　波及</t>
    <rPh sb="0" eb="3">
      <t>コヨウシャ</t>
    </rPh>
    <rPh sb="3" eb="5">
      <t>ショトク</t>
    </rPh>
    <rPh sb="6" eb="8">
      <t>ハキュウ</t>
    </rPh>
    <phoneticPr fontId="2"/>
  </si>
  <si>
    <t>消費支出　波及</t>
    <rPh sb="0" eb="2">
      <t>ショウヒ</t>
    </rPh>
    <rPh sb="2" eb="4">
      <t>シシュツ</t>
    </rPh>
    <rPh sb="5" eb="7">
      <t>ハキュウ</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</si>
  <si>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</si>
  <si>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</si>
  <si>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</si>
  <si>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</si>
  <si>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21"/>
  </si>
  <si>
    <t>100万円</t>
    <rPh sb="3" eb="5">
      <t>マンエン</t>
    </rPh>
    <phoneticPr fontId="21"/>
  </si>
  <si>
    <t>シート名</t>
    <rPh sb="3" eb="4">
      <t>メイ</t>
    </rPh>
    <phoneticPr fontId="8"/>
  </si>
  <si>
    <t>生産波及　直接
購入者価格分</t>
    <rPh sb="0" eb="2">
      <t>セイサン</t>
    </rPh>
    <rPh sb="2" eb="4">
      <t>ハキュウ</t>
    </rPh>
    <rPh sb="5" eb="7">
      <t>チョクセツ</t>
    </rPh>
    <rPh sb="8" eb="11">
      <t>コウニュウシャ</t>
    </rPh>
    <rPh sb="11" eb="13">
      <t>カカク</t>
    </rPh>
    <rPh sb="13" eb="14">
      <t>ブン</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</si>
  <si>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2"/>
  </si>
  <si>
    <t>生産波及　直接</t>
    <rPh sb="0" eb="2">
      <t>セイサン</t>
    </rPh>
    <rPh sb="2" eb="4">
      <t>ハキュウ</t>
    </rPh>
    <phoneticPr fontId="2"/>
  </si>
  <si>
    <t>生産波及
直接+間接1次</t>
    <rPh sb="0" eb="2">
      <t>セイサン</t>
    </rPh>
    <rPh sb="2" eb="4">
      <t>ハキュウ</t>
    </rPh>
    <rPh sb="10" eb="12">
      <t>イチジ</t>
    </rPh>
    <phoneticPr fontId="2"/>
  </si>
  <si>
    <t>生産波及
間接1次</t>
    <rPh sb="0" eb="2">
      <t>セイサン</t>
    </rPh>
    <rPh sb="2" eb="4">
      <t>ハキュウ</t>
    </rPh>
    <rPh sb="7" eb="9">
      <t>イチジ</t>
    </rPh>
    <phoneticPr fontId="2"/>
  </si>
  <si>
    <t>雇用者所得
波及</t>
    <rPh sb="0" eb="3">
      <t>コヨウシャ</t>
    </rPh>
    <rPh sb="3" eb="5">
      <t>ショトク</t>
    </rPh>
    <rPh sb="6" eb="8">
      <t>ハキュウ</t>
    </rPh>
    <phoneticPr fontId="2"/>
  </si>
  <si>
    <t>雇用者消費支出
波及</t>
    <rPh sb="0" eb="3">
      <t>コヨウシャ</t>
    </rPh>
    <rPh sb="3" eb="5">
      <t>ショウヒ</t>
    </rPh>
    <rPh sb="5" eb="7">
      <t>シシュツ</t>
    </rPh>
    <rPh sb="8" eb="10">
      <t>ハキュウ</t>
    </rPh>
    <phoneticPr fontId="2"/>
  </si>
  <si>
    <t>生産波及
間接2次</t>
    <rPh sb="0" eb="2">
      <t>セイサン</t>
    </rPh>
    <rPh sb="2" eb="4">
      <t>ハキュウ</t>
    </rPh>
    <rPh sb="5" eb="7">
      <t>カンセツ</t>
    </rPh>
    <rPh sb="7" eb="9">
      <t>ニジ</t>
    </rPh>
    <phoneticPr fontId="2"/>
  </si>
  <si>
    <t>粗付加価値　波及</t>
    <rPh sb="0" eb="1">
      <t>ソ</t>
    </rPh>
    <rPh sb="1" eb="3">
      <t>フカ</t>
    </rPh>
    <rPh sb="3" eb="5">
      <t>カチ</t>
    </rPh>
    <rPh sb="6" eb="8">
      <t>ハキュウ</t>
    </rPh>
    <phoneticPr fontId="21"/>
  </si>
  <si>
    <t>生産波及
直接＋間接1次</t>
    <rPh sb="0" eb="2">
      <t>セイサン</t>
    </rPh>
    <rPh sb="2" eb="4">
      <t>ハキュウ</t>
    </rPh>
    <rPh sb="5" eb="7">
      <t>チョクセツ</t>
    </rPh>
    <rPh sb="8" eb="10">
      <t>カンセツ</t>
    </rPh>
    <rPh sb="10" eb="12">
      <t>イチジ</t>
    </rPh>
    <phoneticPr fontId="21"/>
  </si>
  <si>
    <t>生産波及
間接2次</t>
    <rPh sb="0" eb="2">
      <t>セイサン</t>
    </rPh>
    <rPh sb="2" eb="4">
      <t>ハキュウ</t>
    </rPh>
    <rPh sb="7" eb="9">
      <t>ニジ</t>
    </rPh>
    <phoneticPr fontId="21"/>
  </si>
  <si>
    <t>生産波及
総合</t>
    <rPh sb="0" eb="2">
      <t>セイサン</t>
    </rPh>
    <rPh sb="2" eb="4">
      <t>ハキュウ</t>
    </rPh>
    <rPh sb="5" eb="7">
      <t>ソウゴウ</t>
    </rPh>
    <phoneticPr fontId="21"/>
  </si>
  <si>
    <t>就業者　波及</t>
    <rPh sb="0" eb="2">
      <t>シュウギョウ</t>
    </rPh>
    <rPh sb="2" eb="3">
      <t>モノ</t>
    </rPh>
    <rPh sb="4" eb="6">
      <t>ハキュウ</t>
    </rPh>
    <phoneticPr fontId="21"/>
  </si>
  <si>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5"/>
  </si>
  <si>
    <t>⑨　推計方法の見直し、データ更新等により、生産波及推計ツールの内容を予告なく変更することがあります。変更した場合は最終更新日を更新します。</t>
    <rPh sb="2" eb="4">
      <t>スイケイ</t>
    </rPh>
    <phoneticPr fontId="5"/>
  </si>
  <si>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1"/>
  </si>
  <si>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5"/>
  </si>
  <si>
    <t>従業者数</t>
    <rPh sb="0" eb="3">
      <t>ジュウギョウシャ</t>
    </rPh>
    <rPh sb="3" eb="4">
      <t>スウ</t>
    </rPh>
    <phoneticPr fontId="2"/>
  </si>
  <si>
    <t>雇用者数</t>
    <rPh sb="0" eb="3">
      <t>コヨウシャ</t>
    </rPh>
    <rPh sb="3" eb="4">
      <t>スウ</t>
    </rPh>
    <phoneticPr fontId="2"/>
  </si>
  <si>
    <t>利用の手引</t>
    <rPh sb="0" eb="2">
      <t>リヨウ</t>
    </rPh>
    <rPh sb="3" eb="5">
      <t>テビ</t>
    </rPh>
    <phoneticPr fontId="5"/>
  </si>
  <si>
    <t>生産波及推計結果</t>
    <rPh sb="0" eb="2">
      <t>セイサン</t>
    </rPh>
    <rPh sb="2" eb="4">
      <t>ハキュウ</t>
    </rPh>
    <rPh sb="4" eb="6">
      <t>スイケイ</t>
    </rPh>
    <rPh sb="6" eb="8">
      <t>ケッカ</t>
    </rPh>
    <phoneticPr fontId="2"/>
  </si>
  <si>
    <t>各産業が生産を1単位増加したときに，新たな雇用者が何人必要になるかを示す係数。県の雇用表と取引基本表の（有給役員数＋常用雇用者数＋臨時・日雇雇用者数）／県内。</t>
    <phoneticPr fontId="2"/>
  </si>
  <si>
    <t>生産場所が不明な場合</t>
    <rPh sb="0" eb="2">
      <t>セイサン</t>
    </rPh>
    <rPh sb="2" eb="4">
      <t>バショ</t>
    </rPh>
    <rPh sb="5" eb="7">
      <t>フメイ</t>
    </rPh>
    <rPh sb="8" eb="10">
      <t>バアイ</t>
    </rPh>
    <phoneticPr fontId="3"/>
  </si>
  <si>
    <t>農林漁業</t>
  </si>
  <si>
    <t>プラスチック・ゴム製品</t>
  </si>
  <si>
    <t>窯業・土石製品</t>
  </si>
  <si>
    <t>輸送機械</t>
  </si>
  <si>
    <t>電気・ガス・熱供給</t>
  </si>
  <si>
    <t>他に分類されない会員制団体</t>
  </si>
  <si>
    <t>対事業所サービス</t>
  </si>
  <si>
    <t>対個人サービス</t>
  </si>
  <si>
    <t>事務用品</t>
  </si>
  <si>
    <t>分類不明</t>
  </si>
  <si>
    <t>間接税（関税・輸入品商品税を除く。）</t>
  </si>
  <si>
    <t>国内生産額</t>
  </si>
  <si>
    <t>家計外消費支出（列）</t>
  </si>
  <si>
    <t>一般政府消費支出</t>
  </si>
  <si>
    <t>88</t>
  </si>
  <si>
    <t>最終需要部門計</t>
  </si>
  <si>
    <t>投入係数表　 37部門</t>
    <rPh sb="0" eb="2">
      <t>トウニュウ</t>
    </rPh>
    <rPh sb="2" eb="4">
      <t>ケイスウ</t>
    </rPh>
    <phoneticPr fontId="5"/>
  </si>
  <si>
    <t>生産者価格評価表　 37部門</t>
    <phoneticPr fontId="5"/>
  </si>
  <si>
    <t>37部門</t>
    <rPh sb="2" eb="4">
      <t>ブモン</t>
    </rPh>
    <phoneticPr fontId="2"/>
  </si>
  <si>
    <t>雇用表　 37部門</t>
    <phoneticPr fontId="10"/>
  </si>
  <si>
    <t>各種係数表　37部門</t>
    <phoneticPr fontId="5"/>
  </si>
  <si>
    <t>域内需要合計</t>
    <rPh sb="0" eb="1">
      <t>イキ</t>
    </rPh>
    <phoneticPr fontId="2"/>
  </si>
  <si>
    <t>域内生産額</t>
    <rPh sb="0" eb="1">
      <t>イキ</t>
    </rPh>
    <phoneticPr fontId="2"/>
  </si>
  <si>
    <t>域内生産額</t>
    <rPh sb="0" eb="1">
      <t>イキ</t>
    </rPh>
    <phoneticPr fontId="2"/>
  </si>
  <si>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37部門</t>
    </r>
    <rPh sb="31" eb="33">
      <t>ブモン</t>
    </rPh>
    <phoneticPr fontId="9"/>
  </si>
  <si>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39" eb="41">
      <t>ブモン</t>
    </rPh>
    <phoneticPr fontId="9"/>
  </si>
  <si>
    <t>域内生産額</t>
    <rPh sb="0" eb="1">
      <t>イキ</t>
    </rPh>
    <phoneticPr fontId="6"/>
  </si>
  <si>
    <t>域内需要合計</t>
    <rPh sb="0" eb="1">
      <t>イキ</t>
    </rPh>
    <phoneticPr fontId="6"/>
  </si>
  <si>
    <t>域内最終需要計</t>
    <rPh sb="0" eb="1">
      <t>イキ</t>
    </rPh>
    <phoneticPr fontId="6"/>
  </si>
  <si>
    <t>域内総固定資本形成（民間）</t>
    <rPh sb="0" eb="1">
      <t>イキ</t>
    </rPh>
    <phoneticPr fontId="6"/>
  </si>
  <si>
    <t>域内総固定資本形成（公的）</t>
    <rPh sb="0" eb="1">
      <t>イキ</t>
    </rPh>
    <phoneticPr fontId="6"/>
  </si>
  <si>
    <t>波及推計表
３７部門</t>
    <rPh sb="0" eb="2">
      <t>ハキュウ</t>
    </rPh>
    <rPh sb="2" eb="4">
      <t>スイケイ</t>
    </rPh>
    <rPh sb="4" eb="5">
      <t>ヒョウ</t>
    </rPh>
    <phoneticPr fontId="5"/>
  </si>
  <si>
    <t>域内自給率</t>
    <rPh sb="0" eb="1">
      <t>イキ</t>
    </rPh>
    <phoneticPr fontId="2"/>
  </si>
  <si>
    <t>A1 × 輸入率</t>
    <rPh sb="5" eb="7">
      <t>ユニュウ</t>
    </rPh>
    <rPh sb="7" eb="8">
      <t>リツ</t>
    </rPh>
    <phoneticPr fontId="2"/>
  </si>
  <si>
    <t>商業・運輸マージン（輸入分）</t>
    <rPh sb="0" eb="2">
      <t>ショウギョウ</t>
    </rPh>
    <rPh sb="3" eb="5">
      <t>ウンユ</t>
    </rPh>
    <rPh sb="10" eb="12">
      <t>ユニュウ</t>
    </rPh>
    <rPh sb="12" eb="13">
      <t>ブン</t>
    </rPh>
    <phoneticPr fontId="2"/>
  </si>
  <si>
    <t xml:space="preserve"> 新規需要を賄うため域外生産物の流通で発生するマージンのうち域内流通・運輸事業者分</t>
    <rPh sb="1" eb="3">
      <t>シンキ</t>
    </rPh>
    <rPh sb="3" eb="5">
      <t>ジュヨウ</t>
    </rPh>
    <rPh sb="6" eb="7">
      <t>マカナ</t>
    </rPh>
    <rPh sb="10" eb="11">
      <t>イキ</t>
    </rPh>
    <rPh sb="11" eb="12">
      <t>ガイ</t>
    </rPh>
    <rPh sb="12" eb="14">
      <t>セイサン</t>
    </rPh>
    <rPh sb="14" eb="15">
      <t>モノ</t>
    </rPh>
    <rPh sb="16" eb="18">
      <t>リュウツウ</t>
    </rPh>
    <rPh sb="19" eb="21">
      <t>ハッセイ</t>
    </rPh>
    <rPh sb="30" eb="31">
      <t>イキ</t>
    </rPh>
    <phoneticPr fontId="2"/>
  </si>
  <si>
    <t xml:space="preserve"> 域内生産に伴い発生するマージン及び新規需要を賄うため域外生産物の流通で発生するマージンのうち域外流通・運輸事業者分</t>
    <rPh sb="1" eb="2">
      <t>イキ</t>
    </rPh>
    <rPh sb="27" eb="28">
      <t>イキ</t>
    </rPh>
    <rPh sb="31" eb="32">
      <t>モノ</t>
    </rPh>
    <rPh sb="47" eb="48">
      <t>イキ</t>
    </rPh>
    <phoneticPr fontId="21"/>
  </si>
  <si>
    <t>域外商業・運輸マージン（控除）</t>
    <rPh sb="0" eb="1">
      <t>イキ</t>
    </rPh>
    <rPh sb="1" eb="2">
      <t>ガイ</t>
    </rPh>
    <rPh sb="2" eb="4">
      <t>ショウギョウ</t>
    </rPh>
    <rPh sb="5" eb="7">
      <t>ウンユ</t>
    </rPh>
    <phoneticPr fontId="2"/>
  </si>
  <si>
    <t>B1 × 輸入率</t>
    <rPh sb="5" eb="7">
      <t>ユニュウ</t>
    </rPh>
    <rPh sb="7" eb="8">
      <t>リツ</t>
    </rPh>
    <phoneticPr fontId="2"/>
  </si>
  <si>
    <t>2020年　産業連関表 生産波及推計ツール 37部門</t>
    <rPh sb="4" eb="5">
      <t>ネン</t>
    </rPh>
    <rPh sb="6" eb="8">
      <t>サンギョウ</t>
    </rPh>
    <rPh sb="8" eb="11">
      <t>レンカンヒョウ</t>
    </rPh>
    <phoneticPr fontId="8"/>
  </si>
  <si>
    <r>
      <rPr>
        <b/>
        <sz val="12"/>
        <rFont val="Calibri"/>
        <family val="1"/>
      </rPr>
      <t xml:space="preserve">Ḿ </t>
    </r>
    <r>
      <rPr>
        <b/>
        <sz val="12"/>
        <rFont val="UD デジタル 教科書体 NK-R"/>
        <family val="1"/>
        <charset val="128"/>
      </rPr>
      <t>輸入率対角行列 37部門</t>
    </r>
    <rPh sb="12" eb="14">
      <t>ブモン</t>
    </rPh>
    <phoneticPr fontId="9"/>
  </si>
  <si>
    <t>単位行列表　37部門</t>
    <rPh sb="0" eb="2">
      <t>タンイ</t>
    </rPh>
    <rPh sb="2" eb="4">
      <t>ギョウレツ</t>
    </rPh>
    <rPh sb="4" eb="5">
      <t>ヒョウ</t>
    </rPh>
    <rPh sb="8" eb="10">
      <t>ブモン</t>
    </rPh>
    <phoneticPr fontId="9"/>
  </si>
  <si>
    <t>生産場所が域内</t>
    <rPh sb="0" eb="2">
      <t>セイサン</t>
    </rPh>
    <rPh sb="2" eb="4">
      <t>バショ</t>
    </rPh>
    <rPh sb="5" eb="7">
      <t>イキナイ</t>
    </rPh>
    <phoneticPr fontId="3"/>
  </si>
  <si>
    <t>列和</t>
    <rPh sb="0" eb="1">
      <t>レツ</t>
    </rPh>
    <rPh sb="1" eb="2">
      <t>ワ</t>
    </rPh>
    <phoneticPr fontId="9"/>
  </si>
  <si>
    <t>移輸出</t>
    <rPh sb="0" eb="1">
      <t>ウツ</t>
    </rPh>
    <rPh sb="1" eb="3">
      <t>ユシュツ</t>
    </rPh>
    <phoneticPr fontId="10"/>
  </si>
  <si>
    <t>（控除）
移輸入</t>
    <rPh sb="5" eb="6">
      <t>ウツ</t>
    </rPh>
    <phoneticPr fontId="6"/>
  </si>
  <si>
    <t>令和2年国勢調査による昼間人口（従業地・通学地による人口） 第3表の1（人）</t>
  </si>
  <si>
    <t>|移輸入計|</t>
    <rPh sb="1" eb="2">
      <t>ウツ</t>
    </rPh>
    <phoneticPr fontId="2"/>
  </si>
  <si>
    <t>移輸入率</t>
    <rPh sb="0" eb="1">
      <t>ウツ</t>
    </rPh>
    <phoneticPr fontId="2"/>
  </si>
  <si>
    <t>消費に向けられる割合を設定します。</t>
    <rPh sb="0" eb="2">
      <t>ショウヒ</t>
    </rPh>
    <rPh sb="3" eb="4">
      <t>ム</t>
    </rPh>
    <rPh sb="8" eb="10">
      <t>ワリアイ</t>
    </rPh>
    <rPh sb="11" eb="13">
      <t>セッテイ</t>
    </rPh>
    <phoneticPr fontId="2"/>
  </si>
  <si>
    <t>消費転換率</t>
    <rPh sb="0" eb="2">
      <t>ショウヒ</t>
    </rPh>
    <rPh sb="2" eb="4">
      <t>テンカン</t>
    </rPh>
    <rPh sb="4" eb="5">
      <t>リツ</t>
    </rPh>
    <phoneticPr fontId="68"/>
  </si>
  <si>
    <t>https://www.e-stat.go.jp/stat-search/files?page=1&amp;layout=datalist&amp;toukei=00200561&amp;tstat=000000330001&amp;cycle=7&amp;tclass1=000000330001&amp;tclass2=000000330004&amp;tclass3=000000330006&amp;tclass4val=0</t>
    <phoneticPr fontId="2"/>
  </si>
  <si>
    <t>消費支出</t>
    <phoneticPr fontId="9"/>
  </si>
  <si>
    <t>実収入</t>
    <phoneticPr fontId="9"/>
  </si>
  <si>
    <t>入力と結果</t>
    <phoneticPr fontId="8"/>
  </si>
  <si>
    <t>消費転換率</t>
    <phoneticPr fontId="8"/>
  </si>
  <si>
    <t>まとめ</t>
    <phoneticPr fontId="8"/>
  </si>
  <si>
    <t>波及推計</t>
    <rPh sb="2" eb="4">
      <t>スイケイ</t>
    </rPh>
    <phoneticPr fontId="8"/>
  </si>
  <si>
    <t>7211</t>
    <phoneticPr fontId="8"/>
  </si>
  <si>
    <t>生産者価格評価表</t>
    <phoneticPr fontId="8"/>
  </si>
  <si>
    <t>投入係数表</t>
    <phoneticPr fontId="8"/>
  </si>
  <si>
    <t>雇用表</t>
    <phoneticPr fontId="8"/>
  </si>
  <si>
    <t xml:space="preserve"> I（単位行列表）</t>
    <phoneticPr fontId="8"/>
  </si>
  <si>
    <r>
      <rPr>
        <sz val="12"/>
        <color theme="1" tint="0.34998626667073579"/>
        <rFont val="Calibri"/>
        <family val="1"/>
      </rPr>
      <t>Ḿ</t>
    </r>
    <r>
      <rPr>
        <sz val="12"/>
        <color theme="1" tint="0.34998626667073579"/>
        <rFont val="UD デジタル 教科書体 NK-R"/>
        <family val="1"/>
        <charset val="128"/>
      </rPr>
      <t xml:space="preserve">（輸入率対角行列） </t>
    </r>
    <phoneticPr fontId="8"/>
  </si>
  <si>
    <t>部門</t>
    <rPh sb="0" eb="2">
      <t>ブモン</t>
    </rPh>
    <phoneticPr fontId="8"/>
  </si>
  <si>
    <t>雇用表（統合中分類）</t>
  </si>
  <si>
    <t>（単位：人及び千円）</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</si>
  <si>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</si>
  <si>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</si>
  <si>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</si>
  <si>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</si>
  <si>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</si>
  <si>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</si>
  <si>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</si>
  <si>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</si>
  <si>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</si>
  <si>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</si>
  <si>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</si>
  <si>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</si>
  <si>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4_１人当たり有給役員・雇用者の雇用者所得</t>
  </si>
  <si>
    <t>5_一人当たり常用雇用者賃金額</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</si>
  <si>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</si>
  <si>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</si>
  <si>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</si>
  <si>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</si>
  <si>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</si>
  <si>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</si>
  <si>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</si>
  <si>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</si>
  <si>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</si>
  <si>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</si>
  <si>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</si>
  <si>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</si>
  <si>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</si>
  <si>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</si>
  <si>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</si>
  <si>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</si>
  <si>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</si>
  <si>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</si>
  <si>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</si>
  <si>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</si>
  <si>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</si>
  <si>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</si>
  <si>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</si>
  <si>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</si>
  <si>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</si>
  <si>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</si>
  <si>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</si>
  <si>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</si>
  <si>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</si>
  <si>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</si>
  <si>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</si>
  <si>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</si>
  <si>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</si>
  <si>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</si>
  <si>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</si>
  <si>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</si>
  <si>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</si>
  <si>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</si>
  <si>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</si>
  <si>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</si>
  <si>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</si>
  <si>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</si>
  <si>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</si>
  <si>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</si>
  <si>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</si>
  <si>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</si>
  <si>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</si>
  <si>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</si>
  <si>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</si>
  <si>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</si>
  <si>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</si>
  <si>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</si>
  <si>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</si>
  <si>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</si>
  <si>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</si>
  <si>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</si>
  <si>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</si>
  <si>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</si>
  <si>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</si>
  <si>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</si>
  <si>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</si>
  <si>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</si>
  <si>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</si>
  <si>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</si>
  <si>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</si>
  <si>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</si>
  <si>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</si>
  <si>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</si>
  <si>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</si>
  <si>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</si>
  <si>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</si>
  <si>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</si>
  <si>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</si>
  <si>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</si>
  <si>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</si>
  <si>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</si>
  <si>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</si>
  <si>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</si>
  <si>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</si>
  <si>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</si>
  <si>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</si>
  <si>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</si>
  <si>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</si>
  <si>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</si>
  <si>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</si>
  <si>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</si>
  <si>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</si>
  <si>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301</t>
  </si>
  <si>
    <t>311</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</si>
  <si>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</si>
  <si>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</si>
  <si>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</si>
  <si>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</si>
  <si>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</si>
  <si>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</si>
  <si>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</si>
  <si>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</si>
  <si>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</si>
  <si>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</si>
  <si>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</si>
  <si>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</si>
  <si>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</si>
  <si>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</si>
  <si>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</si>
  <si>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</si>
  <si>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</si>
  <si>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</si>
  <si>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</si>
  <si>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</si>
  <si>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</si>
  <si>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</si>
  <si>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</si>
  <si>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</si>
  <si>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</si>
  <si>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</si>
  <si>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</si>
  <si>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392</t>
  </si>
  <si>
    <t>再生資源回収・加工処理</t>
  </si>
  <si>
    <t>411</t>
  </si>
  <si>
    <t>建築</t>
  </si>
  <si>
    <t>412</t>
  </si>
  <si>
    <t>建設補修</t>
  </si>
  <si>
    <t>413</t>
  </si>
  <si>
    <t>公共事業</t>
  </si>
  <si>
    <t>419</t>
  </si>
  <si>
    <t>その他の土木建設</t>
  </si>
  <si>
    <t>461</t>
  </si>
  <si>
    <t>電気</t>
  </si>
  <si>
    <t>462</t>
  </si>
  <si>
    <t>ガス・熱供給</t>
  </si>
  <si>
    <t>471</t>
  </si>
  <si>
    <t>481</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</si>
  <si>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</si>
  <si>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</si>
  <si>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</si>
  <si>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</si>
  <si>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</si>
  <si>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</si>
  <si>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</si>
  <si>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</si>
  <si>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</si>
  <si>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</si>
  <si>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</si>
  <si>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</si>
  <si>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</si>
  <si>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</si>
  <si>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</si>
  <si>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</si>
  <si>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</si>
  <si>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</si>
  <si>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</si>
  <si>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</si>
  <si>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</si>
  <si>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</si>
  <si>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</si>
  <si>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</si>
  <si>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</si>
  <si>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</si>
  <si>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</si>
  <si>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</si>
  <si>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</si>
  <si>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</si>
  <si>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</si>
  <si>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</si>
  <si>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</si>
  <si>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</si>
  <si>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</si>
  <si>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</si>
  <si>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</si>
  <si>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</si>
  <si>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</si>
  <si>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</si>
  <si>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</si>
  <si>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</si>
  <si>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</si>
  <si>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</si>
  <si>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</si>
  <si>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</si>
  <si>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</si>
  <si>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</si>
  <si>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</si>
  <si>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</si>
  <si>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</si>
  <si>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</si>
  <si>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</si>
  <si>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</si>
  <si>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</si>
  <si>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</si>
  <si>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</si>
  <si>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</si>
  <si>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</si>
  <si>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</si>
  <si>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</si>
  <si>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</si>
  <si>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</si>
  <si>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</si>
  <si>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</si>
  <si>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</si>
  <si>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</si>
  <si>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</si>
  <si>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TOTAL</t>
  </si>
  <si>
    <t>令和２年(2020年)産業連関表 取引基本表(生産者価格評価表) (統合小分類表)</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</si>
  <si>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</si>
  <si>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</si>
  <si>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</si>
  <si>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</si>
  <si>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</si>
  <si>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</si>
  <si>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</si>
  <si>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</si>
  <si>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</si>
  <si>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</si>
  <si>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</si>
  <si>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</si>
  <si>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</si>
  <si>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</si>
  <si>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</si>
  <si>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</si>
  <si>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</si>
  <si>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</si>
  <si>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</si>
  <si>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</si>
  <si>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</si>
  <si>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</si>
  <si>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</si>
  <si>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</si>
  <si>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</si>
  <si>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</si>
  <si>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</si>
  <si>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</si>
  <si>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</si>
  <si>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</si>
  <si>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</si>
  <si>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</si>
  <si>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</si>
  <si>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</si>
  <si>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</si>
  <si>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</si>
  <si>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</si>
  <si>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</si>
  <si>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</si>
  <si>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</si>
  <si>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</si>
  <si>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</si>
  <si>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</si>
  <si>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</si>
  <si>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</si>
  <si>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</si>
  <si>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</si>
  <si>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</si>
  <si>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</si>
  <si>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</si>
  <si>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</si>
  <si>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</si>
  <si>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</si>
  <si>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</si>
  <si>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</si>
  <si>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</si>
  <si>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</si>
  <si>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</si>
  <si>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</si>
  <si>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</si>
  <si>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</si>
  <si>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</si>
  <si>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</si>
  <si>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</si>
  <si>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</si>
  <si>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</si>
  <si>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</si>
  <si>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</si>
  <si>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</si>
  <si>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</si>
  <si>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</si>
  <si>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</si>
  <si>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</si>
  <si>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</si>
  <si>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</si>
  <si>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</si>
  <si>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</si>
  <si>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</si>
  <si>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</si>
  <si>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</si>
  <si>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</si>
  <si>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</si>
  <si>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</si>
  <si>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</si>
  <si>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</si>
  <si>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</si>
  <si>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</si>
  <si>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</si>
  <si>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</si>
  <si>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</si>
  <si>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</si>
  <si>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</si>
  <si>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</si>
  <si>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</si>
  <si>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</si>
  <si>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</si>
  <si>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</si>
  <si>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</si>
  <si>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</si>
  <si>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</si>
  <si>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</si>
  <si>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</si>
  <si>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</si>
  <si>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</si>
  <si>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</si>
  <si>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</si>
  <si>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</si>
  <si>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</si>
  <si>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</si>
  <si>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</si>
  <si>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</si>
  <si>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</si>
  <si>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</si>
  <si>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</si>
  <si>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</si>
  <si>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</si>
  <si>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</si>
  <si>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</si>
  <si>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</si>
  <si>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</si>
  <si>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</si>
  <si>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</si>
  <si>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</si>
  <si>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</si>
  <si>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</si>
  <si>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</si>
  <si>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</si>
  <si>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</si>
  <si>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2622</t>
  </si>
  <si>
    <t>鋼管</t>
  </si>
  <si>
    <t>2623</t>
  </si>
  <si>
    <t>冷延・めっき鋼材</t>
  </si>
  <si>
    <t>2631</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</si>
  <si>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</si>
  <si>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</si>
  <si>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</si>
  <si>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</si>
  <si>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</si>
  <si>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</si>
  <si>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</si>
  <si>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</si>
  <si>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</si>
  <si>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</si>
  <si>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</si>
  <si>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</si>
  <si>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</si>
  <si>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</si>
  <si>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</si>
  <si>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</si>
  <si>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</si>
  <si>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</si>
  <si>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</si>
  <si>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</si>
  <si>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</si>
  <si>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</si>
  <si>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</si>
  <si>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</si>
  <si>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</si>
  <si>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</si>
  <si>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</si>
  <si>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</si>
  <si>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</si>
  <si>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</si>
  <si>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</si>
  <si>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</si>
  <si>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</si>
  <si>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</si>
  <si>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</si>
  <si>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</si>
  <si>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</si>
  <si>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</si>
  <si>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</si>
  <si>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</si>
  <si>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</si>
  <si>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</si>
  <si>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</si>
  <si>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</si>
  <si>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</si>
  <si>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</si>
  <si>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</si>
  <si>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</si>
  <si>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</si>
  <si>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</si>
  <si>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</si>
  <si>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</si>
  <si>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</si>
  <si>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</si>
  <si>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</si>
  <si>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</si>
  <si>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</si>
  <si>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</si>
  <si>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</si>
  <si>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</si>
  <si>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</si>
  <si>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</si>
  <si>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</si>
  <si>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</si>
  <si>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</si>
  <si>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</si>
  <si>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</si>
  <si>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</si>
  <si>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</si>
  <si>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</si>
  <si>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</si>
  <si>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</si>
  <si>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</si>
  <si>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</si>
  <si>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</si>
  <si>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</si>
  <si>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</si>
  <si>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</si>
  <si>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</si>
  <si>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</si>
  <si>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</si>
  <si>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</si>
  <si>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</si>
  <si>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</si>
  <si>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</si>
  <si>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</si>
  <si>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</si>
  <si>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</si>
  <si>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</si>
  <si>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</si>
  <si>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</si>
  <si>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</si>
  <si>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</si>
  <si>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</si>
  <si>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</si>
  <si>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</si>
  <si>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</si>
  <si>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</si>
  <si>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</si>
  <si>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</si>
  <si>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</si>
  <si>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</si>
  <si>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</si>
  <si>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</si>
  <si>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</si>
  <si>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</si>
  <si>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</si>
  <si>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</si>
  <si>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</si>
  <si>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住宅賃貸料（帰属家賃）</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</si>
  <si>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</si>
  <si>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</si>
  <si>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</si>
  <si>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</si>
  <si>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</si>
  <si>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</si>
  <si>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</si>
  <si>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</si>
  <si>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</si>
  <si>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</si>
  <si>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</si>
  <si>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</si>
  <si>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</si>
  <si>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</si>
  <si>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</si>
  <si>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</si>
  <si>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</si>
  <si>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</si>
  <si>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</si>
  <si>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</si>
  <si>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</si>
  <si>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</si>
  <si>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</si>
  <si>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</si>
  <si>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</si>
  <si>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</si>
  <si>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</si>
  <si>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</si>
  <si>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</si>
  <si>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</si>
  <si>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</si>
  <si>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</si>
  <si>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</si>
  <si>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</si>
  <si>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</si>
  <si>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</si>
  <si>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</si>
  <si>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</si>
  <si>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</si>
  <si>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</si>
  <si>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</si>
  <si>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</si>
  <si>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</si>
  <si>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</si>
  <si>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</si>
  <si>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</si>
  <si>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</si>
  <si>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</si>
  <si>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</si>
  <si>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</si>
  <si>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</si>
  <si>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</si>
  <si>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</si>
  <si>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</si>
  <si>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</si>
  <si>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</si>
  <si>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</si>
  <si>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</si>
  <si>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</si>
  <si>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</si>
  <si>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</si>
  <si>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</si>
  <si>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</si>
  <si>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</si>
  <si>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</si>
  <si>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</si>
  <si>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</si>
  <si>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</si>
  <si>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</si>
  <si>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</si>
  <si>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</si>
  <si>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</si>
  <si>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</si>
  <si>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</si>
  <si>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</si>
  <si>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</si>
  <si>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</si>
  <si>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資本減耗引当（社会資本等減耗分）</t>
  </si>
  <si>
    <t>9411</t>
  </si>
  <si>
    <t>9511</t>
  </si>
  <si>
    <t>9600</t>
  </si>
  <si>
    <t>9700</t>
  </si>
  <si>
    <t>7211</t>
  </si>
  <si>
    <t>家計消費支出</t>
  </si>
  <si>
    <t>553</t>
  </si>
  <si>
    <t>573</t>
  </si>
  <si>
    <t>第１章　部　門　分　類　表　</t>
    <rPh sb="0" eb="1">
      <t>ダイ</t>
    </rPh>
    <rPh sb="2" eb="3">
      <t>ショウ</t>
    </rPh>
    <rPh sb="4" eb="5">
      <t>ブ</t>
    </rPh>
    <rPh sb="6" eb="7">
      <t>モン</t>
    </rPh>
    <rPh sb="8" eb="9">
      <t>ブン</t>
    </rPh>
    <rPh sb="10" eb="11">
      <t>タグイ</t>
    </rPh>
    <rPh sb="12" eb="13">
      <t>ヒョウ</t>
    </rPh>
    <phoneticPr fontId="2"/>
  </si>
  <si>
    <t>１　内生部門</t>
    <rPh sb="2" eb="4">
      <t>ナイセイ</t>
    </rPh>
    <rPh sb="4" eb="6">
      <t>ブモン</t>
    </rPh>
    <phoneticPr fontId="2"/>
  </si>
  <si>
    <t>基本分類　（行445部門×列391部門）</t>
    <rPh sb="0" eb="2">
      <t>キホン</t>
    </rPh>
    <rPh sb="2" eb="4">
      <t>ブンルイ</t>
    </rPh>
    <rPh sb="6" eb="7">
      <t>ギョウ</t>
    </rPh>
    <rPh sb="10" eb="12">
      <t>ブモン</t>
    </rPh>
    <rPh sb="13" eb="14">
      <t>レツ</t>
    </rPh>
    <rPh sb="17" eb="19">
      <t>ブモン</t>
    </rPh>
    <phoneticPr fontId="9"/>
  </si>
  <si>
    <t>統合小分類　（188部門）</t>
    <rPh sb="0" eb="2">
      <t>トウゴウ</t>
    </rPh>
    <rPh sb="2" eb="5">
      <t>ショウブンルイ</t>
    </rPh>
    <rPh sb="10" eb="12">
      <t>ブモン</t>
    </rPh>
    <phoneticPr fontId="9"/>
  </si>
  <si>
    <t>統合中分類　（108部門）</t>
    <rPh sb="0" eb="2">
      <t>トウゴウ</t>
    </rPh>
    <rPh sb="2" eb="5">
      <t>チュウブンルイ</t>
    </rPh>
    <rPh sb="10" eb="12">
      <t>ブモン</t>
    </rPh>
    <phoneticPr fontId="9"/>
  </si>
  <si>
    <t>統合大分類　（37部門）</t>
    <rPh sb="0" eb="2">
      <t>トウゴウ</t>
    </rPh>
    <rPh sb="2" eb="5">
      <t>ダイブンルイ</t>
    </rPh>
    <rPh sb="9" eb="11">
      <t>ブモン</t>
    </rPh>
    <phoneticPr fontId="9"/>
  </si>
  <si>
    <t>分類コード</t>
    <rPh sb="0" eb="2">
      <t>ブンルイ</t>
    </rPh>
    <phoneticPr fontId="2"/>
  </si>
  <si>
    <t>部　門　名</t>
    <rPh sb="0" eb="1">
      <t>ブ</t>
    </rPh>
    <rPh sb="2" eb="3">
      <t>モン</t>
    </rPh>
    <rPh sb="4" eb="5">
      <t>メイ</t>
    </rPh>
    <phoneticPr fontId="2"/>
  </si>
  <si>
    <t>分類
コード</t>
    <rPh sb="0" eb="2">
      <t>ブンルイ</t>
    </rPh>
    <phoneticPr fontId="2"/>
  </si>
  <si>
    <t>列部門</t>
    <rPh sb="0" eb="1">
      <t>レツ</t>
    </rPh>
    <rPh sb="1" eb="3">
      <t>ブモン</t>
    </rPh>
    <phoneticPr fontId="2"/>
  </si>
  <si>
    <t>行部門</t>
    <rPh sb="0" eb="1">
      <t>ギョウ</t>
    </rPh>
    <rPh sb="1" eb="3">
      <t>ブモン</t>
    </rPh>
    <phoneticPr fontId="2"/>
  </si>
  <si>
    <t>米</t>
    <rPh sb="0" eb="1">
      <t>コメ</t>
    </rPh>
    <phoneticPr fontId="9"/>
  </si>
  <si>
    <t>農林漁業</t>
    <phoneticPr fontId="9"/>
  </si>
  <si>
    <t>0111</t>
    <phoneticPr fontId="2"/>
  </si>
  <si>
    <t>011</t>
    <phoneticPr fontId="2"/>
  </si>
  <si>
    <t>米</t>
    <rPh sb="0" eb="1">
      <t>コメ</t>
    </rPh>
    <phoneticPr fontId="2"/>
  </si>
  <si>
    <t>稲わら</t>
    <rPh sb="0" eb="1">
      <t>イナ</t>
    </rPh>
    <phoneticPr fontId="9"/>
  </si>
  <si>
    <t>0111</t>
    <phoneticPr fontId="9"/>
  </si>
  <si>
    <t>02</t>
  </si>
  <si>
    <t>021</t>
  </si>
  <si>
    <t>麦類</t>
    <rPh sb="0" eb="2">
      <t>ムギルイ</t>
    </rPh>
    <phoneticPr fontId="9"/>
  </si>
  <si>
    <t>いも類</t>
  </si>
  <si>
    <t>豆類</t>
    <phoneticPr fontId="9"/>
  </si>
  <si>
    <t>011</t>
    <phoneticPr fontId="9"/>
  </si>
  <si>
    <t>砂糖原料作物</t>
  </si>
  <si>
    <t>飲料用作物</t>
  </si>
  <si>
    <t>09</t>
  </si>
  <si>
    <t>099</t>
  </si>
  <si>
    <t>その他の食用耕種作物</t>
  </si>
  <si>
    <t>飼料作物</t>
  </si>
  <si>
    <t>種苗</t>
  </si>
  <si>
    <t>03</t>
  </si>
  <si>
    <t>031</t>
  </si>
  <si>
    <t>花き・花木類</t>
  </si>
  <si>
    <t>その他の非食用耕種作物</t>
  </si>
  <si>
    <t>091</t>
  </si>
  <si>
    <t>葉たばこ</t>
  </si>
  <si>
    <t>092</t>
  </si>
  <si>
    <t>生ゴム（輸入）</t>
  </si>
  <si>
    <t>093</t>
  </si>
  <si>
    <t>綿花（輸入）</t>
  </si>
  <si>
    <t>他に分類されない非食用耕種作物</t>
    <rPh sb="0" eb="1">
      <t>タ</t>
    </rPh>
    <rPh sb="2" eb="4">
      <t>ブンルイ</t>
    </rPh>
    <rPh sb="8" eb="9">
      <t>ヒ</t>
    </rPh>
    <rPh sb="9" eb="11">
      <t>ショクヨウ</t>
    </rPh>
    <rPh sb="11" eb="13">
      <t>コウシュ</t>
    </rPh>
    <rPh sb="13" eb="15">
      <t>サクモツ</t>
    </rPh>
    <phoneticPr fontId="9"/>
  </si>
  <si>
    <t>酪農</t>
  </si>
  <si>
    <t>生乳</t>
    <phoneticPr fontId="9"/>
  </si>
  <si>
    <t>019</t>
  </si>
  <si>
    <t>その他の酪農生産物</t>
  </si>
  <si>
    <t>02</t>
    <phoneticPr fontId="9"/>
  </si>
  <si>
    <t>021</t>
    <phoneticPr fontId="9"/>
  </si>
  <si>
    <t>肉用牛</t>
  </si>
  <si>
    <t>03</t>
    <phoneticPr fontId="9"/>
  </si>
  <si>
    <t>031</t>
    <phoneticPr fontId="9"/>
  </si>
  <si>
    <t>豚</t>
  </si>
  <si>
    <t>04</t>
    <phoneticPr fontId="9"/>
  </si>
  <si>
    <t>041</t>
    <phoneticPr fontId="9"/>
  </si>
  <si>
    <t>鶏卵</t>
  </si>
  <si>
    <t>05</t>
    <phoneticPr fontId="9"/>
  </si>
  <si>
    <t>051</t>
    <phoneticPr fontId="9"/>
  </si>
  <si>
    <t>肉鶏</t>
  </si>
  <si>
    <t>099</t>
    <phoneticPr fontId="9"/>
  </si>
  <si>
    <t>その他の畜産</t>
  </si>
  <si>
    <t>01</t>
    <phoneticPr fontId="2"/>
  </si>
  <si>
    <t>農業サービス</t>
    <phoneticPr fontId="9"/>
  </si>
  <si>
    <t>0151</t>
    <phoneticPr fontId="2"/>
  </si>
  <si>
    <t>0152</t>
    <phoneticPr fontId="2"/>
  </si>
  <si>
    <t>0153</t>
    <phoneticPr fontId="2"/>
  </si>
  <si>
    <t>特用林産物（狩猟業を含む。）</t>
    <phoneticPr fontId="9"/>
  </si>
  <si>
    <t>0171</t>
    <phoneticPr fontId="2"/>
  </si>
  <si>
    <t>海面漁業</t>
    <rPh sb="0" eb="2">
      <t>カイメン</t>
    </rPh>
    <rPh sb="2" eb="4">
      <t>ギョギョウ</t>
    </rPh>
    <phoneticPr fontId="9"/>
  </si>
  <si>
    <t>海面養殖業</t>
  </si>
  <si>
    <t>0172</t>
    <phoneticPr fontId="2"/>
  </si>
  <si>
    <t>001</t>
  </si>
  <si>
    <t>内水面漁業・養殖業</t>
  </si>
  <si>
    <t>内水面養殖業</t>
  </si>
  <si>
    <t>0611</t>
    <phoneticPr fontId="2"/>
  </si>
  <si>
    <t>石炭・原油・天然ガス</t>
    <phoneticPr fontId="2"/>
  </si>
  <si>
    <t>石炭</t>
    <rPh sb="0" eb="2">
      <t>セキタン</t>
    </rPh>
    <phoneticPr fontId="2"/>
  </si>
  <si>
    <t>012</t>
    <phoneticPr fontId="2"/>
  </si>
  <si>
    <t>原油</t>
  </si>
  <si>
    <t>013</t>
    <phoneticPr fontId="2"/>
  </si>
  <si>
    <t>天然ガス</t>
  </si>
  <si>
    <t>0621</t>
    <phoneticPr fontId="2"/>
  </si>
  <si>
    <t>砂利・採石</t>
    <phoneticPr fontId="2"/>
  </si>
  <si>
    <t>0629</t>
    <phoneticPr fontId="2"/>
  </si>
  <si>
    <t>09</t>
    <phoneticPr fontId="2"/>
  </si>
  <si>
    <t>その他の鉱物</t>
    <rPh sb="2" eb="3">
      <t>タ</t>
    </rPh>
    <rPh sb="4" eb="6">
      <t>コウブツ</t>
    </rPh>
    <phoneticPr fontId="2"/>
  </si>
  <si>
    <t>鉄鉱石</t>
  </si>
  <si>
    <t>非鉄金属鉱物</t>
  </si>
  <si>
    <t>石灰石</t>
  </si>
  <si>
    <t>094</t>
  </si>
  <si>
    <t>窯業原料鉱物（石灰石を除く。）</t>
    <rPh sb="7" eb="10">
      <t>セッカイセキ</t>
    </rPh>
    <rPh sb="11" eb="12">
      <t>ノゾ</t>
    </rPh>
    <phoneticPr fontId="2"/>
  </si>
  <si>
    <t>他に分類されない鉱物</t>
    <rPh sb="0" eb="1">
      <t>タ</t>
    </rPh>
    <rPh sb="2" eb="4">
      <t>ブンルイ</t>
    </rPh>
    <phoneticPr fontId="2"/>
  </si>
  <si>
    <t>食肉</t>
    <rPh sb="0" eb="2">
      <t>ショクニク</t>
    </rPh>
    <phoneticPr fontId="9"/>
  </si>
  <si>
    <t>飲食料品</t>
    <phoneticPr fontId="9"/>
  </si>
  <si>
    <t>1111</t>
    <phoneticPr fontId="9"/>
  </si>
  <si>
    <t>02</t>
    <phoneticPr fontId="2"/>
  </si>
  <si>
    <t>021</t>
    <phoneticPr fontId="2"/>
  </si>
  <si>
    <t>酪農品</t>
  </si>
  <si>
    <t>09</t>
    <phoneticPr fontId="9"/>
  </si>
  <si>
    <t>その他の畜産食料品</t>
  </si>
  <si>
    <t>1112</t>
    <phoneticPr fontId="9"/>
  </si>
  <si>
    <t>冷凍魚介類</t>
  </si>
  <si>
    <t>塩・干・くん製品</t>
  </si>
  <si>
    <t>水産びん・かん詰</t>
  </si>
  <si>
    <t>04</t>
  </si>
  <si>
    <t>041</t>
  </si>
  <si>
    <t>ねり製品</t>
  </si>
  <si>
    <t>その他の水産食料品</t>
    <rPh sb="6" eb="9">
      <t>ショクリョウヒン</t>
    </rPh>
    <phoneticPr fontId="9"/>
  </si>
  <si>
    <t>1113</t>
    <phoneticPr fontId="9"/>
  </si>
  <si>
    <t>精穀</t>
  </si>
  <si>
    <t>111</t>
    <phoneticPr fontId="2"/>
  </si>
  <si>
    <t>（続き）食料品</t>
    <rPh sb="1" eb="2">
      <t>ツヅ</t>
    </rPh>
    <rPh sb="4" eb="7">
      <t>ショクリョウヒン</t>
    </rPh>
    <phoneticPr fontId="9"/>
  </si>
  <si>
    <t>11</t>
    <phoneticPr fontId="2"/>
  </si>
  <si>
    <t>（続き）飲食料品</t>
    <rPh sb="1" eb="2">
      <t>ツヅ</t>
    </rPh>
    <phoneticPr fontId="9"/>
  </si>
  <si>
    <t>製粉</t>
  </si>
  <si>
    <t>1114</t>
    <phoneticPr fontId="9"/>
  </si>
  <si>
    <t>めん類</t>
  </si>
  <si>
    <t>パン類</t>
  </si>
  <si>
    <t>菓子類</t>
  </si>
  <si>
    <t>1115</t>
    <phoneticPr fontId="9"/>
  </si>
  <si>
    <t>農産保存食料品</t>
    <phoneticPr fontId="9"/>
  </si>
  <si>
    <t>1116</t>
    <phoneticPr fontId="9"/>
  </si>
  <si>
    <t>砂糖</t>
    <phoneticPr fontId="9"/>
  </si>
  <si>
    <t>でん粉</t>
  </si>
  <si>
    <t>ぶどう糖・水あめ・異性化糖</t>
  </si>
  <si>
    <t>動植物油脂</t>
    <rPh sb="0" eb="1">
      <t>ウゴ</t>
    </rPh>
    <phoneticPr fontId="9"/>
  </si>
  <si>
    <t>植物油脂</t>
  </si>
  <si>
    <t>042</t>
    <phoneticPr fontId="9"/>
  </si>
  <si>
    <t>動物油脂</t>
    <rPh sb="0" eb="2">
      <t>ドウブツ</t>
    </rPh>
    <rPh sb="2" eb="4">
      <t>ユシ</t>
    </rPh>
    <phoneticPr fontId="9"/>
  </si>
  <si>
    <t>043</t>
    <phoneticPr fontId="9"/>
  </si>
  <si>
    <t>加工油脂</t>
  </si>
  <si>
    <t>044</t>
    <phoneticPr fontId="9"/>
  </si>
  <si>
    <t>植物原油かす</t>
  </si>
  <si>
    <t>05</t>
    <phoneticPr fontId="2"/>
  </si>
  <si>
    <t>051</t>
    <phoneticPr fontId="2"/>
  </si>
  <si>
    <t>調味料</t>
  </si>
  <si>
    <t>冷凍調理食品</t>
  </si>
  <si>
    <t>レトルト食品</t>
  </si>
  <si>
    <t>そう菜・すし・弁当</t>
  </si>
  <si>
    <t>清酒</t>
  </si>
  <si>
    <t>ビール類</t>
    <rPh sb="3" eb="4">
      <t>ルイ</t>
    </rPh>
    <phoneticPr fontId="2"/>
  </si>
  <si>
    <t>03</t>
    <phoneticPr fontId="2"/>
  </si>
  <si>
    <t>031</t>
    <phoneticPr fontId="2"/>
  </si>
  <si>
    <t>ウイスキー類</t>
    <phoneticPr fontId="9"/>
  </si>
  <si>
    <t>その他の酒類</t>
  </si>
  <si>
    <t>茶・コーヒー</t>
  </si>
  <si>
    <t>清涼飲料</t>
  </si>
  <si>
    <t>製氷</t>
  </si>
  <si>
    <t>飼料</t>
  </si>
  <si>
    <t>有機質肥料（別掲を除く。）</t>
    <phoneticPr fontId="9"/>
  </si>
  <si>
    <t>1511</t>
    <phoneticPr fontId="2"/>
  </si>
  <si>
    <t>紡績糸</t>
    <phoneticPr fontId="2"/>
  </si>
  <si>
    <t>紡績糸</t>
    <rPh sb="2" eb="3">
      <t>イト</t>
    </rPh>
    <phoneticPr fontId="9"/>
  </si>
  <si>
    <t>綿・スフ織物（合繊短繊維織物を含む。）</t>
    <phoneticPr fontId="9"/>
  </si>
  <si>
    <t>絹・人絹織物（合繊長繊維織物を含む。）</t>
    <phoneticPr fontId="9"/>
  </si>
  <si>
    <t>その他の織物</t>
    <phoneticPr fontId="9"/>
  </si>
  <si>
    <t>1519</t>
    <phoneticPr fontId="2"/>
  </si>
  <si>
    <t>織物製衣服</t>
  </si>
  <si>
    <t>ニット製衣服</t>
  </si>
  <si>
    <t>099</t>
    <phoneticPr fontId="2"/>
  </si>
  <si>
    <t>寝具</t>
  </si>
  <si>
    <t>1529</t>
    <phoneticPr fontId="2"/>
  </si>
  <si>
    <t>じゅうたん・床敷物</t>
  </si>
  <si>
    <t>製材</t>
  </si>
  <si>
    <t>合板・集成材</t>
    <rPh sb="3" eb="6">
      <t>シュウセイザイ</t>
    </rPh>
    <phoneticPr fontId="9"/>
  </si>
  <si>
    <t>木材チップ</t>
  </si>
  <si>
    <t>1621</t>
    <phoneticPr fontId="2"/>
  </si>
  <si>
    <t>木製家具</t>
    <phoneticPr fontId="2"/>
  </si>
  <si>
    <t>金属製家具</t>
    <phoneticPr fontId="2"/>
  </si>
  <si>
    <t>木製建具</t>
  </si>
  <si>
    <t>その他の家具・装備品</t>
    <rPh sb="2" eb="3">
      <t>タ</t>
    </rPh>
    <phoneticPr fontId="2"/>
  </si>
  <si>
    <t>1631</t>
    <phoneticPr fontId="2"/>
  </si>
  <si>
    <t>021P</t>
    <phoneticPr fontId="2"/>
  </si>
  <si>
    <t>古紙</t>
  </si>
  <si>
    <t>1632</t>
    <phoneticPr fontId="2"/>
  </si>
  <si>
    <t>洋紙・和紙</t>
  </si>
  <si>
    <t>板紙</t>
  </si>
  <si>
    <t>1633</t>
    <phoneticPr fontId="2"/>
  </si>
  <si>
    <t>段ボール</t>
  </si>
  <si>
    <t>加工紙</t>
    <rPh sb="0" eb="2">
      <t>カコウ</t>
    </rPh>
    <rPh sb="2" eb="3">
      <t>カミ</t>
    </rPh>
    <phoneticPr fontId="9"/>
  </si>
  <si>
    <t>塗工紙・建設用加工紙</t>
  </si>
  <si>
    <t>1641</t>
    <phoneticPr fontId="2"/>
  </si>
  <si>
    <t>段ボール箱</t>
  </si>
  <si>
    <t>その他の紙製容器</t>
  </si>
  <si>
    <t>1649</t>
    <phoneticPr fontId="9"/>
  </si>
  <si>
    <t>01</t>
    <phoneticPr fontId="9"/>
  </si>
  <si>
    <t>1649</t>
    <phoneticPr fontId="2"/>
  </si>
  <si>
    <t>紙製衛生材料・用品</t>
    <phoneticPr fontId="9"/>
  </si>
  <si>
    <t>その他のパルプ・紙・紙加工品</t>
    <rPh sb="2" eb="3">
      <t>タ</t>
    </rPh>
    <rPh sb="8" eb="9">
      <t>カミ</t>
    </rPh>
    <rPh sb="10" eb="11">
      <t>カミ</t>
    </rPh>
    <rPh sb="11" eb="14">
      <t>カコウヒン</t>
    </rPh>
    <phoneticPr fontId="2"/>
  </si>
  <si>
    <t>39</t>
    <phoneticPr fontId="2"/>
  </si>
  <si>
    <t>その他の製造工業製品
（１／３）</t>
    <phoneticPr fontId="2"/>
  </si>
  <si>
    <t>無機顔料</t>
  </si>
  <si>
    <t>（続き）無機化学工業製品</t>
    <rPh sb="1" eb="2">
      <t>ツヅ</t>
    </rPh>
    <phoneticPr fontId="9"/>
  </si>
  <si>
    <t>（続き）化学製品</t>
    <rPh sb="1" eb="2">
      <t>ツヅ</t>
    </rPh>
    <phoneticPr fontId="9"/>
  </si>
  <si>
    <t>圧縮ガス・液化ガス</t>
  </si>
  <si>
    <t>塩</t>
  </si>
  <si>
    <t>原塩</t>
  </si>
  <si>
    <t>032</t>
  </si>
  <si>
    <t>石油化学基礎製品</t>
  </si>
  <si>
    <t>石油化学系基礎製品</t>
    <phoneticPr fontId="9"/>
  </si>
  <si>
    <t>石油化学系芳香族製品</t>
  </si>
  <si>
    <t>脂肪族中間物</t>
  </si>
  <si>
    <t>脂肪族中間物・環式中間物・合成染料・有機顔料</t>
    <phoneticPr fontId="9"/>
  </si>
  <si>
    <t>有機化学工業製品（石油化学系基礎製品・合成樹脂を除く。）</t>
    <phoneticPr fontId="9"/>
  </si>
  <si>
    <t>2041</t>
    <phoneticPr fontId="2"/>
  </si>
  <si>
    <t>環式中間物・合成染料・有機顔料</t>
    <rPh sb="6" eb="8">
      <t>ゴウセイ</t>
    </rPh>
    <rPh sb="8" eb="10">
      <t>センリョウ</t>
    </rPh>
    <rPh sb="11" eb="13">
      <t>ユウキ</t>
    </rPh>
    <rPh sb="13" eb="15">
      <t>ガンリョウ</t>
    </rPh>
    <phoneticPr fontId="9"/>
  </si>
  <si>
    <t>2042</t>
    <phoneticPr fontId="2"/>
  </si>
  <si>
    <t>2049</t>
    <phoneticPr fontId="2"/>
  </si>
  <si>
    <t>メタン誘導品</t>
  </si>
  <si>
    <t>その他の有機化学工業製品</t>
    <phoneticPr fontId="2"/>
  </si>
  <si>
    <t>可塑剤</t>
  </si>
  <si>
    <t>2051</t>
    <phoneticPr fontId="2"/>
  </si>
  <si>
    <t>熱硬化性樹脂</t>
  </si>
  <si>
    <t>熱可塑性樹脂</t>
  </si>
  <si>
    <t>高機能性樹脂</t>
  </si>
  <si>
    <t>その他の合成樹脂</t>
  </si>
  <si>
    <t>2061</t>
    <phoneticPr fontId="2"/>
  </si>
  <si>
    <t>化学繊維</t>
    <rPh sb="0" eb="2">
      <t>カガク</t>
    </rPh>
    <rPh sb="2" eb="4">
      <t>センイ</t>
    </rPh>
    <phoneticPr fontId="9"/>
  </si>
  <si>
    <t>2071</t>
    <phoneticPr fontId="2"/>
  </si>
  <si>
    <t>2081</t>
    <phoneticPr fontId="2"/>
  </si>
  <si>
    <t>油脂加工製品・界面活性剤</t>
    <phoneticPr fontId="2"/>
  </si>
  <si>
    <t>油脂加工製品</t>
    <phoneticPr fontId="2"/>
  </si>
  <si>
    <t>石けん・合成洗剤</t>
  </si>
  <si>
    <t>界面活性剤（石けん・合成洗剤を除く。）</t>
    <phoneticPr fontId="9"/>
  </si>
  <si>
    <t>2082</t>
    <phoneticPr fontId="9"/>
  </si>
  <si>
    <t>2083</t>
    <phoneticPr fontId="2"/>
  </si>
  <si>
    <t>塗料</t>
  </si>
  <si>
    <t>印刷インキ</t>
    <phoneticPr fontId="2"/>
  </si>
  <si>
    <t>2084</t>
    <phoneticPr fontId="2"/>
  </si>
  <si>
    <t>2089</t>
    <phoneticPr fontId="2"/>
  </si>
  <si>
    <t>ゼラチン・接着剤</t>
  </si>
  <si>
    <t>写真感光材料</t>
  </si>
  <si>
    <t>触媒</t>
  </si>
  <si>
    <t>他に分類されない化学最終製品</t>
    <rPh sb="0" eb="1">
      <t>タ</t>
    </rPh>
    <rPh sb="2" eb="4">
      <t>ブンルイ</t>
    </rPh>
    <rPh sb="8" eb="10">
      <t>カガク</t>
    </rPh>
    <rPh sb="10" eb="12">
      <t>サイシュウ</t>
    </rPh>
    <rPh sb="12" eb="14">
      <t>セイヒン</t>
    </rPh>
    <phoneticPr fontId="9"/>
  </si>
  <si>
    <t>ガソリン</t>
    <phoneticPr fontId="2"/>
  </si>
  <si>
    <t>ジェット燃料油</t>
  </si>
  <si>
    <t>灯油</t>
  </si>
  <si>
    <t>014</t>
  </si>
  <si>
    <t>軽油</t>
  </si>
  <si>
    <t>Ａ重油</t>
  </si>
  <si>
    <t>016</t>
  </si>
  <si>
    <t>Ｂ重油・Ｃ重油</t>
  </si>
  <si>
    <t>ナフサ</t>
  </si>
  <si>
    <t>018</t>
  </si>
  <si>
    <t>液化石油ガス</t>
  </si>
  <si>
    <t>その他の石油製品</t>
  </si>
  <si>
    <t>コークス</t>
  </si>
  <si>
    <t>その他の石炭製品</t>
  </si>
  <si>
    <t>舗装材料</t>
  </si>
  <si>
    <t>プラスチック・ゴム製品</t>
    <phoneticPr fontId="9"/>
  </si>
  <si>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</si>
  <si>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</si>
  <si>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</si>
  <si>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</si>
  <si>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</si>
  <si>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</si>
  <si>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</si>
  <si>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</si>
  <si>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2221</t>
    <phoneticPr fontId="2"/>
  </si>
  <si>
    <t>2229</t>
    <phoneticPr fontId="2"/>
  </si>
  <si>
    <t>2229</t>
    <phoneticPr fontId="9"/>
  </si>
  <si>
    <t>091</t>
    <phoneticPr fontId="9"/>
  </si>
  <si>
    <t>ゴム製・プラスチック製履物</t>
  </si>
  <si>
    <t>他に分類されないゴム製品</t>
    <rPh sb="0" eb="1">
      <t>ホカ</t>
    </rPh>
    <rPh sb="2" eb="4">
      <t>ブンルイ</t>
    </rPh>
    <rPh sb="10" eb="12">
      <t>セイヒン</t>
    </rPh>
    <phoneticPr fontId="9"/>
  </si>
  <si>
    <t>2311</t>
    <phoneticPr fontId="2"/>
  </si>
  <si>
    <t>なめし革・革製品・毛皮</t>
    <phoneticPr fontId="9"/>
  </si>
  <si>
    <t>その他の製造工業製品
（２／３）</t>
    <phoneticPr fontId="2"/>
  </si>
  <si>
    <t>2312</t>
    <phoneticPr fontId="9"/>
  </si>
  <si>
    <t>なめし革・革製品・毛皮（革製履物を除く。）</t>
    <phoneticPr fontId="9"/>
  </si>
  <si>
    <t>板ガラス・安全ガラス</t>
  </si>
  <si>
    <t>2511</t>
    <phoneticPr fontId="2"/>
  </si>
  <si>
    <t>ガラス繊維・同製品</t>
  </si>
  <si>
    <t>その他のガラス製品</t>
  </si>
  <si>
    <t>ガラス製加工素材</t>
  </si>
  <si>
    <t>他に分類されないガラス製品</t>
    <rPh sb="0" eb="1">
      <t>タ</t>
    </rPh>
    <rPh sb="2" eb="4">
      <t>ブンルイ</t>
    </rPh>
    <rPh sb="11" eb="13">
      <t>セイヒン</t>
    </rPh>
    <phoneticPr fontId="9"/>
  </si>
  <si>
    <t>セメント</t>
  </si>
  <si>
    <t>2521</t>
    <phoneticPr fontId="2"/>
  </si>
  <si>
    <t>生コンクリート</t>
  </si>
  <si>
    <t>セメント製品</t>
  </si>
  <si>
    <t>建設用陶磁器</t>
  </si>
  <si>
    <t>工業用陶磁器</t>
  </si>
  <si>
    <t>日用陶磁器</t>
  </si>
  <si>
    <t>2591</t>
    <phoneticPr fontId="2"/>
  </si>
  <si>
    <t>耐火物</t>
  </si>
  <si>
    <t>その他の建設用土石製品</t>
  </si>
  <si>
    <t>炭素・黒鉛製品</t>
    <phoneticPr fontId="9"/>
  </si>
  <si>
    <t>研磨材</t>
  </si>
  <si>
    <t>銑鉄</t>
  </si>
  <si>
    <t>フェロアロイ</t>
  </si>
  <si>
    <t>粗鋼（転炉）</t>
  </si>
  <si>
    <t>粗鋼（電気炉）</t>
  </si>
  <si>
    <t>011P</t>
  </si>
  <si>
    <t>鉄屑</t>
    <phoneticPr fontId="9"/>
  </si>
  <si>
    <t>2612</t>
    <phoneticPr fontId="2"/>
  </si>
  <si>
    <t>冷間仕上鋼材</t>
  </si>
  <si>
    <t>めっき鋼材</t>
  </si>
  <si>
    <t>鋳鍛鋼</t>
  </si>
  <si>
    <t>鋳鍛造品（鉄）</t>
    <phoneticPr fontId="9"/>
  </si>
  <si>
    <t>鋳鉄管</t>
  </si>
  <si>
    <t>鋳鉄品・鍛工品（鉄）</t>
    <phoneticPr fontId="9"/>
  </si>
  <si>
    <t>2699</t>
    <phoneticPr fontId="2"/>
  </si>
  <si>
    <t>鉄鋼シャースリット業</t>
  </si>
  <si>
    <t>銅</t>
  </si>
  <si>
    <t>鉛・亜鉛（再生を含む。）</t>
    <phoneticPr fontId="9"/>
  </si>
  <si>
    <t>アルミニウム（再生を含む。）</t>
    <phoneticPr fontId="9"/>
  </si>
  <si>
    <t>その他の非鉄金属地金</t>
  </si>
  <si>
    <t>011P</t>
    <phoneticPr fontId="2"/>
  </si>
  <si>
    <t>2712</t>
    <phoneticPr fontId="2"/>
  </si>
  <si>
    <t>光ファイバケーブル</t>
  </si>
  <si>
    <t>2729</t>
    <phoneticPr fontId="2"/>
  </si>
  <si>
    <t>伸銅品</t>
  </si>
  <si>
    <t>アルミ圧延製品</t>
  </si>
  <si>
    <t>非鉄金属素形材</t>
  </si>
  <si>
    <t>核燃料</t>
  </si>
  <si>
    <t>建設用・建築用金属製品</t>
    <phoneticPr fontId="9"/>
  </si>
  <si>
    <t>ガス・石油機器・暖房・調理装置</t>
    <rPh sb="8" eb="10">
      <t>ダンボウ</t>
    </rPh>
    <rPh sb="11" eb="13">
      <t>チョウリ</t>
    </rPh>
    <rPh sb="13" eb="15">
      <t>ソウチ</t>
    </rPh>
    <phoneticPr fontId="2"/>
  </si>
  <si>
    <t>ガス・石油機器・暖房・調理装置</t>
    <phoneticPr fontId="9"/>
  </si>
  <si>
    <t>ボルト・ナット・リベット・スプリング</t>
    <phoneticPr fontId="2"/>
  </si>
  <si>
    <t>金属製容器・製缶板金製品</t>
    <phoneticPr fontId="2"/>
  </si>
  <si>
    <t>配管工事附属品・粉末や金製品・道具類</t>
    <rPh sb="4" eb="6">
      <t>フゾク</t>
    </rPh>
    <phoneticPr fontId="2"/>
  </si>
  <si>
    <t>配管工事附属品</t>
    <rPh sb="4" eb="6">
      <t>フゾク</t>
    </rPh>
    <phoneticPr fontId="9"/>
  </si>
  <si>
    <t>粉末や金製品</t>
    <phoneticPr fontId="2"/>
  </si>
  <si>
    <t>033</t>
  </si>
  <si>
    <t>刃物・道具類</t>
    <phoneticPr fontId="2"/>
  </si>
  <si>
    <t>2911</t>
    <phoneticPr fontId="2"/>
  </si>
  <si>
    <t>ボイラ</t>
  </si>
  <si>
    <t>タービン</t>
  </si>
  <si>
    <t>原動機</t>
  </si>
  <si>
    <t>2912</t>
    <phoneticPr fontId="2"/>
  </si>
  <si>
    <t>ポンプ・圧縮機</t>
    <phoneticPr fontId="2"/>
  </si>
  <si>
    <t>2913</t>
    <phoneticPr fontId="2"/>
  </si>
  <si>
    <t>2914</t>
    <phoneticPr fontId="2"/>
  </si>
  <si>
    <t>2919</t>
    <phoneticPr fontId="2"/>
  </si>
  <si>
    <t>ベアリング</t>
  </si>
  <si>
    <t>その他のはん用機械</t>
    <rPh sb="2" eb="3">
      <t>タ</t>
    </rPh>
    <rPh sb="6" eb="7">
      <t>ヨウ</t>
    </rPh>
    <rPh sb="7" eb="9">
      <t>キカイ</t>
    </rPh>
    <phoneticPr fontId="2"/>
  </si>
  <si>
    <t>3011</t>
    <phoneticPr fontId="2"/>
  </si>
  <si>
    <t>農業用機械</t>
    <rPh sb="2" eb="3">
      <t>ヨウ</t>
    </rPh>
    <phoneticPr fontId="2"/>
  </si>
  <si>
    <t>3012</t>
    <phoneticPr fontId="2"/>
  </si>
  <si>
    <t>建設・鉱山機械</t>
    <rPh sb="0" eb="2">
      <t>ケンセツ</t>
    </rPh>
    <rPh sb="3" eb="5">
      <t>コウザン</t>
    </rPh>
    <phoneticPr fontId="2"/>
  </si>
  <si>
    <t>3013</t>
    <phoneticPr fontId="2"/>
  </si>
  <si>
    <t>3014</t>
    <phoneticPr fontId="2"/>
  </si>
  <si>
    <t>生活関連産業用機械</t>
    <rPh sb="7" eb="9">
      <t>キカイ</t>
    </rPh>
    <phoneticPr fontId="2"/>
  </si>
  <si>
    <t>3015</t>
    <phoneticPr fontId="2"/>
  </si>
  <si>
    <t>化学機械</t>
  </si>
  <si>
    <t>鋳造装置・プラスチック加工機械</t>
    <phoneticPr fontId="2"/>
  </si>
  <si>
    <t>3016</t>
    <phoneticPr fontId="2"/>
  </si>
  <si>
    <t>金属工作機械</t>
  </si>
  <si>
    <t>機械工具</t>
  </si>
  <si>
    <t>3017</t>
    <phoneticPr fontId="2"/>
  </si>
  <si>
    <t>3019</t>
    <phoneticPr fontId="2"/>
  </si>
  <si>
    <t>金型</t>
  </si>
  <si>
    <t>真空装置・真空機器</t>
    <rPh sb="0" eb="2">
      <t>シンクウ</t>
    </rPh>
    <rPh sb="2" eb="4">
      <t>ソウチ</t>
    </rPh>
    <rPh sb="5" eb="7">
      <t>シンクウ</t>
    </rPh>
    <rPh sb="7" eb="9">
      <t>キキ</t>
    </rPh>
    <phoneticPr fontId="2"/>
  </si>
  <si>
    <t>ロボット</t>
    <phoneticPr fontId="9"/>
  </si>
  <si>
    <t>その他の生産用機械</t>
    <rPh sb="4" eb="7">
      <t>セイサンヨウ</t>
    </rPh>
    <rPh sb="7" eb="9">
      <t>キカイ</t>
    </rPh>
    <phoneticPr fontId="2"/>
  </si>
  <si>
    <t>複写機</t>
  </si>
  <si>
    <t>3111</t>
    <phoneticPr fontId="2"/>
  </si>
  <si>
    <t>その他の事務用機械</t>
  </si>
  <si>
    <t>サービス用・娯楽用機器</t>
    <rPh sb="6" eb="9">
      <t>ゴラクヨウ</t>
    </rPh>
    <phoneticPr fontId="9"/>
  </si>
  <si>
    <t>3113</t>
    <phoneticPr fontId="2"/>
  </si>
  <si>
    <t>計測機器</t>
    <rPh sb="0" eb="2">
      <t>ケイソク</t>
    </rPh>
    <rPh sb="2" eb="4">
      <t>キキ</t>
    </rPh>
    <phoneticPr fontId="2"/>
  </si>
  <si>
    <t>3114</t>
    <phoneticPr fontId="2"/>
  </si>
  <si>
    <t>3115</t>
    <phoneticPr fontId="2"/>
  </si>
  <si>
    <t>光学機械・レンズ</t>
    <rPh sb="0" eb="2">
      <t>コウガク</t>
    </rPh>
    <rPh sb="2" eb="4">
      <t>キカイ</t>
    </rPh>
    <phoneticPr fontId="2"/>
  </si>
  <si>
    <t>3116</t>
    <phoneticPr fontId="2"/>
  </si>
  <si>
    <t>3211</t>
    <phoneticPr fontId="2"/>
  </si>
  <si>
    <t>半導体素子</t>
  </si>
  <si>
    <t>集積回路</t>
  </si>
  <si>
    <t>液晶パネル</t>
    <phoneticPr fontId="2"/>
  </si>
  <si>
    <t>3211</t>
    <phoneticPr fontId="9"/>
  </si>
  <si>
    <t>フラットパネル・電子管</t>
    <rPh sb="8" eb="11">
      <t>デンシカン</t>
    </rPh>
    <phoneticPr fontId="9"/>
  </si>
  <si>
    <t>3299</t>
    <phoneticPr fontId="9"/>
  </si>
  <si>
    <t>記録メディア</t>
    <rPh sb="0" eb="2">
      <t>キロク</t>
    </rPh>
    <phoneticPr fontId="9"/>
  </si>
  <si>
    <t>3299</t>
    <phoneticPr fontId="2"/>
  </si>
  <si>
    <t>電子回路</t>
    <rPh sb="0" eb="2">
      <t>デンシ</t>
    </rPh>
    <rPh sb="2" eb="4">
      <t>カイロ</t>
    </rPh>
    <phoneticPr fontId="2"/>
  </si>
  <si>
    <t>その他の電子部品</t>
    <rPh sb="6" eb="7">
      <t>ブ</t>
    </rPh>
    <phoneticPr fontId="2"/>
  </si>
  <si>
    <t>3311</t>
    <phoneticPr fontId="2"/>
  </si>
  <si>
    <t>回転電気機械</t>
  </si>
  <si>
    <t>発電機器</t>
  </si>
  <si>
    <t>電動機</t>
  </si>
  <si>
    <t>変圧器・変成器</t>
  </si>
  <si>
    <t>開閉制御装置・配電盤</t>
    <phoneticPr fontId="2"/>
  </si>
  <si>
    <t>04</t>
    <phoneticPr fontId="2"/>
  </si>
  <si>
    <t>041</t>
    <phoneticPr fontId="2"/>
  </si>
  <si>
    <t>配線器具</t>
    <rPh sb="0" eb="2">
      <t>ハイセン</t>
    </rPh>
    <rPh sb="2" eb="4">
      <t>キグ</t>
    </rPh>
    <phoneticPr fontId="2"/>
  </si>
  <si>
    <t>内燃機関電装品</t>
    <rPh sb="0" eb="2">
      <t>ナイネン</t>
    </rPh>
    <rPh sb="2" eb="4">
      <t>キカン</t>
    </rPh>
    <rPh sb="4" eb="7">
      <t>デンソウヒン</t>
    </rPh>
    <phoneticPr fontId="2"/>
  </si>
  <si>
    <t>その他の産業用電気機器</t>
    <rPh sb="7" eb="9">
      <t>デンキ</t>
    </rPh>
    <rPh sb="9" eb="11">
      <t>キキ</t>
    </rPh>
    <phoneticPr fontId="2"/>
  </si>
  <si>
    <t>3321</t>
    <phoneticPr fontId="2"/>
  </si>
  <si>
    <t>民生用エアコンディショナ</t>
    <rPh sb="0" eb="2">
      <t>ミンセイ</t>
    </rPh>
    <rPh sb="2" eb="3">
      <t>ヨウ</t>
    </rPh>
    <phoneticPr fontId="2"/>
  </si>
  <si>
    <t>民生用電気機器（エアコンを除く。）</t>
    <rPh sb="0" eb="2">
      <t>ミンセイ</t>
    </rPh>
    <rPh sb="2" eb="3">
      <t>ヨウ</t>
    </rPh>
    <rPh sb="3" eb="5">
      <t>デンキ</t>
    </rPh>
    <rPh sb="5" eb="7">
      <t>キキ</t>
    </rPh>
    <phoneticPr fontId="2"/>
  </si>
  <si>
    <t>3331</t>
    <phoneticPr fontId="2"/>
  </si>
  <si>
    <t>3332</t>
    <phoneticPr fontId="2"/>
  </si>
  <si>
    <t>3399</t>
    <phoneticPr fontId="2"/>
  </si>
  <si>
    <t>電球類</t>
  </si>
  <si>
    <t>電気照明器具</t>
  </si>
  <si>
    <t>電池</t>
  </si>
  <si>
    <t>その他の電気機械器具</t>
  </si>
  <si>
    <t>3411</t>
    <phoneticPr fontId="2"/>
  </si>
  <si>
    <t>有線電気通信機器</t>
  </si>
  <si>
    <t>携帯電話機</t>
    <rPh sb="0" eb="2">
      <t>ケイタイ</t>
    </rPh>
    <rPh sb="2" eb="4">
      <t>デンワ</t>
    </rPh>
    <rPh sb="4" eb="5">
      <t>キ</t>
    </rPh>
    <phoneticPr fontId="2"/>
  </si>
  <si>
    <t>無線電気通信機器（携帯電話機を除く。）</t>
    <rPh sb="9" eb="11">
      <t>ケイタイ</t>
    </rPh>
    <rPh sb="11" eb="13">
      <t>デンワ</t>
    </rPh>
    <rPh sb="13" eb="14">
      <t>キ</t>
    </rPh>
    <phoneticPr fontId="2"/>
  </si>
  <si>
    <t>3411</t>
    <phoneticPr fontId="9"/>
  </si>
  <si>
    <t>ラジオ・テレビ受信機</t>
  </si>
  <si>
    <t>その他の電気通信機器</t>
  </si>
  <si>
    <t>3412</t>
    <phoneticPr fontId="9"/>
  </si>
  <si>
    <t>ビデオ機器・デジタルカメラ</t>
  </si>
  <si>
    <t>電気音響機器</t>
  </si>
  <si>
    <t>3421</t>
    <phoneticPr fontId="2"/>
  </si>
  <si>
    <t>パーソナルコンピュータ</t>
    <phoneticPr fontId="2"/>
  </si>
  <si>
    <t>電子計算機本体（パソコンを除く。）</t>
    <rPh sb="0" eb="2">
      <t>デンシ</t>
    </rPh>
    <rPh sb="2" eb="5">
      <t>ケイサンキ</t>
    </rPh>
    <rPh sb="5" eb="7">
      <t>ホンタイ</t>
    </rPh>
    <phoneticPr fontId="2"/>
  </si>
  <si>
    <t>電子計算機附属装置</t>
    <rPh sb="5" eb="7">
      <t>フゾク</t>
    </rPh>
    <phoneticPr fontId="2"/>
  </si>
  <si>
    <t>3511</t>
    <phoneticPr fontId="2"/>
  </si>
  <si>
    <t>乗用車（ハイブリッド車）</t>
  </si>
  <si>
    <t>乗用車（ハイブリッド車を除く。）</t>
    <phoneticPr fontId="2"/>
  </si>
  <si>
    <t>3521</t>
    <phoneticPr fontId="2"/>
  </si>
  <si>
    <t>3522</t>
    <phoneticPr fontId="2"/>
  </si>
  <si>
    <t>3531</t>
    <phoneticPr fontId="2"/>
  </si>
  <si>
    <t>自動車用内燃機関</t>
    <phoneticPr fontId="2"/>
  </si>
  <si>
    <t>自動車部品</t>
  </si>
  <si>
    <t>3541</t>
    <phoneticPr fontId="2"/>
  </si>
  <si>
    <t>鋼船</t>
  </si>
  <si>
    <t>その他の船舶</t>
  </si>
  <si>
    <t>舶用内燃機関</t>
  </si>
  <si>
    <t>10</t>
  </si>
  <si>
    <t>101</t>
  </si>
  <si>
    <t>船舶修理</t>
  </si>
  <si>
    <t>3591</t>
    <phoneticPr fontId="2"/>
  </si>
  <si>
    <t>鉄道車両</t>
  </si>
  <si>
    <t>鉄道車両修理</t>
  </si>
  <si>
    <t>3592</t>
    <phoneticPr fontId="2"/>
  </si>
  <si>
    <t>航空機</t>
  </si>
  <si>
    <t>航空機修理</t>
  </si>
  <si>
    <t>3599</t>
    <phoneticPr fontId="2"/>
  </si>
  <si>
    <t>自転車</t>
  </si>
  <si>
    <t>がん具</t>
    <phoneticPr fontId="2"/>
  </si>
  <si>
    <t>その他の製造工業製品
（３／３）</t>
    <phoneticPr fontId="2"/>
  </si>
  <si>
    <t>運動用品</t>
  </si>
  <si>
    <t>身辺細貨品</t>
  </si>
  <si>
    <t>3919</t>
    <phoneticPr fontId="2"/>
  </si>
  <si>
    <t>時計</t>
  </si>
  <si>
    <t>楽器</t>
  </si>
  <si>
    <t>筆記具・文具</t>
  </si>
  <si>
    <t>051</t>
  </si>
  <si>
    <t>畳・わら加工品</t>
  </si>
  <si>
    <t>06</t>
    <phoneticPr fontId="2"/>
  </si>
  <si>
    <t>061</t>
    <phoneticPr fontId="2"/>
  </si>
  <si>
    <t>情報記録物</t>
  </si>
  <si>
    <t>3921</t>
    <phoneticPr fontId="2"/>
  </si>
  <si>
    <t>再生資源回収・加工処理</t>
    <rPh sb="0" eb="2">
      <t>サイセイ</t>
    </rPh>
    <rPh sb="2" eb="4">
      <t>シゲン</t>
    </rPh>
    <rPh sb="4" eb="6">
      <t>カイシュウ</t>
    </rPh>
    <rPh sb="7" eb="9">
      <t>カコウ</t>
    </rPh>
    <rPh sb="9" eb="11">
      <t>ショリ</t>
    </rPh>
    <phoneticPr fontId="2"/>
  </si>
  <si>
    <t>住宅建築（木造）</t>
  </si>
  <si>
    <t>住宅建築（非木造）</t>
  </si>
  <si>
    <t>非住宅建築（木造）</t>
  </si>
  <si>
    <t>非住宅建築（非木造）</t>
  </si>
  <si>
    <t>道路関係公共事業</t>
  </si>
  <si>
    <t>河川・下水道・その他の公共事業</t>
  </si>
  <si>
    <t>農林関係公共事業</t>
  </si>
  <si>
    <t>4191</t>
    <phoneticPr fontId="2"/>
  </si>
  <si>
    <t>鉄道軌道建設</t>
    <phoneticPr fontId="9"/>
  </si>
  <si>
    <t>電力施設建設</t>
  </si>
  <si>
    <t>電気通信施設建設</t>
  </si>
  <si>
    <t>4611</t>
    <phoneticPr fontId="9"/>
  </si>
  <si>
    <t>電気</t>
    <rPh sb="0" eb="2">
      <t>デンキ</t>
    </rPh>
    <phoneticPr fontId="9"/>
  </si>
  <si>
    <t>電気</t>
    <phoneticPr fontId="2"/>
  </si>
  <si>
    <t>電気・ガス・熱供給</t>
    <rPh sb="0" eb="2">
      <t>デンキ</t>
    </rPh>
    <phoneticPr fontId="2"/>
  </si>
  <si>
    <t>電気（火力（バイオマス・廃棄物を含む。））</t>
    <phoneticPr fontId="2"/>
  </si>
  <si>
    <t>電気（原子力）</t>
  </si>
  <si>
    <t>電気（水力、地熱、太陽光、風力等）</t>
  </si>
  <si>
    <t>4621</t>
    <phoneticPr fontId="9"/>
  </si>
  <si>
    <t>4622</t>
    <phoneticPr fontId="9"/>
  </si>
  <si>
    <t>4711</t>
    <phoneticPr fontId="9"/>
  </si>
  <si>
    <t>上水道・簡易水道</t>
  </si>
  <si>
    <t>工業用水</t>
  </si>
  <si>
    <t>下水道★★</t>
    <phoneticPr fontId="9"/>
  </si>
  <si>
    <t>4811</t>
    <phoneticPr fontId="2"/>
  </si>
  <si>
    <t>廃棄物処理（公営）★★</t>
  </si>
  <si>
    <t>5311</t>
    <phoneticPr fontId="9"/>
  </si>
  <si>
    <t>公的金融（ＦＩＳＩＭ）</t>
    <phoneticPr fontId="2"/>
  </si>
  <si>
    <t>民間金融（ＦＩＳＩＭ）</t>
    <phoneticPr fontId="2"/>
  </si>
  <si>
    <t>公的金融（手数料）</t>
  </si>
  <si>
    <t>民間金融（手数料）</t>
  </si>
  <si>
    <t>5312</t>
    <phoneticPr fontId="9"/>
  </si>
  <si>
    <t>生命保険</t>
  </si>
  <si>
    <t>損害保険</t>
  </si>
  <si>
    <t>5511</t>
    <phoneticPr fontId="9"/>
  </si>
  <si>
    <t>不動産仲介・管理業</t>
  </si>
  <si>
    <t>不動産賃貸業</t>
  </si>
  <si>
    <t>住宅賃貸料</t>
    <phoneticPr fontId="2"/>
  </si>
  <si>
    <t>住宅賃貸料（帰属家賃）</t>
    <rPh sb="0" eb="2">
      <t>ジュウタク</t>
    </rPh>
    <rPh sb="2" eb="5">
      <t>チンタイリョウ</t>
    </rPh>
    <rPh sb="6" eb="8">
      <t>キゾク</t>
    </rPh>
    <rPh sb="8" eb="10">
      <t>ヤチン</t>
    </rPh>
    <phoneticPr fontId="2"/>
  </si>
  <si>
    <t>5711</t>
    <phoneticPr fontId="2"/>
  </si>
  <si>
    <t>5712</t>
    <phoneticPr fontId="9"/>
  </si>
  <si>
    <t>5721</t>
    <phoneticPr fontId="9"/>
  </si>
  <si>
    <t>バス</t>
  </si>
  <si>
    <t>ハイヤー・タクシー</t>
  </si>
  <si>
    <t>5722</t>
    <phoneticPr fontId="9"/>
  </si>
  <si>
    <t>道路貨物輸送（自家輸送を除く。）</t>
    <rPh sb="7" eb="9">
      <t>ジカ</t>
    </rPh>
    <rPh sb="9" eb="11">
      <t>ユソウ</t>
    </rPh>
    <phoneticPr fontId="2"/>
  </si>
  <si>
    <t>5731</t>
    <phoneticPr fontId="9"/>
  </si>
  <si>
    <t>01P</t>
  </si>
  <si>
    <t>自家輸送（旅客自動車）</t>
    <rPh sb="2" eb="4">
      <t>ユソウ</t>
    </rPh>
    <rPh sb="7" eb="10">
      <t>ジドウシャ</t>
    </rPh>
    <phoneticPr fontId="2"/>
  </si>
  <si>
    <t>自家輸送</t>
  </si>
  <si>
    <t>（続き）運輸・郵便</t>
    <rPh sb="1" eb="2">
      <t>ツヅ</t>
    </rPh>
    <phoneticPr fontId="9"/>
  </si>
  <si>
    <t>5732</t>
    <phoneticPr fontId="9"/>
  </si>
  <si>
    <t>自家輸送（貨物自動車）</t>
    <rPh sb="2" eb="4">
      <t>ユソウ</t>
    </rPh>
    <rPh sb="7" eb="10">
      <t>ジドウシャ</t>
    </rPh>
    <phoneticPr fontId="2"/>
  </si>
  <si>
    <t>5741</t>
    <phoneticPr fontId="9"/>
  </si>
  <si>
    <t>5742</t>
    <phoneticPr fontId="9"/>
  </si>
  <si>
    <t>沿海・内水面旅客輸送</t>
  </si>
  <si>
    <t>沿海・内水面貨物輸送</t>
  </si>
  <si>
    <t>5743</t>
    <phoneticPr fontId="9"/>
  </si>
  <si>
    <t>5751</t>
    <phoneticPr fontId="9"/>
  </si>
  <si>
    <t>国際航空輸送</t>
  </si>
  <si>
    <t>国内航空旅客輸送</t>
  </si>
  <si>
    <t>国内航空貨物輸送</t>
  </si>
  <si>
    <t>航空機使用事業</t>
  </si>
  <si>
    <t>5761</t>
    <phoneticPr fontId="9"/>
  </si>
  <si>
    <t>貨物利用運送</t>
    <rPh sb="2" eb="4">
      <t>リヨウ</t>
    </rPh>
    <rPh sb="4" eb="6">
      <t>ウンソウ</t>
    </rPh>
    <phoneticPr fontId="2"/>
  </si>
  <si>
    <t>5771</t>
    <phoneticPr fontId="9"/>
  </si>
  <si>
    <t>5781</t>
    <phoneticPr fontId="9"/>
  </si>
  <si>
    <t>道路輸送施設提供</t>
  </si>
  <si>
    <t>水運施設管理（国公営）★★</t>
    <rPh sb="7" eb="10">
      <t>コッコウエイ</t>
    </rPh>
    <phoneticPr fontId="9"/>
  </si>
  <si>
    <t>水運施設管理</t>
    <rPh sb="0" eb="2">
      <t>スイウン</t>
    </rPh>
    <rPh sb="2" eb="4">
      <t>シセツ</t>
    </rPh>
    <rPh sb="4" eb="6">
      <t>カンリ</t>
    </rPh>
    <phoneticPr fontId="9"/>
  </si>
  <si>
    <t>水運附帯サービス</t>
    <rPh sb="2" eb="4">
      <t>フタイ</t>
    </rPh>
    <phoneticPr fontId="2"/>
  </si>
  <si>
    <t>05</t>
  </si>
  <si>
    <t>航空施設管理（公営）★★</t>
    <phoneticPr fontId="9"/>
  </si>
  <si>
    <t>航空施設管理</t>
    <phoneticPr fontId="9"/>
  </si>
  <si>
    <t>07</t>
  </si>
  <si>
    <t>071</t>
  </si>
  <si>
    <t>航空附帯サービス</t>
    <rPh sb="2" eb="4">
      <t>フタイ</t>
    </rPh>
    <phoneticPr fontId="2"/>
  </si>
  <si>
    <t>5789</t>
    <phoneticPr fontId="9"/>
  </si>
  <si>
    <t>旅行・その他の運輸附帯サービス</t>
    <rPh sb="9" eb="11">
      <t>フタイ</t>
    </rPh>
    <phoneticPr fontId="2"/>
  </si>
  <si>
    <t>5791</t>
    <phoneticPr fontId="2"/>
  </si>
  <si>
    <t>郵便・信書便</t>
    <rPh sb="3" eb="5">
      <t>シンショ</t>
    </rPh>
    <rPh sb="5" eb="6">
      <t>ビン</t>
    </rPh>
    <phoneticPr fontId="2"/>
  </si>
  <si>
    <t>5911</t>
    <phoneticPr fontId="9"/>
  </si>
  <si>
    <t>固定電気通信</t>
    <rPh sb="0" eb="2">
      <t>コテイ</t>
    </rPh>
    <rPh sb="2" eb="4">
      <t>デンキ</t>
    </rPh>
    <rPh sb="4" eb="6">
      <t>ツウシン</t>
    </rPh>
    <phoneticPr fontId="9"/>
  </si>
  <si>
    <t>通信</t>
    <phoneticPr fontId="9"/>
  </si>
  <si>
    <t>5911</t>
    <phoneticPr fontId="2"/>
  </si>
  <si>
    <t>移動電気通信</t>
    <rPh sb="0" eb="2">
      <t>イドウ</t>
    </rPh>
    <rPh sb="2" eb="4">
      <t>デンキ</t>
    </rPh>
    <rPh sb="4" eb="6">
      <t>ツウシン</t>
    </rPh>
    <phoneticPr fontId="2"/>
  </si>
  <si>
    <t>電気通信に附帯するサービス</t>
    <rPh sb="0" eb="2">
      <t>デンキ</t>
    </rPh>
    <rPh sb="2" eb="4">
      <t>ツウシン</t>
    </rPh>
    <rPh sb="5" eb="7">
      <t>フタイ</t>
    </rPh>
    <phoneticPr fontId="9"/>
  </si>
  <si>
    <t>5921</t>
    <phoneticPr fontId="9"/>
  </si>
  <si>
    <t>公共放送</t>
  </si>
  <si>
    <t>民間放送</t>
  </si>
  <si>
    <t>有線放送</t>
  </si>
  <si>
    <t>5931</t>
    <phoneticPr fontId="2"/>
  </si>
  <si>
    <t>情報サービス</t>
    <phoneticPr fontId="9"/>
  </si>
  <si>
    <t>ソフトウェア業</t>
  </si>
  <si>
    <t>情報処理・提供サービス</t>
  </si>
  <si>
    <t>5941</t>
    <phoneticPr fontId="2"/>
  </si>
  <si>
    <t>インターネット附随サービス</t>
    <rPh sb="7" eb="9">
      <t>フズイ</t>
    </rPh>
    <phoneticPr fontId="2"/>
  </si>
  <si>
    <t>5951</t>
    <phoneticPr fontId="2"/>
  </si>
  <si>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2"/>
  </si>
  <si>
    <t>新聞</t>
    <rPh sb="0" eb="2">
      <t>シンブン</t>
    </rPh>
    <phoneticPr fontId="2"/>
  </si>
  <si>
    <t>出版</t>
    <rPh sb="0" eb="2">
      <t>シュッパン</t>
    </rPh>
    <phoneticPr fontId="2"/>
  </si>
  <si>
    <t>公務（中央）★★</t>
  </si>
  <si>
    <t>公務（地方）★★</t>
  </si>
  <si>
    <t>6311</t>
    <phoneticPr fontId="9"/>
  </si>
  <si>
    <t>学校教育（国公立）★★</t>
  </si>
  <si>
    <t>学校教育（私立）★</t>
  </si>
  <si>
    <t>学校給食（国公立）★★</t>
    <rPh sb="2" eb="4">
      <t>キュウショク</t>
    </rPh>
    <phoneticPr fontId="9"/>
  </si>
  <si>
    <t>学校給食（私立）★</t>
    <rPh sb="2" eb="4">
      <t>キュウショク</t>
    </rPh>
    <phoneticPr fontId="9"/>
  </si>
  <si>
    <t>社会教育（国公立）★★</t>
  </si>
  <si>
    <t>社会教育（非営利）★</t>
  </si>
  <si>
    <t>その他の教育訓練機関（国公立）★★</t>
    <phoneticPr fontId="2"/>
  </si>
  <si>
    <t>その他の教育訓練機関</t>
  </si>
  <si>
    <t>自然科学研究機関（国公立）★★</t>
  </si>
  <si>
    <t>632</t>
    <phoneticPr fontId="2"/>
  </si>
  <si>
    <t>研究</t>
    <rPh sb="0" eb="2">
      <t>ケンキュウ</t>
    </rPh>
    <phoneticPr fontId="9"/>
  </si>
  <si>
    <t>人文・社会科学研究機関（国公立）★★</t>
    <rPh sb="3" eb="5">
      <t>シャカイ</t>
    </rPh>
    <phoneticPr fontId="9"/>
  </si>
  <si>
    <t>自然科学研究機関（非営利）★</t>
  </si>
  <si>
    <t>人文・社会科学研究機関（非営利）★</t>
    <rPh sb="3" eb="5">
      <t>シャカイ</t>
    </rPh>
    <phoneticPr fontId="9"/>
  </si>
  <si>
    <t>自然科学研究機関</t>
  </si>
  <si>
    <t>人文・社会科学研究機関</t>
    <rPh sb="3" eb="5">
      <t>シャカイ</t>
    </rPh>
    <phoneticPr fontId="9"/>
  </si>
  <si>
    <t>6322</t>
    <phoneticPr fontId="9"/>
  </si>
  <si>
    <t>医療（病院）</t>
    <rPh sb="3" eb="5">
      <t>ビョウイン</t>
    </rPh>
    <phoneticPr fontId="2"/>
  </si>
  <si>
    <t>医療（一般診療所）</t>
    <rPh sb="3" eb="7">
      <t>イッパンシンリョウ</t>
    </rPh>
    <rPh sb="7" eb="8">
      <t>ショ</t>
    </rPh>
    <phoneticPr fontId="2"/>
  </si>
  <si>
    <t>医療（歯科診療）</t>
    <rPh sb="3" eb="5">
      <t>シカ</t>
    </rPh>
    <rPh sb="5" eb="7">
      <t>シンリョウ</t>
    </rPh>
    <phoneticPr fontId="2"/>
  </si>
  <si>
    <t>6411</t>
    <phoneticPr fontId="9"/>
  </si>
  <si>
    <t>医療（調剤）</t>
    <rPh sb="0" eb="2">
      <t>イリョウ</t>
    </rPh>
    <rPh sb="3" eb="5">
      <t>チョウザイ</t>
    </rPh>
    <phoneticPr fontId="9"/>
  </si>
  <si>
    <t>医療（その他の医療サービス）</t>
    <rPh sb="0" eb="2">
      <t>イリョウ</t>
    </rPh>
    <rPh sb="5" eb="6">
      <t>タ</t>
    </rPh>
    <rPh sb="7" eb="9">
      <t>イリョウ</t>
    </rPh>
    <phoneticPr fontId="2"/>
  </si>
  <si>
    <t>保健衛生（国公立）★★</t>
  </si>
  <si>
    <t>社会保険事業★★</t>
    <phoneticPr fontId="9"/>
  </si>
  <si>
    <t>社会福祉（国公立）★★</t>
  </si>
  <si>
    <t>社会福祉（非営利）★</t>
  </si>
  <si>
    <t>社会福祉</t>
    <phoneticPr fontId="2"/>
  </si>
  <si>
    <t>6431</t>
    <phoneticPr fontId="9"/>
  </si>
  <si>
    <t>保育所</t>
    <rPh sb="0" eb="3">
      <t>ホイクショ</t>
    </rPh>
    <phoneticPr fontId="9"/>
  </si>
  <si>
    <t>介護（施設サービス）</t>
    <rPh sb="0" eb="2">
      <t>カイゴ</t>
    </rPh>
    <rPh sb="3" eb="5">
      <t>シセツ</t>
    </rPh>
    <phoneticPr fontId="2"/>
  </si>
  <si>
    <t>介護（施設サービスを除く。）</t>
    <rPh sb="0" eb="2">
      <t>カイゴ</t>
    </rPh>
    <rPh sb="3" eb="5">
      <t>シセツ</t>
    </rPh>
    <rPh sb="10" eb="11">
      <t>ノゾ</t>
    </rPh>
    <phoneticPr fontId="2"/>
  </si>
  <si>
    <t>会員制企業団体</t>
    <rPh sb="0" eb="3">
      <t>カイインセイ</t>
    </rPh>
    <rPh sb="3" eb="5">
      <t>キギョウ</t>
    </rPh>
    <rPh sb="5" eb="7">
      <t>ダンタイ</t>
    </rPh>
    <phoneticPr fontId="9"/>
  </si>
  <si>
    <t>他に分類されない会員制団体</t>
    <phoneticPr fontId="9"/>
  </si>
  <si>
    <t>6599</t>
    <phoneticPr fontId="9"/>
  </si>
  <si>
    <t>対家計民間非営利団体（別掲を除く。）★</t>
    <phoneticPr fontId="9"/>
  </si>
  <si>
    <t>物品賃貸業（貸自動車を除く。）</t>
    <phoneticPr fontId="9"/>
  </si>
  <si>
    <t>産業用機械器具（建設機械器具を除く。）賃貸業</t>
    <phoneticPr fontId="9"/>
  </si>
  <si>
    <t>建設機械器具賃貸業</t>
  </si>
  <si>
    <t>電子計算機・同関連機器賃貸業</t>
  </si>
  <si>
    <t>事務用機械器具（電算機等を除く。）賃貸業</t>
    <phoneticPr fontId="9"/>
  </si>
  <si>
    <t>スポーツ・娯楽用品・その他の物品賃貸業</t>
  </si>
  <si>
    <t>（続き）対事業所サービス</t>
    <rPh sb="1" eb="2">
      <t>ツヅ</t>
    </rPh>
    <phoneticPr fontId="9"/>
  </si>
  <si>
    <t>テレビ・ラジオ広告</t>
  </si>
  <si>
    <t>新聞・雑誌・その他の広告</t>
  </si>
  <si>
    <t>自動車整備</t>
    <rPh sb="0" eb="3">
      <t>ジドウシャ</t>
    </rPh>
    <rPh sb="3" eb="5">
      <t>セイビ</t>
    </rPh>
    <phoneticPr fontId="9"/>
  </si>
  <si>
    <t>法務・財務・会計サービス</t>
    <phoneticPr fontId="9"/>
  </si>
  <si>
    <t>その他の対事業所サービス</t>
    <phoneticPr fontId="2"/>
  </si>
  <si>
    <t>土木建築サービス</t>
  </si>
  <si>
    <t>労働者派遣サービス</t>
  </si>
  <si>
    <t>建物サービス</t>
  </si>
  <si>
    <t>警備業</t>
    <rPh sb="0" eb="3">
      <t>ケイビギョウ</t>
    </rPh>
    <phoneticPr fontId="2"/>
  </si>
  <si>
    <t>と畜場(公営)★★</t>
  </si>
  <si>
    <t>と畜場</t>
  </si>
  <si>
    <t>宿泊業</t>
    <rPh sb="0" eb="2">
      <t>シュクハク</t>
    </rPh>
    <rPh sb="2" eb="3">
      <t>ギョウ</t>
    </rPh>
    <phoneticPr fontId="2"/>
  </si>
  <si>
    <t>飲食店</t>
  </si>
  <si>
    <t>持ち帰り・配達飲食サービス</t>
  </si>
  <si>
    <t>洗濯業</t>
    <phoneticPr fontId="2"/>
  </si>
  <si>
    <t>理容業</t>
  </si>
  <si>
    <t>美容業</t>
  </si>
  <si>
    <t>浴場業</t>
  </si>
  <si>
    <t>その他の洗濯・理容・美容・浴場業</t>
    <rPh sb="2" eb="3">
      <t>タ</t>
    </rPh>
    <rPh sb="4" eb="6">
      <t>センタク</t>
    </rPh>
    <rPh sb="7" eb="9">
      <t>リヨウ</t>
    </rPh>
    <rPh sb="10" eb="12">
      <t>ビヨウ</t>
    </rPh>
    <rPh sb="13" eb="15">
      <t>ヨクジョウ</t>
    </rPh>
    <rPh sb="15" eb="16">
      <t>ギョウ</t>
    </rPh>
    <phoneticPr fontId="2"/>
  </si>
  <si>
    <t>映画館</t>
  </si>
  <si>
    <t>興行場（映画館を除く。）・興行団</t>
    <rPh sb="0" eb="2">
      <t>コウギョウ</t>
    </rPh>
    <rPh sb="2" eb="3">
      <t>ジョウ</t>
    </rPh>
    <rPh sb="4" eb="7">
      <t>エイガカン</t>
    </rPh>
    <rPh sb="13" eb="15">
      <t>コウギョウ</t>
    </rPh>
    <rPh sb="15" eb="16">
      <t>ダン</t>
    </rPh>
    <phoneticPr fontId="2"/>
  </si>
  <si>
    <t>競輪・競馬等の競走場・競技団</t>
  </si>
  <si>
    <t>スポーツ施設提供業・公園・遊園地</t>
  </si>
  <si>
    <t>遊戯場・その他の娯楽</t>
    <phoneticPr fontId="2"/>
  </si>
  <si>
    <t>写真業</t>
  </si>
  <si>
    <t>冠婚葬祭業</t>
  </si>
  <si>
    <t>個人教授業</t>
    <rPh sb="4" eb="5">
      <t>ギョウ</t>
    </rPh>
    <phoneticPr fontId="2"/>
  </si>
  <si>
    <t>各種修理業（別掲を除く。）</t>
    <phoneticPr fontId="9"/>
  </si>
  <si>
    <t>その他の対個人サービス</t>
    <phoneticPr fontId="9"/>
  </si>
  <si>
    <t>6811</t>
    <phoneticPr fontId="9"/>
  </si>
  <si>
    <t>00P</t>
  </si>
  <si>
    <t>000P</t>
  </si>
  <si>
    <t>6811</t>
    <phoneticPr fontId="2"/>
  </si>
  <si>
    <t>事務用品</t>
    <rPh sb="0" eb="2">
      <t>ジム</t>
    </rPh>
    <rPh sb="2" eb="4">
      <t>ヨウヒン</t>
    </rPh>
    <phoneticPr fontId="2"/>
  </si>
  <si>
    <t>681</t>
    <phoneticPr fontId="2"/>
  </si>
  <si>
    <t>68</t>
    <phoneticPr fontId="2"/>
  </si>
  <si>
    <t>6911</t>
    <phoneticPr fontId="9"/>
  </si>
  <si>
    <t>00</t>
  </si>
  <si>
    <t>000</t>
  </si>
  <si>
    <t>分類不明</t>
    <phoneticPr fontId="2"/>
  </si>
  <si>
    <t>6911</t>
    <phoneticPr fontId="2"/>
  </si>
  <si>
    <t>分類不明</t>
    <rPh sb="0" eb="2">
      <t>ブンルイ</t>
    </rPh>
    <rPh sb="2" eb="4">
      <t>フメイ</t>
    </rPh>
    <phoneticPr fontId="2"/>
  </si>
  <si>
    <t>691</t>
    <phoneticPr fontId="2"/>
  </si>
  <si>
    <t>69</t>
    <phoneticPr fontId="2"/>
  </si>
  <si>
    <t>7000</t>
    <phoneticPr fontId="9"/>
  </si>
  <si>
    <t>7000</t>
    <phoneticPr fontId="2"/>
  </si>
  <si>
    <t>700</t>
    <phoneticPr fontId="9"/>
  </si>
  <si>
    <t>70</t>
    <phoneticPr fontId="9"/>
  </si>
  <si>
    <t>賃金俸給</t>
    <rPh sb="0" eb="2">
      <t>チンギン</t>
    </rPh>
    <rPh sb="2" eb="4">
      <t>ホウキュウ</t>
    </rPh>
    <phoneticPr fontId="2"/>
  </si>
  <si>
    <t>賃金俸給率</t>
    <rPh sb="0" eb="2">
      <t>チンギン</t>
    </rPh>
    <rPh sb="2" eb="4">
      <t>ホウキュウ</t>
    </rPh>
    <rPh sb="4" eb="5">
      <t>リツ</t>
    </rPh>
    <phoneticPr fontId="2"/>
  </si>
  <si>
    <t>部門別原単位一覧（生産者価格基準）</t>
    <rPh sb="0" eb="2">
      <t>ブモン</t>
    </rPh>
    <rPh sb="2" eb="3">
      <t>ベツ</t>
    </rPh>
    <rPh sb="3" eb="6">
      <t>ゲンタンイ</t>
    </rPh>
    <rPh sb="6" eb="8">
      <t>イチラン</t>
    </rPh>
    <rPh sb="9" eb="12">
      <t>セイサンシャ</t>
    </rPh>
    <rPh sb="12" eb="14">
      <t>カカク</t>
    </rPh>
    <rPh sb="14" eb="16">
      <t>キジュン</t>
    </rPh>
    <phoneticPr fontId="88"/>
  </si>
  <si>
    <t>項目</t>
    <rPh sb="0" eb="2">
      <t>コウモク</t>
    </rPh>
    <phoneticPr fontId="88"/>
  </si>
  <si>
    <t>国内生産額</t>
    <rPh sb="0" eb="2">
      <t>コクナイ</t>
    </rPh>
    <rPh sb="2" eb="4">
      <t>セイサン</t>
    </rPh>
    <rPh sb="4" eb="5">
      <t>ガク</t>
    </rPh>
    <phoneticPr fontId="88"/>
  </si>
  <si>
    <t>直接エネルギー消費量</t>
    <rPh sb="0" eb="2">
      <t>チョクセツ</t>
    </rPh>
    <rPh sb="7" eb="9">
      <t>ショウヒ</t>
    </rPh>
    <rPh sb="9" eb="10">
      <t>リョウ</t>
    </rPh>
    <phoneticPr fontId="88"/>
  </si>
  <si>
    <r>
      <t>直接CO</t>
    </r>
    <r>
      <rPr>
        <vertAlign val="subscript"/>
        <sz val="9"/>
        <rFont val="Meiryo"/>
        <family val="3"/>
        <charset val="128"/>
      </rPr>
      <t>2</t>
    </r>
    <r>
      <rPr>
        <sz val="9"/>
        <rFont val="Meiryo"/>
        <family val="3"/>
        <charset val="128"/>
      </rPr>
      <t>排出量（エネルギー起源）</t>
    </r>
  </si>
  <si>
    <r>
      <t>直接CO</t>
    </r>
    <r>
      <rPr>
        <vertAlign val="subscript"/>
        <sz val="9"/>
        <rFont val="Meiryo"/>
        <family val="3"/>
        <charset val="128"/>
      </rPr>
      <t>2</t>
    </r>
    <r>
      <rPr>
        <sz val="9"/>
        <rFont val="Meiryo"/>
        <family val="3"/>
        <charset val="128"/>
      </rPr>
      <t>排出量（非エネルギー起源）</t>
    </r>
  </si>
  <si>
    <r>
      <t>直接CH</t>
    </r>
    <r>
      <rPr>
        <vertAlign val="subscript"/>
        <sz val="9"/>
        <rFont val="Meiryo"/>
        <family val="3"/>
        <charset val="128"/>
      </rPr>
      <t>4</t>
    </r>
    <r>
      <rPr>
        <sz val="9"/>
        <rFont val="Meiryo"/>
        <family val="3"/>
        <charset val="128"/>
      </rPr>
      <t>排出量</t>
    </r>
  </si>
  <si>
    <r>
      <t>直接N</t>
    </r>
    <r>
      <rPr>
        <vertAlign val="subscript"/>
        <sz val="9"/>
        <rFont val="Meiryo"/>
        <family val="3"/>
        <charset val="128"/>
      </rPr>
      <t>2</t>
    </r>
    <r>
      <rPr>
        <sz val="9"/>
        <rFont val="Meiryo"/>
        <family val="3"/>
        <charset val="128"/>
      </rPr>
      <t>O排出量</t>
    </r>
  </si>
  <si>
    <t>直接HFCs排出量</t>
    <rPh sb="0" eb="2">
      <t>チョクセツ</t>
    </rPh>
    <rPh sb="6" eb="8">
      <t>ハイシュツ</t>
    </rPh>
    <rPh sb="8" eb="9">
      <t>リョウ</t>
    </rPh>
    <phoneticPr fontId="88"/>
  </si>
  <si>
    <t>直接PFCs排出量</t>
    <rPh sb="0" eb="2">
      <t>チョクセツ</t>
    </rPh>
    <rPh sb="6" eb="8">
      <t>ハイシュツ</t>
    </rPh>
    <rPh sb="8" eb="9">
      <t>リョウ</t>
    </rPh>
    <phoneticPr fontId="88"/>
  </si>
  <si>
    <r>
      <t>直接SF</t>
    </r>
    <r>
      <rPr>
        <vertAlign val="subscript"/>
        <sz val="9"/>
        <rFont val="Meiryo"/>
        <family val="3"/>
        <charset val="128"/>
      </rPr>
      <t>6</t>
    </r>
    <r>
      <rPr>
        <sz val="9"/>
        <rFont val="Meiryo"/>
        <family val="3"/>
        <charset val="128"/>
      </rPr>
      <t>排出量</t>
    </r>
  </si>
  <si>
    <r>
      <t>直接NF</t>
    </r>
    <r>
      <rPr>
        <vertAlign val="subscript"/>
        <sz val="9"/>
        <rFont val="Meiryo"/>
        <family val="3"/>
        <charset val="128"/>
      </rPr>
      <t>3</t>
    </r>
    <r>
      <rPr>
        <sz val="9"/>
        <rFont val="Meiryo"/>
        <family val="3"/>
        <charset val="128"/>
      </rPr>
      <t>排出量</t>
    </r>
  </si>
  <si>
    <t>直接GHG排出量</t>
    <rPh sb="0" eb="2">
      <t>チョクセツ</t>
    </rPh>
    <rPh sb="5" eb="7">
      <t>ハイシュツ</t>
    </rPh>
    <rPh sb="7" eb="8">
      <t>リョウ</t>
    </rPh>
    <phoneticPr fontId="88"/>
  </si>
  <si>
    <t>単位直接エネルギー消費量</t>
    <rPh sb="0" eb="2">
      <t>タンイ</t>
    </rPh>
    <rPh sb="2" eb="4">
      <t>チョクセツ</t>
    </rPh>
    <rPh sb="9" eb="11">
      <t>ショウヒ</t>
    </rPh>
    <rPh sb="11" eb="12">
      <t>リョウ</t>
    </rPh>
    <phoneticPr fontId="88"/>
  </si>
  <si>
    <r>
      <t>単位直接CO</t>
    </r>
    <r>
      <rPr>
        <vertAlign val="subscript"/>
        <sz val="9"/>
        <rFont val="Meiryo"/>
        <family val="3"/>
        <charset val="128"/>
      </rPr>
      <t>2</t>
    </r>
    <r>
      <rPr>
        <sz val="9"/>
        <rFont val="Meiryo"/>
        <family val="3"/>
        <charset val="128"/>
      </rPr>
      <t>排出量（エネルギー起源）</t>
    </r>
  </si>
  <si>
    <r>
      <t>単位直接CO</t>
    </r>
    <r>
      <rPr>
        <vertAlign val="subscript"/>
        <sz val="9"/>
        <rFont val="Meiryo"/>
        <family val="3"/>
        <charset val="128"/>
      </rPr>
      <t>2</t>
    </r>
    <r>
      <rPr>
        <sz val="9"/>
        <rFont val="Meiryo"/>
        <family val="3"/>
        <charset val="128"/>
      </rPr>
      <t>排出量（非エネルギー起源）</t>
    </r>
  </si>
  <si>
    <r>
      <t>単位直接CH</t>
    </r>
    <r>
      <rPr>
        <vertAlign val="subscript"/>
        <sz val="9"/>
        <rFont val="Meiryo"/>
        <family val="3"/>
        <charset val="128"/>
      </rPr>
      <t>4</t>
    </r>
    <r>
      <rPr>
        <sz val="9"/>
        <rFont val="Meiryo"/>
        <family val="3"/>
        <charset val="128"/>
      </rPr>
      <t>排出量</t>
    </r>
  </si>
  <si>
    <r>
      <t>単位直接N</t>
    </r>
    <r>
      <rPr>
        <vertAlign val="subscript"/>
        <sz val="9"/>
        <rFont val="Meiryo"/>
        <family val="3"/>
        <charset val="128"/>
      </rPr>
      <t>2</t>
    </r>
    <r>
      <rPr>
        <sz val="9"/>
        <rFont val="Meiryo"/>
        <family val="3"/>
        <charset val="128"/>
      </rPr>
      <t>O排出量</t>
    </r>
  </si>
  <si>
    <t>単位直接HFCs排出量</t>
    <rPh sb="0" eb="2">
      <t>タンイ</t>
    </rPh>
    <rPh sb="2" eb="4">
      <t>チョクセツ</t>
    </rPh>
    <rPh sb="8" eb="10">
      <t>ハイシュツ</t>
    </rPh>
    <rPh sb="10" eb="11">
      <t>リョウ</t>
    </rPh>
    <phoneticPr fontId="88"/>
  </si>
  <si>
    <t>単位直接PFCs排出量</t>
    <rPh sb="0" eb="2">
      <t>タンイ</t>
    </rPh>
    <rPh sb="2" eb="4">
      <t>チョクセツ</t>
    </rPh>
    <rPh sb="8" eb="10">
      <t>ハイシュツ</t>
    </rPh>
    <rPh sb="10" eb="11">
      <t>リョウ</t>
    </rPh>
    <phoneticPr fontId="88"/>
  </si>
  <si>
    <r>
      <t>単位直接SF</t>
    </r>
    <r>
      <rPr>
        <vertAlign val="subscript"/>
        <sz val="9"/>
        <rFont val="Meiryo"/>
        <family val="3"/>
        <charset val="128"/>
      </rPr>
      <t>6</t>
    </r>
    <r>
      <rPr>
        <sz val="9"/>
        <rFont val="Meiryo"/>
        <family val="3"/>
        <charset val="128"/>
      </rPr>
      <t>排出量</t>
    </r>
  </si>
  <si>
    <r>
      <t>単位直接NF</t>
    </r>
    <r>
      <rPr>
        <vertAlign val="subscript"/>
        <sz val="9"/>
        <rFont val="Meiryo"/>
        <family val="3"/>
        <charset val="128"/>
      </rPr>
      <t>3</t>
    </r>
    <r>
      <rPr>
        <sz val="9"/>
        <rFont val="Meiryo"/>
        <family val="3"/>
        <charset val="128"/>
      </rPr>
      <t>排出量</t>
    </r>
  </si>
  <si>
    <t>単位直接GHG排出量</t>
    <rPh sb="0" eb="2">
      <t>タンイ</t>
    </rPh>
    <rPh sb="2" eb="4">
      <t>チョクセツ</t>
    </rPh>
    <rPh sb="7" eb="9">
      <t>ハイシュツ</t>
    </rPh>
    <rPh sb="9" eb="10">
      <t>リョウ</t>
    </rPh>
    <phoneticPr fontId="88"/>
  </si>
  <si>
    <r>
      <t>エネルギー原単位(I-A)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</si>
  <si>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</si>
  <si>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</si>
  <si>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</si>
  <si>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-1</t>
    </r>
  </si>
  <si>
    <r>
      <t>HFCs排出原単位(I-A)</t>
    </r>
    <r>
      <rPr>
        <vertAlign val="superscript"/>
        <sz val="9"/>
        <rFont val="Meiryo"/>
        <family val="3"/>
        <charset val="128"/>
      </rPr>
      <t>-1</t>
    </r>
  </si>
  <si>
    <r>
      <t>PFCs排出原単位(I-A)</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</si>
  <si>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</si>
  <si>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-1</t>
    </r>
  </si>
  <si>
    <r>
      <t>GHG排出原単位(I-A)</t>
    </r>
    <r>
      <rPr>
        <vertAlign val="superscript"/>
        <sz val="9"/>
        <rFont val="Meiryo"/>
        <family val="3"/>
        <charset val="128"/>
      </rPr>
      <t>-1</t>
    </r>
  </si>
  <si>
    <r>
      <t>エネルギー原単位(I-A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</si>
  <si>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</si>
  <si>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</si>
  <si>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</si>
  <si>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</si>
  <si>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HFCs排出原単位(I-A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</si>
  <si>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PFCs排出原単位(I-A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</si>
  <si>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</si>
  <si>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</si>
  <si>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GHG排出原単位(I-A</t>
    </r>
    <r>
      <rPr>
        <vertAlign val="superscript"/>
        <sz val="9"/>
        <rFont val="Meiryo"/>
        <family val="3"/>
        <charset val="128"/>
      </rPr>
      <t>d</t>
    </r>
    <r>
      <rPr>
        <sz val="9"/>
        <rFont val="Meiryo"/>
        <family val="3"/>
        <charset val="128"/>
      </rPr>
      <t>)</t>
    </r>
    <r>
      <rPr>
        <vertAlign val="superscript"/>
        <sz val="9"/>
        <rFont val="Meiryo"/>
        <family val="3"/>
        <charset val="128"/>
      </rPr>
      <t>-1</t>
    </r>
  </si>
  <si>
    <t>列コード</t>
    <rPh sb="0" eb="1">
      <t>レツ</t>
    </rPh>
    <phoneticPr fontId="88"/>
  </si>
  <si>
    <t>部門名</t>
    <rPh sb="0" eb="2">
      <t>ブモン</t>
    </rPh>
    <rPh sb="2" eb="3">
      <t>メイ</t>
    </rPh>
    <phoneticPr fontId="88"/>
  </si>
  <si>
    <t>単位（生産者価格ベース）</t>
    <rPh sb="0" eb="2">
      <t>タンイ</t>
    </rPh>
    <rPh sb="3" eb="5">
      <t>セイサン</t>
    </rPh>
    <rPh sb="5" eb="6">
      <t>シャ</t>
    </rPh>
    <rPh sb="6" eb="8">
      <t>カカク</t>
    </rPh>
    <phoneticPr fontId="88"/>
  </si>
  <si>
    <t>百万円</t>
    <rPh sb="0" eb="3">
      <t>ヒャクマンエン</t>
    </rPh>
    <phoneticPr fontId="88"/>
  </si>
  <si>
    <t>GJ</t>
    <phoneticPr fontId="90"/>
  </si>
  <si>
    <r>
      <t>t-CO</t>
    </r>
    <r>
      <rPr>
        <vertAlign val="subscript"/>
        <sz val="9"/>
        <rFont val="Meiryo"/>
        <family val="3"/>
        <charset val="128"/>
      </rPr>
      <t>2</t>
    </r>
  </si>
  <si>
    <r>
      <t>t-CO</t>
    </r>
    <r>
      <rPr>
        <vertAlign val="subscript"/>
        <sz val="9"/>
        <rFont val="Meiryo"/>
        <family val="3"/>
        <charset val="128"/>
      </rPr>
      <t>2</t>
    </r>
    <r>
      <rPr>
        <sz val="9"/>
        <rFont val="Meiryo"/>
        <family val="3"/>
        <charset val="128"/>
      </rPr>
      <t>eq</t>
    </r>
  </si>
  <si>
    <t>GJ/百万円</t>
    <rPh sb="3" eb="6">
      <t>ヒャクマンエン</t>
    </rPh>
    <phoneticPr fontId="88"/>
  </si>
  <si>
    <r>
      <t>t-CO</t>
    </r>
    <r>
      <rPr>
        <vertAlign val="subscript"/>
        <sz val="9"/>
        <rFont val="Meiryo"/>
        <family val="3"/>
        <charset val="128"/>
      </rPr>
      <t>2</t>
    </r>
    <r>
      <rPr>
        <sz val="9"/>
        <rFont val="Meiryo"/>
        <family val="3"/>
        <charset val="128"/>
      </rPr>
      <t>/百万円</t>
    </r>
  </si>
  <si>
    <r>
      <t>t-CO</t>
    </r>
    <r>
      <rPr>
        <vertAlign val="subscript"/>
        <sz val="9"/>
        <rFont val="Meiryo"/>
        <family val="3"/>
        <charset val="128"/>
      </rPr>
      <t>2</t>
    </r>
    <r>
      <rPr>
        <sz val="9"/>
        <rFont val="Meiryo"/>
        <family val="3"/>
        <charset val="128"/>
      </rPr>
      <t>eq/百万円</t>
    </r>
  </si>
  <si>
    <t>011101</t>
  </si>
  <si>
    <t>米</t>
  </si>
  <si>
    <t>011102</t>
  </si>
  <si>
    <t>麦類</t>
  </si>
  <si>
    <t>011201</t>
  </si>
  <si>
    <t>011202</t>
  </si>
  <si>
    <t>豆類</t>
  </si>
  <si>
    <t>011301</t>
  </si>
  <si>
    <t>011401</t>
  </si>
  <si>
    <t>011501</t>
  </si>
  <si>
    <t>011502</t>
  </si>
  <si>
    <t>011509</t>
  </si>
  <si>
    <t>011601</t>
  </si>
  <si>
    <t>011602</t>
  </si>
  <si>
    <t>011603</t>
  </si>
  <si>
    <t>011609</t>
  </si>
  <si>
    <t>012101</t>
  </si>
  <si>
    <t>012102</t>
  </si>
  <si>
    <t>012103</t>
  </si>
  <si>
    <t>012104</t>
  </si>
  <si>
    <t>012105</t>
  </si>
  <si>
    <t>012109</t>
  </si>
  <si>
    <t>013101</t>
  </si>
  <si>
    <t>015101</t>
  </si>
  <si>
    <t>015201</t>
  </si>
  <si>
    <t>015301</t>
  </si>
  <si>
    <t>特用林産物（狩猟業を含む。）</t>
  </si>
  <si>
    <t>017101</t>
  </si>
  <si>
    <t>017102</t>
  </si>
  <si>
    <t>017201</t>
  </si>
  <si>
    <t>061101</t>
  </si>
  <si>
    <t>062101</t>
  </si>
  <si>
    <t>062909</t>
  </si>
  <si>
    <t>111101</t>
  </si>
  <si>
    <t>食肉</t>
  </si>
  <si>
    <t>111102</t>
  </si>
  <si>
    <t>111109</t>
  </si>
  <si>
    <t>111201</t>
  </si>
  <si>
    <t>111202</t>
  </si>
  <si>
    <t>111203</t>
  </si>
  <si>
    <t>111204</t>
  </si>
  <si>
    <t>111209</t>
  </si>
  <si>
    <t>その他の水産食料品</t>
  </si>
  <si>
    <t>111301</t>
  </si>
  <si>
    <t>111302</t>
  </si>
  <si>
    <t>111401</t>
  </si>
  <si>
    <t>111402</t>
  </si>
  <si>
    <t>111403</t>
  </si>
  <si>
    <t>111501</t>
  </si>
  <si>
    <t>111601</t>
  </si>
  <si>
    <t>砂糖</t>
  </si>
  <si>
    <t>111602</t>
  </si>
  <si>
    <t>111603</t>
  </si>
  <si>
    <t>111604</t>
  </si>
  <si>
    <t>動植物油脂</t>
  </si>
  <si>
    <t>111605</t>
  </si>
  <si>
    <t>111901</t>
  </si>
  <si>
    <t>111902</t>
  </si>
  <si>
    <t>111903</t>
  </si>
  <si>
    <t>111909</t>
  </si>
  <si>
    <t>112101</t>
  </si>
  <si>
    <t>112102</t>
  </si>
  <si>
    <t>ビール類</t>
  </si>
  <si>
    <t>112103</t>
  </si>
  <si>
    <t>ウイスキー類</t>
  </si>
  <si>
    <t>112109</t>
  </si>
  <si>
    <t>112901</t>
  </si>
  <si>
    <t>112902</t>
  </si>
  <si>
    <t>112903</t>
  </si>
  <si>
    <t>113101</t>
  </si>
  <si>
    <t>113102</t>
  </si>
  <si>
    <t>有機質肥料（別掲を除く。）</t>
  </si>
  <si>
    <t>114101</t>
  </si>
  <si>
    <t>151101</t>
  </si>
  <si>
    <t>151201</t>
  </si>
  <si>
    <t>綿・スフ織物（合繊短繊維織物を含む。）</t>
  </si>
  <si>
    <t>151202</t>
  </si>
  <si>
    <t>絹・人絹織物（合繊長繊維織物を含む。）</t>
  </si>
  <si>
    <t>151209</t>
  </si>
  <si>
    <t>その他の織物</t>
  </si>
  <si>
    <t>151301</t>
  </si>
  <si>
    <t>151401</t>
  </si>
  <si>
    <t>151909</t>
  </si>
  <si>
    <t>152101</t>
  </si>
  <si>
    <t>152102</t>
  </si>
  <si>
    <t>152209</t>
  </si>
  <si>
    <t>152901</t>
  </si>
  <si>
    <t>152902</t>
  </si>
  <si>
    <t>152909</t>
  </si>
  <si>
    <t>161101</t>
  </si>
  <si>
    <t>161102</t>
  </si>
  <si>
    <t>合板・集成材</t>
  </si>
  <si>
    <t>161103</t>
  </si>
  <si>
    <t>161909</t>
  </si>
  <si>
    <t>162101</t>
  </si>
  <si>
    <t>木製家具</t>
  </si>
  <si>
    <t>162102</t>
  </si>
  <si>
    <t>金属製家具</t>
  </si>
  <si>
    <t>162103</t>
  </si>
  <si>
    <t>162109</t>
  </si>
  <si>
    <t>その他の家具・装備品</t>
  </si>
  <si>
    <t>163101</t>
  </si>
  <si>
    <t>163201</t>
  </si>
  <si>
    <t>163202</t>
  </si>
  <si>
    <t>163301</t>
  </si>
  <si>
    <t>163302</t>
  </si>
  <si>
    <t>164101</t>
  </si>
  <si>
    <t>164109</t>
  </si>
  <si>
    <t>164901</t>
  </si>
  <si>
    <t>紙製衛生材料・用品</t>
  </si>
  <si>
    <t>164909</t>
  </si>
  <si>
    <t>その他のパルプ・紙・紙加工品</t>
  </si>
  <si>
    <t>191101</t>
  </si>
  <si>
    <t>201101</t>
  </si>
  <si>
    <t>202101</t>
  </si>
  <si>
    <t>202901</t>
  </si>
  <si>
    <t>202902</t>
  </si>
  <si>
    <t>202903</t>
  </si>
  <si>
    <t>202909</t>
  </si>
  <si>
    <t>203101</t>
  </si>
  <si>
    <t>203102</t>
  </si>
  <si>
    <t>204101</t>
  </si>
  <si>
    <t>204102</t>
  </si>
  <si>
    <t>環式中間物・合成染料・有機顔料</t>
  </si>
  <si>
    <t>204201</t>
  </si>
  <si>
    <t>204901</t>
  </si>
  <si>
    <t>204902</t>
  </si>
  <si>
    <t>204909</t>
  </si>
  <si>
    <t>205101</t>
  </si>
  <si>
    <t>205102</t>
  </si>
  <si>
    <t>205103</t>
  </si>
  <si>
    <t>205109</t>
  </si>
  <si>
    <t>206101</t>
  </si>
  <si>
    <t>207101</t>
  </si>
  <si>
    <t>208101</t>
  </si>
  <si>
    <t>208201</t>
  </si>
  <si>
    <t>208301</t>
  </si>
  <si>
    <t>208302</t>
  </si>
  <si>
    <t>印刷インキ</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</si>
  <si>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</si>
  <si>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</si>
  <si>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</si>
  <si>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</si>
  <si>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</si>
  <si>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</si>
  <si>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</si>
  <si>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</si>
  <si>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</si>
  <si>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</si>
  <si>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</si>
  <si>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</si>
  <si>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</si>
  <si>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</si>
  <si>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</si>
  <si>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</si>
  <si>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</si>
  <si>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</si>
  <si>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</si>
  <si>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</si>
  <si>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</si>
  <si>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</si>
  <si>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炭素・黒鉛製品</t>
  </si>
  <si>
    <t>259902</t>
  </si>
  <si>
    <t>259909</t>
  </si>
  <si>
    <t>261101</t>
  </si>
  <si>
    <t>261102</t>
  </si>
  <si>
    <t>261103</t>
  </si>
  <si>
    <t>261104</t>
  </si>
  <si>
    <t>261211</t>
  </si>
  <si>
    <t>262101</t>
  </si>
  <si>
    <t>262201</t>
  </si>
  <si>
    <t>262301</t>
  </si>
  <si>
    <t>262302</t>
  </si>
  <si>
    <t>263101</t>
  </si>
  <si>
    <t>263102</t>
  </si>
  <si>
    <t>263103</t>
  </si>
  <si>
    <t>鋳鉄品・鍛工品（鉄）</t>
  </si>
  <si>
    <t>269901</t>
  </si>
  <si>
    <t>269909</t>
  </si>
  <si>
    <t>271101</t>
  </si>
  <si>
    <t>271102</t>
  </si>
  <si>
    <t>鉛・亜鉛（再生を含む。）</t>
  </si>
  <si>
    <t>271103</t>
  </si>
  <si>
    <t>アルミニウム（再生を含む。）</t>
  </si>
  <si>
    <t>271109</t>
  </si>
  <si>
    <t>271211</t>
  </si>
  <si>
    <t>272101</t>
  </si>
  <si>
    <t>272102</t>
  </si>
  <si>
    <t>272901</t>
  </si>
  <si>
    <t>272902</t>
  </si>
  <si>
    <t>272903</t>
  </si>
  <si>
    <t>272904</t>
  </si>
  <si>
    <t>272909</t>
  </si>
  <si>
    <t>281101</t>
  </si>
  <si>
    <t>281201</t>
  </si>
  <si>
    <t>289101</t>
  </si>
  <si>
    <t>289901</t>
  </si>
  <si>
    <t>ボルト・ナット・リベット・スプリング</t>
  </si>
  <si>
    <t>289902</t>
  </si>
  <si>
    <t>金属製容器・製缶板金製品</t>
  </si>
  <si>
    <t>289903</t>
  </si>
  <si>
    <t>配管工事附属品・粉末や金製品・道具類</t>
  </si>
  <si>
    <t>289909</t>
  </si>
  <si>
    <t>291101</t>
  </si>
  <si>
    <t>291102</t>
  </si>
  <si>
    <t>291103</t>
  </si>
  <si>
    <t>291201</t>
  </si>
  <si>
    <t>291301</t>
  </si>
  <si>
    <t>291401</t>
  </si>
  <si>
    <t>291901</t>
  </si>
  <si>
    <t>291909</t>
  </si>
  <si>
    <t>301101</t>
  </si>
  <si>
    <t>301201</t>
  </si>
  <si>
    <t>301301</t>
  </si>
  <si>
    <t>301401</t>
  </si>
  <si>
    <t>301501</t>
  </si>
  <si>
    <t>301502</t>
  </si>
  <si>
    <t>鋳造装置・プラスチック加工機械</t>
  </si>
  <si>
    <t>301601</t>
  </si>
  <si>
    <t>301602</t>
  </si>
  <si>
    <t>301603</t>
  </si>
  <si>
    <t>301701</t>
  </si>
  <si>
    <t>301901</t>
  </si>
  <si>
    <t>301902</t>
  </si>
  <si>
    <t>真空装置・真空機器</t>
  </si>
  <si>
    <t>301903</t>
  </si>
  <si>
    <t>ロボット</t>
  </si>
  <si>
    <t>301909</t>
  </si>
  <si>
    <t>311101</t>
  </si>
  <si>
    <t>311109</t>
  </si>
  <si>
    <t>311201</t>
  </si>
  <si>
    <t>311301</t>
  </si>
  <si>
    <t>311401</t>
  </si>
  <si>
    <t>311501</t>
  </si>
  <si>
    <t>311601</t>
  </si>
  <si>
    <t>321101</t>
  </si>
  <si>
    <t>321102</t>
  </si>
  <si>
    <t>321103</t>
  </si>
  <si>
    <t>液晶パネル</t>
  </si>
  <si>
    <t>321104</t>
  </si>
  <si>
    <t>フラットパネル・電子管</t>
  </si>
  <si>
    <t>329901</t>
  </si>
  <si>
    <t>記録メディア</t>
  </si>
  <si>
    <t>329902</t>
  </si>
  <si>
    <t>電子回路</t>
  </si>
  <si>
    <t>329909</t>
  </si>
  <si>
    <t>331101</t>
  </si>
  <si>
    <t>331102</t>
  </si>
  <si>
    <t>331103</t>
  </si>
  <si>
    <t>開閉制御装置・配電盤</t>
  </si>
  <si>
    <t>331104</t>
  </si>
  <si>
    <t>配線器具</t>
  </si>
  <si>
    <t>331105</t>
  </si>
  <si>
    <t>内燃機関電装品</t>
  </si>
  <si>
    <t>331109</t>
  </si>
  <si>
    <t>その他の産業用電気機器</t>
  </si>
  <si>
    <t>332101</t>
  </si>
  <si>
    <t>民生用エアコンディショナ</t>
  </si>
  <si>
    <t>332102</t>
  </si>
  <si>
    <t>民生用電気機器（エアコンを除く。）</t>
  </si>
  <si>
    <t>333101</t>
  </si>
  <si>
    <t>333201</t>
  </si>
  <si>
    <t>339901</t>
  </si>
  <si>
    <t>339902</t>
  </si>
  <si>
    <t>339903</t>
  </si>
  <si>
    <t>339909</t>
  </si>
  <si>
    <t>341101</t>
  </si>
  <si>
    <t>341102</t>
  </si>
  <si>
    <t>携帯電話機</t>
  </si>
  <si>
    <t>341103</t>
  </si>
  <si>
    <t>無線電気通信機器（携帯電話機を除く。）</t>
  </si>
  <si>
    <t>341104</t>
  </si>
  <si>
    <t>341109</t>
  </si>
  <si>
    <t>341201</t>
  </si>
  <si>
    <t>341202</t>
  </si>
  <si>
    <t>342101</t>
  </si>
  <si>
    <t>パーソナルコンピュータ</t>
  </si>
  <si>
    <t>342102</t>
  </si>
  <si>
    <t>電子計算機本体（パソコンを除く。）</t>
  </si>
  <si>
    <t>342103</t>
  </si>
  <si>
    <t>電子計算機附属装置</t>
  </si>
  <si>
    <t>351101</t>
  </si>
  <si>
    <t>351102</t>
  </si>
  <si>
    <t>乗用車（ハイブリッド車を除く。）</t>
  </si>
  <si>
    <t>352101</t>
  </si>
  <si>
    <t>352201</t>
  </si>
  <si>
    <t>353101</t>
  </si>
  <si>
    <t>自動車用内燃機関</t>
  </si>
  <si>
    <t>353102</t>
  </si>
  <si>
    <t>354101</t>
  </si>
  <si>
    <t>354102</t>
  </si>
  <si>
    <t>354103</t>
  </si>
  <si>
    <t>354110</t>
  </si>
  <si>
    <t>359101</t>
  </si>
  <si>
    <t>359110</t>
  </si>
  <si>
    <t>359201</t>
  </si>
  <si>
    <t>359210</t>
  </si>
  <si>
    <t>359901</t>
  </si>
  <si>
    <t>359909</t>
  </si>
  <si>
    <t>391101</t>
  </si>
  <si>
    <t>がん具</t>
  </si>
  <si>
    <t>391102</t>
  </si>
  <si>
    <t>391901</t>
  </si>
  <si>
    <t>391902</t>
  </si>
  <si>
    <t>391903</t>
  </si>
  <si>
    <t>391904</t>
  </si>
  <si>
    <t>391905</t>
  </si>
  <si>
    <t>391906</t>
  </si>
  <si>
    <t>391909</t>
  </si>
  <si>
    <t>392101</t>
  </si>
  <si>
    <t>411101</t>
  </si>
  <si>
    <t>411102</t>
  </si>
  <si>
    <t>411201</t>
  </si>
  <si>
    <t>411202</t>
  </si>
  <si>
    <t>412101</t>
  </si>
  <si>
    <t>413101</t>
  </si>
  <si>
    <t>413102</t>
  </si>
  <si>
    <t>413103</t>
  </si>
  <si>
    <t>419101</t>
  </si>
  <si>
    <t>鉄道軌道建設</t>
  </si>
  <si>
    <t>419102</t>
  </si>
  <si>
    <t>419103</t>
  </si>
  <si>
    <t>419109</t>
  </si>
  <si>
    <t>461101</t>
  </si>
  <si>
    <t>462101</t>
  </si>
  <si>
    <t>462201</t>
  </si>
  <si>
    <t>471101</t>
  </si>
  <si>
    <t>471102</t>
  </si>
  <si>
    <t>471103</t>
  </si>
  <si>
    <t>下水道★★</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</si>
  <si>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</si>
  <si>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</si>
  <si>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</si>
  <si>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</si>
  <si>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</si>
  <si>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</si>
  <si>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</si>
  <si>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</si>
  <si>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</si>
  <si>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</si>
  <si>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</si>
  <si>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</si>
  <si>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</si>
  <si>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</si>
  <si>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</si>
  <si>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</si>
  <si>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</si>
  <si>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</si>
  <si>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</si>
  <si>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</si>
  <si>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</si>
  <si>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</si>
  <si>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</si>
  <si>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</si>
  <si>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</si>
  <si>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</si>
  <si>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</si>
  <si>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水運施設管理（国公営）★★</t>
  </si>
  <si>
    <t>578903</t>
  </si>
  <si>
    <t>水運施設管理</t>
  </si>
  <si>
    <t>578904</t>
  </si>
  <si>
    <t>水運附帯サービス</t>
  </si>
  <si>
    <t>578905</t>
  </si>
  <si>
    <t>航空施設管理（公営）★★</t>
  </si>
  <si>
    <t>578906</t>
  </si>
  <si>
    <t>航空施設管理</t>
  </si>
  <si>
    <t>578907</t>
  </si>
  <si>
    <t>航空附帯サービス</t>
  </si>
  <si>
    <t>578909</t>
  </si>
  <si>
    <t>旅行・その他の運輸附帯サービス</t>
  </si>
  <si>
    <t>579101</t>
  </si>
  <si>
    <t>591101</t>
  </si>
  <si>
    <t>固定電気通信</t>
  </si>
  <si>
    <t>591102</t>
  </si>
  <si>
    <t>移動電気通信</t>
  </si>
  <si>
    <t>591103</t>
  </si>
  <si>
    <t>電気通信に附帯するサービス</t>
  </si>
  <si>
    <t>592101</t>
  </si>
  <si>
    <t>592102</t>
  </si>
  <si>
    <t>592103</t>
  </si>
  <si>
    <t>593101</t>
  </si>
  <si>
    <t>594101</t>
  </si>
  <si>
    <t>595101</t>
  </si>
  <si>
    <t>映像・音声・文字情報制作（新聞・出版を除く。）</t>
  </si>
  <si>
    <t>595102</t>
  </si>
  <si>
    <t>新聞</t>
  </si>
  <si>
    <t>595103</t>
  </si>
  <si>
    <t>出版</t>
  </si>
  <si>
    <t>611101</t>
  </si>
  <si>
    <t>611201</t>
  </si>
  <si>
    <t>631101</t>
  </si>
  <si>
    <t>631102</t>
  </si>
  <si>
    <t>631103</t>
  </si>
  <si>
    <t>学校給食（国公立）★★</t>
  </si>
  <si>
    <t>631104</t>
  </si>
  <si>
    <t>学校給食（私立）★</t>
  </si>
  <si>
    <t>631201</t>
  </si>
  <si>
    <t>631202</t>
  </si>
  <si>
    <t>631203</t>
  </si>
  <si>
    <t>その他の教育訓練機関（国公立）★★</t>
  </si>
  <si>
    <t>631204</t>
  </si>
  <si>
    <t>632101</t>
  </si>
  <si>
    <t>632102</t>
  </si>
  <si>
    <t>人文・社会科学研究機関（国公立）★★</t>
  </si>
  <si>
    <t>632103</t>
  </si>
  <si>
    <t>632104</t>
  </si>
  <si>
    <t>人文・社会科学研究機関（非営利）★</t>
  </si>
  <si>
    <t>632105</t>
  </si>
  <si>
    <t>632106</t>
  </si>
  <si>
    <t>人文・社会科学研究機関</t>
  </si>
  <si>
    <t>632201</t>
  </si>
  <si>
    <t>641101</t>
  </si>
  <si>
    <t>医療（病院）</t>
  </si>
  <si>
    <t>641102</t>
  </si>
  <si>
    <t>医療（一般診療所）</t>
  </si>
  <si>
    <t>641103</t>
  </si>
  <si>
    <t>医療（歯科診療）</t>
  </si>
  <si>
    <t>641104</t>
  </si>
  <si>
    <t>医療（調剤）</t>
  </si>
  <si>
    <t>641105</t>
  </si>
  <si>
    <t>医療（その他の医療サービス）</t>
  </si>
  <si>
    <t>642101</t>
  </si>
  <si>
    <t>642102</t>
  </si>
  <si>
    <t>643101</t>
  </si>
  <si>
    <t>社会保険事業★★</t>
  </si>
  <si>
    <t>643102</t>
  </si>
  <si>
    <t>643103</t>
  </si>
  <si>
    <t>643104</t>
  </si>
  <si>
    <t>社会福祉</t>
  </si>
  <si>
    <t>643105</t>
  </si>
  <si>
    <t>保育所</t>
  </si>
  <si>
    <t>644101</t>
  </si>
  <si>
    <t>介護（施設サービス）</t>
  </si>
  <si>
    <t>644102</t>
  </si>
  <si>
    <t>介護（施設サービスを除く。）</t>
  </si>
  <si>
    <t>659901</t>
  </si>
  <si>
    <t>会員制企業団体</t>
  </si>
  <si>
    <t>659902</t>
  </si>
  <si>
    <t>対家計民間非営利団体（別掲を除く。）★</t>
  </si>
  <si>
    <t>661101</t>
  </si>
  <si>
    <t>物品賃貸業（貸自動車を除く。）</t>
  </si>
  <si>
    <t>661201</t>
  </si>
  <si>
    <t>662101</t>
  </si>
  <si>
    <t>663110</t>
  </si>
  <si>
    <t>663210</t>
  </si>
  <si>
    <t>669901</t>
  </si>
  <si>
    <t>法務・財務・会計サービス</t>
  </si>
  <si>
    <t>669902</t>
  </si>
  <si>
    <t>669903</t>
  </si>
  <si>
    <t>669904</t>
  </si>
  <si>
    <t>669905</t>
  </si>
  <si>
    <t>警備業</t>
  </si>
  <si>
    <t>669906</t>
  </si>
  <si>
    <t>669907</t>
  </si>
  <si>
    <t>669909</t>
  </si>
  <si>
    <t>671101</t>
  </si>
  <si>
    <t>672101</t>
  </si>
  <si>
    <t>672102</t>
  </si>
  <si>
    <t>673101</t>
  </si>
  <si>
    <t>洗濯業</t>
  </si>
  <si>
    <t>673102</t>
  </si>
  <si>
    <t>673103</t>
  </si>
  <si>
    <t>673104</t>
  </si>
  <si>
    <t>673109</t>
  </si>
  <si>
    <t>その他の洗濯・理容・美容・浴場業</t>
  </si>
  <si>
    <t>674101</t>
  </si>
  <si>
    <t>674102</t>
  </si>
  <si>
    <t>興行場（映画館を除く。）・興行団</t>
  </si>
  <si>
    <t>674103</t>
  </si>
  <si>
    <t>674104</t>
  </si>
  <si>
    <t>674105</t>
  </si>
  <si>
    <t>遊戯場・その他の娯楽</t>
  </si>
  <si>
    <t>675101</t>
  </si>
  <si>
    <t>679901</t>
  </si>
  <si>
    <t>679902</t>
  </si>
  <si>
    <t>679903</t>
  </si>
  <si>
    <t>個人教授業</t>
  </si>
  <si>
    <t>679904</t>
  </si>
  <si>
    <t>各種修理業（別掲を除く。）</t>
  </si>
  <si>
    <t>679909</t>
  </si>
  <si>
    <t>681100</t>
  </si>
  <si>
    <t>691100</t>
  </si>
  <si>
    <t>700000</t>
  </si>
  <si>
    <t>711100</t>
  </si>
  <si>
    <t>721100</t>
  </si>
  <si>
    <t>970000</t>
    <phoneticPr fontId="90"/>
  </si>
  <si>
    <t>環境</t>
    <rPh sb="0" eb="2">
      <t>カンキョウ</t>
    </rPh>
    <phoneticPr fontId="8"/>
  </si>
  <si>
    <t>GJ/百万円</t>
    <rPh sb="3" eb="6">
      <t>ヒャクマンエン</t>
    </rPh>
    <phoneticPr fontId="90"/>
  </si>
  <si>
    <t>環境係数</t>
    <rPh sb="0" eb="2">
      <t>カンキョウ</t>
    </rPh>
    <rPh sb="2" eb="4">
      <t>ケイスウ</t>
    </rPh>
    <phoneticPr fontId="8"/>
  </si>
  <si>
    <t>手引</t>
    <phoneticPr fontId="8"/>
  </si>
  <si>
    <t>係数表</t>
    <phoneticPr fontId="8"/>
  </si>
  <si>
    <t>賃金</t>
    <rPh sb="0" eb="1">
      <t>チンギン</t>
    </rPh>
    <phoneticPr fontId="8"/>
  </si>
  <si>
    <t>逆行列係数表</t>
    <rPh sb="5" eb="6">
      <t>ヒョウ</t>
    </rPh>
    <phoneticPr fontId="8"/>
  </si>
  <si>
    <t>エネルギー消費量（GJ/百万円）</t>
    <phoneticPr fontId="21"/>
  </si>
  <si>
    <t>CO2発生量（t-CO2/百万円）</t>
    <phoneticPr fontId="21"/>
  </si>
  <si>
    <t>エネルギー消費量(PJ)</t>
  </si>
  <si>
    <t>CO2発生量(万t-CO2)</t>
    <rPh sb="3" eb="5">
      <t>ハッセイ</t>
    </rPh>
    <rPh sb="5" eb="6">
      <t>リョウ</t>
    </rPh>
    <rPh sb="7" eb="8">
      <t>マン</t>
    </rPh>
    <phoneticPr fontId="2"/>
  </si>
  <si>
    <t>生産波及推計結果</t>
    <rPh sb="6" eb="7">
      <t>ケツ</t>
    </rPh>
    <rPh sb="7" eb="8">
      <t>ハテ</t>
    </rPh>
    <phoneticPr fontId="2"/>
  </si>
  <si>
    <t>鉱業</t>
    <rPh sb="0" eb="2">
      <t>コウギョウ</t>
    </rPh>
    <phoneticPr fontId="2"/>
  </si>
  <si>
    <t>製造業</t>
    <rPh sb="0" eb="3">
      <t>セイゾウギョウ</t>
    </rPh>
    <phoneticPr fontId="2"/>
  </si>
  <si>
    <t>建設　　　　　　　　</t>
  </si>
  <si>
    <t>電気・ガス・水道</t>
    <rPh sb="0" eb="2">
      <t>デンキ</t>
    </rPh>
    <rPh sb="6" eb="8">
      <t>スイドウ</t>
    </rPh>
    <phoneticPr fontId="9"/>
  </si>
  <si>
    <t>商業　　　　　　　　</t>
  </si>
  <si>
    <t>金融・保険　　　　　</t>
  </si>
  <si>
    <t>不動産　　　　　　　</t>
  </si>
  <si>
    <t>運輸・郵便　　　</t>
    <rPh sb="3" eb="5">
      <t>ユウビン</t>
    </rPh>
    <phoneticPr fontId="9"/>
  </si>
  <si>
    <t>情報通信</t>
    <rPh sb="0" eb="2">
      <t>ジョウホウ</t>
    </rPh>
    <rPh sb="2" eb="4">
      <t>ツウシン</t>
    </rPh>
    <phoneticPr fontId="2"/>
  </si>
  <si>
    <t>公務　　　　　　　　</t>
  </si>
  <si>
    <t>サービス</t>
  </si>
  <si>
    <t>⑩　環境係数は国立環境研究所「産業連関表による環境負荷原単位データブック(3EID)」のデータから作成した一例です。　https://3eid.nies.go.jp/</t>
    <rPh sb="2" eb="4">
      <t>カンキョウ</t>
    </rPh>
    <rPh sb="4" eb="6">
      <t>ケイスウ</t>
    </rPh>
    <rPh sb="49" eb="51">
      <t>サクセイ</t>
    </rPh>
    <rPh sb="53" eb="55">
      <t>イチレイ</t>
    </rPh>
    <phoneticPr fontId="2"/>
  </si>
  <si>
    <t>生産波及 間接２次 ÷　生産波及 直接+間接１次</t>
    <phoneticPr fontId="21"/>
  </si>
  <si>
    <r>
      <t>①　あらかじめ需要増加額と各部門の内訳を設定し、「２入力と結果」のシートの入力欄に入力して下さい。（単位：100万円）
　</t>
    </r>
    <r>
      <rPr>
        <sz val="12"/>
        <color rgb="FFC00000"/>
        <rFont val="UD デジタル 教科書体 NK-R"/>
        <family val="1"/>
        <charset val="128"/>
      </rPr>
      <t>生産者価格で各部門全て民間消費支出が5%増加した場合の数値を入力した状態になっています。</t>
    </r>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rPh sb="61" eb="64">
      <t>セイサンシャ</t>
    </rPh>
    <rPh sb="64" eb="66">
      <t>カカク</t>
    </rPh>
    <rPh sb="67" eb="70">
      <t>カクブモン</t>
    </rPh>
    <rPh sb="70" eb="71">
      <t>スベ</t>
    </rPh>
    <rPh sb="81" eb="83">
      <t>ゾウカ</t>
    </rPh>
    <rPh sb="85" eb="87">
      <t>バアイ</t>
    </rPh>
    <rPh sb="88" eb="90">
      <t>スウチ</t>
    </rPh>
    <rPh sb="91" eb="93">
      <t>ニュウリョク</t>
    </rPh>
    <rPh sb="95" eb="97">
      <t>ジョウタイ</t>
    </rPh>
    <phoneticPr fontId="5"/>
  </si>
  <si>
    <t>　この生産波及推計ツールは、2020年産業連関表の係数等を用いて域内の消費、投資等の需要増加がもたらす域内への生産波及を推計するものです。
　該当する産業部門にその需要増加額を入力することで、生産波及を推計できます。</t>
    <rPh sb="18" eb="19">
      <t>ネン</t>
    </rPh>
    <rPh sb="19" eb="21">
      <t>サンギョウ</t>
    </rPh>
    <rPh sb="21" eb="24">
      <t>レンカンヒョウ</t>
    </rPh>
    <rPh sb="25" eb="27">
      <t>ケイスウ</t>
    </rPh>
    <rPh sb="27" eb="28">
      <t>ナド</t>
    </rPh>
    <rPh sb="29" eb="30">
      <t>モチ</t>
    </rPh>
    <rPh sb="32" eb="33">
      <t>イキ</t>
    </rPh>
    <rPh sb="35" eb="37">
      <t>ショウヒ</t>
    </rPh>
    <rPh sb="38" eb="40">
      <t>トウシ</t>
    </rPh>
    <rPh sb="40" eb="41">
      <t>トウ</t>
    </rPh>
    <rPh sb="51" eb="52">
      <t>イキ</t>
    </rPh>
    <rPh sb="71" eb="73">
      <t>ガイトウ</t>
    </rPh>
    <rPh sb="98" eb="100">
      <t>ハキュウ</t>
    </rPh>
    <rPh sb="101" eb="103">
      <t>スイケイ</t>
    </rPh>
    <phoneticPr fontId="5"/>
  </si>
  <si>
    <t>本社</t>
  </si>
  <si>
    <t>国</t>
    <rPh sb="0" eb="1">
      <t>クニ</t>
    </rPh>
    <phoneticPr fontId="8"/>
  </si>
  <si>
    <t>大阪府</t>
    <rPh sb="0" eb="3">
      <t>オオサカフ</t>
    </rPh>
    <phoneticPr fontId="8"/>
  </si>
  <si>
    <t>東京都</t>
    <rPh sb="0" eb="2">
      <t>トウキョウ</t>
    </rPh>
    <rPh sb="2" eb="3">
      <t>ト</t>
    </rPh>
    <phoneticPr fontId="8"/>
  </si>
  <si>
    <t>列部門に対する最終需要１単位によって引き起こされる産業全体に対する生産波及の大きさを表す各部門の列和比較</t>
    <rPh sb="0" eb="1">
      <t>レツ</t>
    </rPh>
    <rPh sb="1" eb="3">
      <t>ブモン</t>
    </rPh>
    <rPh sb="4" eb="5">
      <t>タイ</t>
    </rPh>
    <rPh sb="7" eb="9">
      <t>サイシュウ</t>
    </rPh>
    <rPh sb="9" eb="11">
      <t>ジュヨウ</t>
    </rPh>
    <rPh sb="12" eb="14">
      <t>タンイ</t>
    </rPh>
    <rPh sb="18" eb="19">
      <t>ヒ</t>
    </rPh>
    <rPh sb="20" eb="21">
      <t>オ</t>
    </rPh>
    <rPh sb="25" eb="27">
      <t>サンギョウ</t>
    </rPh>
    <rPh sb="27" eb="29">
      <t>ゼンタイ</t>
    </rPh>
    <rPh sb="30" eb="31">
      <t>タイ</t>
    </rPh>
    <rPh sb="33" eb="35">
      <t>セイサン</t>
    </rPh>
    <rPh sb="35" eb="37">
      <t>ハキュウ</t>
    </rPh>
    <rPh sb="38" eb="39">
      <t>オオ</t>
    </rPh>
    <rPh sb="42" eb="43">
      <t>アラワ</t>
    </rPh>
    <rPh sb="44" eb="45">
      <t>カク</t>
    </rPh>
    <rPh sb="45" eb="47">
      <t>ブモン</t>
    </rPh>
    <rPh sb="48" eb="49">
      <t>レツ</t>
    </rPh>
    <rPh sb="49" eb="50">
      <t>ワ</t>
    </rPh>
    <rPh sb="50" eb="52">
      <t>ヒカク</t>
    </rPh>
    <phoneticPr fontId="8"/>
  </si>
  <si>
    <t>S</t>
    <phoneticPr fontId="8"/>
  </si>
  <si>
    <t>購入者価格と生産者価格との差額のうち，商業部門に投入された金額及びその割合。国の産業連関表の商業マージン額／総需要により推計。</t>
    <phoneticPr fontId="2"/>
  </si>
  <si>
    <t>購入者価格と生産者価格との差額のうち，運輸部門に投入された金額及びその割合。国の産業連関表の商業マージン額／総需要により推計。</t>
    <phoneticPr fontId="2"/>
  </si>
  <si>
    <t>域内で発生した需要のうち，移輸入分を含まず，域内で生産された財・サービスのみによって賄われる割合。産業連関表から算出（１－（移輸入／県内需要合計））。</t>
    <rPh sb="0" eb="1">
      <t>イキ</t>
    </rPh>
    <rPh sb="22" eb="23">
      <t>イキ</t>
    </rPh>
    <phoneticPr fontId="2"/>
  </si>
  <si>
    <t>生産波及直接</t>
    <phoneticPr fontId="8"/>
  </si>
  <si>
    <t>粗付加価値波及総合</t>
    <phoneticPr fontId="8"/>
  </si>
  <si>
    <t>このファイルは、20シートあり、生産波及推計ツールのため数式等が入力されたセルがあります。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8"/>
  </si>
  <si>
    <t>波及効果グラフ</t>
    <rPh sb="0" eb="4">
      <t>ハキュウコウカ</t>
    </rPh>
    <phoneticPr fontId="8"/>
  </si>
  <si>
    <t>最終更新日　2026年3月13日</t>
    <rPh sb="0" eb="2">
      <t>サイシュウ</t>
    </rPh>
    <rPh sb="2" eb="5">
      <t>コウシンビ</t>
    </rPh>
    <rPh sb="10" eb="11">
      <t>ネン</t>
    </rPh>
    <rPh sb="12" eb="13">
      <t>ガツ</t>
    </rPh>
    <rPh sb="15" eb="16">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</si>
</sst>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 numFmtId="190" formatCode="#,##0.0000"/>
    <numFmt numFmtId="191" formatCode="\-@"/>
    <numFmt numFmtId="192" formatCode="0.000"/>
    <numFmt numFmtId="193" formatCode="0_ "/>
    <numFmt numFmtId="194" formatCode="0.00_ "/>
    <numFmt numFmtId="195" formatCode="0.0_ "/>
    <numFmt numFmtId="196" formatCode="0.0E+00"/>
    <numFmt numFmtId="197" formatCode="#,##0.000;&quot;▲ &quot;#,##0.000"/>
    <numFmt numFmtId="198" formatCode="0_);[Red]\(0\)"/>
    <numFmt numFmtId="199" formatCode="0_ ;[Red]\-0\ "/>
  </numFmts>
  <fonts count="112">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sz val="12"/>
      <color rgb="FFC00000"/>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sz val="10"/>
      <color rgb="FF0070C0"/>
      <name val="UD Digi Kyokasho NK-R"/>
      <family val="1"/>
      <charset val="128"/>
    </font>
    <font>
      <sz val="9"/>
      <color theme="0" tint="-0.499984740745262"/>
      <name val="UD Digi Kyokasho NK-R"/>
      <family val="1"/>
      <charset val="128"/>
    </font>
    <font>
      <b/>
      <sz val="12"/>
      <color theme="1" tint="0.34998626667073579"/>
      <name val="Calibri"/>
      <family val="1"/>
    </font>
    <font>
      <b/>
      <sz val="11"/>
      <color theme="1" tint="0.34998626667073579"/>
      <name val="Calibri"/>
      <family val="1"/>
    </font>
    <font>
      <b/>
      <sz val="11"/>
      <color theme="0"/>
      <name val="ＭＳ Ｐゴシック"/>
      <family val="2"/>
      <charset val="128"/>
      <scheme val="minor"/>
    </font>
    <font>
      <sz val="12"/>
      <color theme="1" tint="0.34998626667073579"/>
      <name val="UD Digi Kyokasho NK-R"/>
      <family val="1"/>
      <charset val="128"/>
    </font>
    <font>
      <b/>
      <sz val="12"/>
      <color theme="1" tint="0.34998626667073579"/>
      <name val="UD Digi Kyokasho NK-R"/>
      <family val="1"/>
      <charset val="128"/>
    </font>
    <font>
      <b/>
      <sz val="12"/>
      <color theme="1"/>
      <name val="UD Digi Kyokasho NK-R"/>
      <family val="1"/>
      <charset val="128"/>
    </font>
    <font>
      <sz val="11"/>
      <name val="UD デジタル 教科書体 NK-R"/>
      <family val="1"/>
      <charset val="128"/>
    </font>
    <font>
      <sz val="9"/>
      <color theme="1" tint="0.499984740745262"/>
      <name val="UD Digi Kyokasho NK-R"/>
      <family val="1"/>
      <charset val="128"/>
    </font>
    <font>
      <sz val="9"/>
      <color theme="1" tint="0.34998626667073579"/>
      <name val="UD Digi Kyokasho NK-R"/>
      <family val="1"/>
      <charset val="128"/>
    </font>
    <font>
      <b/>
      <sz val="9"/>
      <color theme="1" tint="0.34998626667073579"/>
      <name val="UD Digi Kyokasho NK-R"/>
      <family val="1"/>
      <charset val="128"/>
    </font>
    <font>
      <b/>
      <sz val="9"/>
      <color theme="1"/>
      <name val="UD Digi Kyokasho NK-R"/>
      <family val="1"/>
      <charset val="128"/>
    </font>
    <font>
      <sz val="9"/>
      <name val="UD Digi Kyokasho NK-R"/>
      <family val="1"/>
      <charset val="128"/>
    </font>
    <font>
      <sz val="16"/>
      <name val="ＭＳ ゴシック"/>
      <family val="3"/>
      <charset val="128"/>
    </font>
    <font>
      <sz val="16"/>
      <name val="ＭＳ Ｐゴシック"/>
      <family val="3"/>
      <charset val="128"/>
    </font>
    <font>
      <sz val="11"/>
      <name val="ＭＳ Ｐ明朝"/>
      <family val="1"/>
      <charset val="128"/>
    </font>
    <font>
      <sz val="18"/>
      <name val="ＭＳ Ｐゴシック"/>
      <family val="3"/>
      <charset val="128"/>
    </font>
    <font>
      <sz val="14"/>
      <name val="ＭＳ ゴシック"/>
      <family val="3"/>
      <charset val="128"/>
    </font>
    <font>
      <sz val="10"/>
      <name val="ＭＳ Ｐゴシック"/>
      <family val="3"/>
      <charset val="128"/>
    </font>
    <font>
      <sz val="10"/>
      <name val="ＭＳ Ｐ明朝"/>
      <family val="1"/>
      <charset val="128"/>
    </font>
    <font>
      <sz val="10"/>
      <name val="ＭＳ Ｐゴシック"/>
      <family val="2"/>
      <charset val="128"/>
      <scheme val="minor"/>
    </font>
    <font>
      <sz val="9"/>
      <name val="Meiryo"/>
      <family val="3"/>
      <charset val="128"/>
    </font>
    <font>
      <b/>
      <sz val="9"/>
      <name val="Meiryo"/>
      <charset val="128"/>
    </font>
    <font>
      <b/>
      <sz val="11"/>
      <name val="Meiryo"/>
      <family val="2"/>
      <charset val="128"/>
    </font>
    <font>
      <sz val="9"/>
      <color indexed="9"/>
      <name val="Meiryo"/>
      <family val="3"/>
      <charset val="128"/>
    </font>
    <font>
      <b/>
      <sz val="18"/>
      <name val="Meiryo"/>
      <family val="2"/>
      <charset val="128"/>
    </font>
    <font>
      <vertAlign val="subscript"/>
      <sz val="9"/>
      <name val="Meiryo"/>
      <family val="3"/>
      <charset val="128"/>
    </font>
    <font>
      <vertAlign val="superscript"/>
      <sz val="9"/>
      <name val="Meiryo"/>
      <family val="3"/>
      <charset val="128"/>
    </font>
    <font>
      <sz val="11"/>
      <name val="ＭＳ 明朝"/>
      <family val="1"/>
      <charset val="128"/>
    </font>
    <font>
      <sz val="8"/>
      <name val="UD Digi Kyokasho NK-R"/>
      <family val="1"/>
      <charset val="128"/>
    </font>
    <font>
      <sz val="9"/>
      <color rgb="FF0070C0"/>
      <name val="Meiryo"/>
      <family val="3"/>
      <charset val="128"/>
    </font>
    <font>
      <sz val="8"/>
      <color theme="1"/>
      <name val="UD Digi Kyokasho NK-R"/>
      <family val="1"/>
      <charset val="128"/>
    </font>
    <font>
      <sz val="9"/>
      <color theme="1" tint="0.34998626667073579"/>
      <name val="ＭＳ Ｐゴシック"/>
      <family val="1"/>
      <charset val="128"/>
      <scheme val="major"/>
    </font>
    <font>
      <sz val="11"/>
      <color theme="1"/>
      <name val="ＭＳ Ｐゴシック"/>
      <family val="1"/>
      <charset val="128"/>
      <scheme val="major"/>
    </font>
    <font>
      <sz val="12"/>
      <color theme="0" tint="-0.499984740745262"/>
      <name val="UD Digi Kyokasho NK-R"/>
      <family val="1"/>
      <charset val="128"/>
    </font>
    <font>
      <sz val="9"/>
      <color rgb="FFC00000"/>
      <name val="UD Digi Kyokasho NK-R"/>
      <family val="1"/>
      <charset val="128"/>
    </font>
    <font>
      <sz val="12"/>
      <color rgb="FF0070C0"/>
      <name val="UD Digi Kyokasho NK-R"/>
      <family val="1"/>
      <charset val="128"/>
    </font>
    <font>
      <sz val="12"/>
      <color theme="9" tint="-0.499984740745262"/>
      <name val="UD Digi Kyokasho NK-R"/>
      <family val="1"/>
      <charset val="128"/>
    </font>
    <font>
      <sz val="12"/>
      <color rgb="FFC00000"/>
      <name val="UD デジタル 教科書体 NK-R"/>
      <family val="1"/>
      <charset val="128"/>
    </font>
    <font>
      <sz val="10"/>
      <color theme="1" tint="0.249977111117893"/>
      <name val="UD Digi Kyokasho NK-R"/>
      <family val="1"/>
      <charset val="128"/>
    </font>
    <font>
      <sz val="9"/>
      <color theme="1" tint="0.249977111117893"/>
      <name val="UD Digi Kyokasho NK-R"/>
      <family val="1"/>
      <charset val="128"/>
    </font>
    <font>
      <sz val="11"/>
      <color theme="1" tint="0.249977111117893"/>
      <name val="UD Digi Kyokasho NK-R"/>
      <family val="1"/>
      <charset val="128"/>
    </font>
    <font>
      <sz val="11"/>
      <color theme="1"/>
      <name val="ＭＳ Ｐゴシック"/>
      <family val="2"/>
      <charset val="134"/>
      <scheme val="minor"/>
    </font>
    <font>
      <b/>
      <sz val="9"/>
      <color theme="1" tint="0.249977111117893"/>
      <name val="UD Digi Kyokasho NK-R"/>
      <family val="1"/>
      <charset val="128"/>
    </font>
    <font>
      <sz val="9"/>
      <color theme="6" tint="-0.249977111117893"/>
      <name val="UD Digi Kyokasho NK-R"/>
      <family val="1"/>
      <charset val="128"/>
    </font>
    <font>
      <sz val="11"/>
      <color theme="0" tint="-0.249977111117893"/>
      <name val="UD デジタル 教科書体 NK-R"/>
      <family val="1"/>
      <charset val="128"/>
    </font>
    <font>
      <sz val="9"/>
      <color rgb="FF0070C0"/>
      <name val="UD Digi Kyokasho NK-R"/>
      <family val="1"/>
      <charset val="128"/>
    </font>
  </fonts>
  <fills count="12">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
      <patternFill patternType="solid">
        <fgColor theme="9" tint="0.79998168889431442"/>
        <bgColor indexed="64"/>
      </patternFill>
    </fill>
    <fill>
      <patternFill patternType="solid">
        <fgColor rgb="FFE2F5DB"/>
        <bgColor indexed="64"/>
      </patternFill>
    </fill>
    <fill>
      <patternFill patternType="solid">
        <fgColor theme="3" tint="0.89999084444715716"/>
        <bgColor indexed="64"/>
      </patternFill>
    </fill>
    <fill>
      <patternFill patternType="solid">
        <fgColor theme="8" tint="0.7999816888943144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medium">
        <color indexed="64"/>
      </top>
      <bottom/>
      <diagonal/>
    </border>
    <border>
      <left style="thick">
        <color indexed="64"/>
      </left>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style="thin">
        <color indexed="64"/>
      </top>
      <bottom style="medium">
        <color indexed="64"/>
      </bottom>
      <diagonal/>
    </border>
    <border>
      <left style="thick">
        <color theme="5" tint="-0.499984740745262"/>
      </left>
      <right/>
      <top/>
      <bottom/>
      <diagonal/>
    </border>
    <border>
      <left/>
      <right style="thick">
        <color theme="5" tint="-0.499984740745262"/>
      </right>
      <top/>
      <bottom/>
      <diagonal/>
    </border>
    <border>
      <left style="thick">
        <color theme="5" tint="-0.499984740745262"/>
      </left>
      <right/>
      <top/>
      <bottom style="thick">
        <color theme="5" tint="-0.499984740745262"/>
      </bottom>
      <diagonal/>
    </border>
    <border>
      <left/>
      <right/>
      <top/>
      <bottom style="thick">
        <color theme="5" tint="-0.499984740745262"/>
      </bottom>
      <diagonal/>
    </border>
    <border>
      <left style="thin">
        <color indexed="64"/>
      </left>
      <right/>
      <top style="thin">
        <color indexed="64"/>
      </top>
      <bottom style="thick">
        <color theme="5" tint="-0.499984740745262"/>
      </bottom>
      <diagonal/>
    </border>
    <border>
      <left/>
      <right style="thick">
        <color theme="5" tint="-0.499984740745262"/>
      </right>
      <top style="thin">
        <color indexed="64"/>
      </top>
      <bottom style="thick">
        <color theme="5" tint="-0.499984740745262"/>
      </bottom>
      <diagonal/>
    </border>
    <border>
      <left style="medium">
        <color theme="6" tint="-0.24994659260841701"/>
      </left>
      <right style="medium">
        <color theme="6" tint="-0.24994659260841701"/>
      </right>
      <top style="medium">
        <color theme="6" tint="-0.24994659260841701"/>
      </top>
      <bottom style="hair">
        <color indexed="64"/>
      </bottom>
      <diagonal/>
    </border>
    <border>
      <left style="medium">
        <color theme="6" tint="-0.24994659260841701"/>
      </left>
      <right style="medium">
        <color theme="6" tint="-0.24994659260841701"/>
      </right>
      <top style="hair">
        <color indexed="64"/>
      </top>
      <bottom style="hair">
        <color indexed="64"/>
      </bottom>
      <diagonal/>
    </border>
    <border>
      <left style="medium">
        <color theme="6" tint="-0.24994659260841701"/>
      </left>
      <right style="medium">
        <color theme="6" tint="-0.24994659260841701"/>
      </right>
      <top style="hair">
        <color indexed="64"/>
      </top>
      <bottom style="medium">
        <color theme="6" tint="-0.24994659260841701"/>
      </bottom>
      <diagonal/>
    </border>
    <border>
      <left style="thick">
        <color theme="5" tint="-0.499984740745262"/>
      </left>
      <right/>
      <top/>
      <bottom style="thin">
        <color indexed="64"/>
      </bottom>
      <diagonal/>
    </border>
    <border>
      <left style="medium">
        <color theme="5" tint="-0.499984740745262"/>
      </left>
      <right style="thin">
        <color indexed="64"/>
      </right>
      <top style="medium">
        <color theme="5" tint="-0.499984740745262"/>
      </top>
      <bottom style="medium">
        <color theme="5" tint="-0.499984740745262"/>
      </bottom>
      <diagonal/>
    </border>
    <border>
      <left style="thin">
        <color indexed="64"/>
      </left>
      <right/>
      <top style="medium">
        <color theme="5" tint="-0.499984740745262"/>
      </top>
      <bottom style="medium">
        <color theme="5" tint="-0.499984740745262"/>
      </bottom>
      <diagonal/>
    </border>
    <border>
      <left/>
      <right style="thin">
        <color indexed="64"/>
      </right>
      <top style="medium">
        <color theme="5" tint="-0.499984740745262"/>
      </top>
      <bottom style="medium">
        <color theme="5" tint="-0.499984740745262"/>
      </bottom>
      <diagonal/>
    </border>
    <border>
      <left style="thin">
        <color indexed="64"/>
      </left>
      <right style="medium">
        <color theme="5" tint="-0.499984740745262"/>
      </right>
      <top style="medium">
        <color theme="5" tint="-0.499984740745262"/>
      </top>
      <bottom style="medium">
        <color theme="5" tint="-0.499984740745262"/>
      </bottom>
      <diagonal/>
    </border>
    <border>
      <left style="thin">
        <color theme="5" tint="-0.499984740745262"/>
      </left>
      <right/>
      <top style="thin">
        <color theme="5" tint="-0.499984740745262"/>
      </top>
      <bottom style="thin">
        <color theme="5" tint="-0.499984740745262"/>
      </bottom>
      <diagonal/>
    </border>
    <border>
      <left/>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s>
  <cellStyleXfs count="9">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9" fontId="7" fillId="0" borderId="0" applyFont="0" applyFill="0" applyBorder="0" applyAlignment="0" applyProtection="0">
      <alignment vertical="center"/>
    </xf>
    <xf numFmtId="0" fontId="4" fillId="0" borderId="0"/>
    <xf numFmtId="0" fontId="93" fillId="0" borderId="0"/>
    <xf numFmtId="38" fontId="93" fillId="0" borderId="0" applyFont="0" applyFill="0" applyBorder="0" applyAlignment="0" applyProtection="0"/>
    <xf numFmtId="0" fontId="107" fillId="0" borderId="0">
      <alignment vertical="center"/>
    </xf>
  </cellStyleXfs>
  <cellXfs count="1070">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7" xfId="0" applyFont="1" applyFill="1" applyBorder="1" applyAlignment="1" applyProtection="1">
      <alignment horizontal="center" vertical="center"/>
    </xf>
    <xf numFmtId="0" fontId="11" fillId="0" borderId="0" xfId="0" quotePrefix="1" applyFont="1" applyFill="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5" fillId="0" borderId="0" xfId="0" applyFont="1" applyFill="1" applyAlignment="1" applyProtection="1">
      <alignment vertical="top" wrapText="1"/>
      <protection locked="0"/>
    </xf>
    <xf numFmtId="0" fontId="14" fillId="0" borderId="0" xfId="0" applyFont="1" applyFill="1" applyAlignment="1" applyProtection="1">
      <alignment horizontal="center"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176"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vertical="center" wrapText="1"/>
    </xf>
    <xf numFmtId="0" fontId="14" fillId="0" borderId="28" xfId="0" applyFont="1" applyFill="1" applyBorder="1" applyAlignment="1">
      <alignment horizontal="center" vertical="center"/>
    </xf>
    <xf numFmtId="0" fontId="15" fillId="0" borderId="0" xfId="2" applyFont="1" applyFill="1" applyBorder="1" applyAlignment="1" applyProtection="1">
      <alignment vertical="center"/>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Protection="1"/>
    <xf numFmtId="176" fontId="14" fillId="0" borderId="0" xfId="2" applyNumberFormat="1" applyFont="1" applyFill="1" applyAlignment="1" applyProtection="1">
      <alignment horizontal="distributed"/>
    </xf>
    <xf numFmtId="0" fontId="14" fillId="0" borderId="14" xfId="0" applyFont="1" applyFill="1" applyBorder="1" applyAlignment="1">
      <alignment horizontal="center" vertical="center"/>
    </xf>
    <xf numFmtId="176" fontId="13" fillId="0" borderId="0" xfId="2" applyNumberFormat="1" applyFont="1" applyFill="1" applyAlignment="1" applyProtection="1">
      <alignment vertical="center"/>
      <protection locked="0"/>
    </xf>
    <xf numFmtId="176" fontId="15" fillId="0" borderId="0" xfId="2" quotePrefix="1" applyNumberFormat="1" applyFont="1" applyFill="1" applyProtection="1"/>
    <xf numFmtId="0" fontId="11" fillId="2" borderId="0" xfId="0" applyFont="1" applyFill="1" applyProtection="1">
      <alignment vertical="center"/>
      <protection locked="0"/>
    </xf>
    <xf numFmtId="0" fontId="12" fillId="2" borderId="0" xfId="0" applyFont="1" applyFill="1" applyBorder="1" applyAlignment="1" applyProtection="1">
      <alignment horizontal="right" vertical="center"/>
      <protection locked="0"/>
    </xf>
    <xf numFmtId="0" fontId="23" fillId="0" borderId="0" xfId="0" applyFont="1" applyFill="1" applyAlignment="1">
      <alignment horizontal="center"/>
    </xf>
    <xf numFmtId="0" fontId="18" fillId="0" borderId="0" xfId="0" applyFont="1" applyFill="1" applyAlignment="1">
      <alignment horizontal="left" vertical="center"/>
    </xf>
    <xf numFmtId="184" fontId="14" fillId="0" borderId="14" xfId="0" applyNumberFormat="1" applyFont="1" applyFill="1" applyBorder="1">
      <alignment vertical="center"/>
    </xf>
    <xf numFmtId="184" fontId="14" fillId="0" borderId="28" xfId="0" applyNumberFormat="1" applyFont="1" applyFill="1" applyBorder="1">
      <alignment vertical="center"/>
    </xf>
    <xf numFmtId="0" fontId="11" fillId="0" borderId="29" xfId="0" applyFont="1" applyFill="1" applyBorder="1" applyAlignment="1">
      <alignment vertical="center" wrapText="1"/>
    </xf>
    <xf numFmtId="184" fontId="14" fillId="0" borderId="30" xfId="0" applyNumberFormat="1" applyFont="1" applyFill="1" applyBorder="1">
      <alignment vertical="center"/>
    </xf>
    <xf numFmtId="184" fontId="14" fillId="0" borderId="37" xfId="0" applyNumberFormat="1" applyFont="1" applyFill="1" applyBorder="1">
      <alignment vertical="center"/>
    </xf>
    <xf numFmtId="0" fontId="24"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4" fillId="0" borderId="0" xfId="0" applyFont="1" applyFill="1" applyProtection="1">
      <alignment vertical="center"/>
      <protection locked="0"/>
    </xf>
    <xf numFmtId="0" fontId="24" fillId="0" borderId="0" xfId="0" applyFont="1" applyFill="1" applyProtection="1">
      <alignment vertical="center"/>
    </xf>
    <xf numFmtId="0" fontId="24" fillId="0" borderId="0" xfId="0" applyFont="1" applyFill="1" applyBorder="1" applyAlignment="1" applyProtection="1">
      <alignment horizontal="left" vertical="center"/>
      <protection locked="0"/>
    </xf>
    <xf numFmtId="0" fontId="25" fillId="0" borderId="0" xfId="0" applyFont="1" applyFill="1" applyBorder="1" applyAlignment="1" applyProtection="1">
      <alignment horizontal="left" vertical="center"/>
    </xf>
    <xf numFmtId="0" fontId="24" fillId="0" borderId="0" xfId="0" applyFont="1" applyFill="1" applyBorder="1" applyAlignment="1" applyProtection="1">
      <alignment vertical="center"/>
      <protection locked="0"/>
    </xf>
    <xf numFmtId="0" fontId="26" fillId="0" borderId="0" xfId="0" applyFont="1" applyFill="1" applyProtection="1">
      <alignment vertical="center"/>
    </xf>
    <xf numFmtId="0" fontId="25" fillId="0" borderId="0" xfId="0" quotePrefix="1" applyFont="1" applyFill="1" applyProtection="1">
      <alignment vertical="center"/>
      <protection locked="0"/>
    </xf>
    <xf numFmtId="0" fontId="24" fillId="0" borderId="15" xfId="0" applyFont="1" applyFill="1" applyBorder="1" applyAlignment="1" applyProtection="1">
      <alignment vertical="center" wrapText="1"/>
      <protection locked="0"/>
    </xf>
    <xf numFmtId="0" fontId="24" fillId="0" borderId="47" xfId="0" applyFont="1" applyFill="1" applyBorder="1" applyAlignment="1" applyProtection="1">
      <alignment horizontal="center" vertical="center" wrapText="1"/>
      <protection locked="0"/>
    </xf>
    <xf numFmtId="0" fontId="24" fillId="0" borderId="4" xfId="0" applyFont="1" applyFill="1" applyBorder="1" applyAlignment="1" applyProtection="1">
      <alignment horizontal="center" vertical="center" wrapText="1"/>
      <protection locked="0"/>
    </xf>
    <xf numFmtId="0" fontId="22" fillId="0" borderId="0" xfId="0" applyFont="1" applyFill="1" applyAlignment="1" applyProtection="1">
      <alignment horizontal="center" vertical="center"/>
    </xf>
    <xf numFmtId="181" fontId="11" fillId="2" borderId="5" xfId="0" applyNumberFormat="1" applyFont="1" applyFill="1" applyBorder="1" applyAlignment="1" applyProtection="1">
      <alignment vertical="center" shrinkToFit="1"/>
      <protection locked="0"/>
    </xf>
    <xf numFmtId="181" fontId="11" fillId="2" borderId="5" xfId="0" applyNumberFormat="1" applyFont="1" applyFill="1" applyBorder="1" applyAlignment="1" applyProtection="1">
      <alignment vertical="center" shrinkToFit="1"/>
    </xf>
    <xf numFmtId="181" fontId="11" fillId="0" borderId="6" xfId="0" applyNumberFormat="1" applyFont="1" applyFill="1" applyBorder="1" applyAlignment="1" applyProtection="1">
      <alignment vertical="center" shrinkToFit="1"/>
    </xf>
    <xf numFmtId="0" fontId="11" fillId="0" borderId="0" xfId="0" applyFont="1" applyFill="1" applyAlignment="1" applyProtection="1">
      <alignment vertical="center" shrinkToFit="1"/>
    </xf>
    <xf numFmtId="0" fontId="24" fillId="3" borderId="32" xfId="0" applyFont="1" applyFill="1" applyBorder="1" applyAlignment="1" applyProtection="1">
      <alignment horizontal="center" vertical="center" wrapText="1"/>
      <protection locked="0"/>
    </xf>
    <xf numFmtId="0" fontId="24" fillId="3" borderId="32" xfId="0" applyFont="1" applyFill="1" applyBorder="1" applyProtection="1">
      <alignment vertical="center"/>
    </xf>
    <xf numFmtId="0" fontId="27" fillId="0" borderId="0" xfId="0" applyFont="1" applyFill="1" applyProtection="1">
      <alignment vertical="center"/>
    </xf>
    <xf numFmtId="181" fontId="28" fillId="0" borderId="32" xfId="0" applyNumberFormat="1" applyFont="1" applyFill="1" applyBorder="1" applyAlignment="1" applyProtection="1">
      <alignment vertical="center" shrinkToFit="1"/>
    </xf>
    <xf numFmtId="181" fontId="28" fillId="0" borderId="31" xfId="0" applyNumberFormat="1" applyFont="1" applyFill="1" applyBorder="1" applyAlignment="1" applyProtection="1">
      <alignment vertical="center" shrinkToFit="1"/>
    </xf>
    <xf numFmtId="0" fontId="29" fillId="0" borderId="0" xfId="0" applyFont="1" applyFill="1" applyProtection="1">
      <alignment vertical="center"/>
    </xf>
    <xf numFmtId="0" fontId="29" fillId="0" borderId="0" xfId="0" applyFont="1" applyFill="1" applyAlignment="1" applyProtection="1">
      <alignment vertical="center" shrinkToFit="1"/>
    </xf>
    <xf numFmtId="0" fontId="11" fillId="0" borderId="0" xfId="0" applyFont="1" applyFill="1" applyAlignment="1" applyProtection="1">
      <alignment horizontal="right" shrinkToFit="1"/>
    </xf>
    <xf numFmtId="0" fontId="30" fillId="0" borderId="0" xfId="0" applyFont="1" applyFill="1" applyAlignment="1" applyProtection="1">
      <alignment horizontal="center" vertical="center"/>
    </xf>
    <xf numFmtId="0" fontId="30" fillId="0" borderId="0" xfId="0" applyFont="1" applyFill="1" applyProtection="1">
      <alignment vertical="center"/>
    </xf>
    <xf numFmtId="0" fontId="29" fillId="0" borderId="34" xfId="0" applyFont="1" applyFill="1" applyBorder="1" applyAlignment="1" applyProtection="1">
      <alignment horizontal="center" vertical="center" wrapText="1"/>
    </xf>
    <xf numFmtId="0" fontId="11" fillId="0" borderId="35" xfId="0" applyFont="1" applyFill="1" applyBorder="1" applyAlignment="1" applyProtection="1">
      <alignment horizontal="center" vertical="center" wrapText="1"/>
    </xf>
    <xf numFmtId="0" fontId="11" fillId="0" borderId="55" xfId="0" applyFont="1" applyFill="1" applyBorder="1" applyAlignment="1" applyProtection="1">
      <alignment horizontal="center" vertical="center"/>
    </xf>
    <xf numFmtId="0" fontId="11" fillId="0" borderId="51" xfId="0" applyFont="1" applyFill="1" applyBorder="1" applyAlignment="1" applyProtection="1">
      <alignment horizontal="center" vertical="center" wrapText="1"/>
    </xf>
    <xf numFmtId="0" fontId="30" fillId="0" borderId="56" xfId="0" applyFont="1" applyFill="1" applyBorder="1" applyAlignment="1" applyProtection="1">
      <alignment horizontal="center" vertical="center"/>
    </xf>
    <xf numFmtId="0" fontId="30" fillId="0" borderId="36" xfId="0" applyFont="1" applyFill="1" applyBorder="1" applyAlignment="1" applyProtection="1">
      <alignment horizontal="center" vertical="center"/>
    </xf>
    <xf numFmtId="0" fontId="30" fillId="0" borderId="53"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17" xfId="0" applyFont="1" applyFill="1" applyBorder="1" applyAlignment="1" applyProtection="1">
      <alignment vertical="center"/>
      <protection locked="0"/>
    </xf>
    <xf numFmtId="0" fontId="30" fillId="0" borderId="28" xfId="0" applyFont="1" applyFill="1" applyBorder="1" applyAlignment="1" applyProtection="1">
      <alignment vertical="center"/>
      <protection locked="0"/>
    </xf>
    <xf numFmtId="0" fontId="30" fillId="0" borderId="29" xfId="0" applyFont="1" applyFill="1" applyBorder="1" applyAlignment="1" applyProtection="1">
      <alignment horizontal="right" vertical="center"/>
      <protection locked="0"/>
    </xf>
    <xf numFmtId="0" fontId="16" fillId="0" borderId="16" xfId="0" applyFont="1" applyFill="1" applyBorder="1" applyAlignment="1" applyProtection="1">
      <alignment vertical="center"/>
      <protection locked="0"/>
    </xf>
    <xf numFmtId="0" fontId="24" fillId="0" borderId="57" xfId="0" applyFont="1" applyFill="1" applyBorder="1" applyProtection="1">
      <alignment vertical="center"/>
    </xf>
    <xf numFmtId="0" fontId="34" fillId="0" borderId="0" xfId="0" applyFont="1" applyFill="1" applyBorder="1">
      <alignment vertical="center"/>
    </xf>
    <xf numFmtId="38" fontId="34" fillId="0" borderId="0" xfId="1" applyFont="1" applyFill="1" applyBorder="1">
      <alignment vertical="center"/>
    </xf>
    <xf numFmtId="38" fontId="34" fillId="0" borderId="0" xfId="0" applyNumberFormat="1" applyFont="1" applyFill="1" applyBorder="1">
      <alignment vertical="center"/>
    </xf>
    <xf numFmtId="1" fontId="34" fillId="0" borderId="0" xfId="0" applyNumberFormat="1" applyFont="1" applyFill="1" applyBorder="1">
      <alignment vertical="center"/>
    </xf>
    <xf numFmtId="38" fontId="18" fillId="0" borderId="0" xfId="1" applyFont="1" applyFill="1" applyBorder="1">
      <alignment vertical="center"/>
    </xf>
    <xf numFmtId="1" fontId="18" fillId="0" borderId="0" xfId="0" applyNumberFormat="1" applyFont="1" applyFill="1" applyBorder="1">
      <alignment vertical="center"/>
    </xf>
    <xf numFmtId="0" fontId="18" fillId="0" borderId="0" xfId="0" applyFont="1" applyFill="1" applyBorder="1">
      <alignment vertical="center"/>
    </xf>
    <xf numFmtId="0" fontId="34" fillId="0" borderId="0" xfId="0" applyFont="1" applyFill="1" applyBorder="1" applyAlignment="1">
      <alignment horizontal="right" vertical="center"/>
    </xf>
    <xf numFmtId="0" fontId="35" fillId="0" borderId="0" xfId="0" applyFont="1" applyFill="1" applyBorder="1" applyAlignment="1">
      <alignment horizontal="center" vertical="center"/>
    </xf>
    <xf numFmtId="189" fontId="34" fillId="0" borderId="0" xfId="0" applyNumberFormat="1" applyFont="1" applyFill="1" applyBorder="1">
      <alignment vertical="center"/>
    </xf>
    <xf numFmtId="189" fontId="18" fillId="0" borderId="0" xfId="0" applyNumberFormat="1" applyFont="1" applyFill="1" applyBorder="1">
      <alignment vertical="center"/>
    </xf>
    <xf numFmtId="0" fontId="24" fillId="0" borderId="0" xfId="0" applyFont="1" applyFill="1" applyBorder="1" applyAlignment="1">
      <alignment vertical="center" wrapText="1"/>
    </xf>
    <xf numFmtId="0" fontId="24" fillId="0" borderId="93" xfId="0" applyFont="1" applyFill="1" applyBorder="1" applyAlignment="1" applyProtection="1">
      <alignment horizontal="center" vertical="center"/>
    </xf>
    <xf numFmtId="0" fontId="24" fillId="0" borderId="71" xfId="0" applyFont="1" applyFill="1" applyBorder="1" applyAlignment="1" applyProtection="1">
      <alignment horizontal="center" vertical="center"/>
    </xf>
    <xf numFmtId="0" fontId="24" fillId="0" borderId="75" xfId="0" applyFont="1" applyFill="1" applyBorder="1" applyAlignment="1" applyProtection="1">
      <alignment horizontal="center" vertical="center"/>
    </xf>
    <xf numFmtId="0" fontId="24" fillId="3" borderId="92" xfId="0" applyFont="1" applyFill="1" applyBorder="1" applyAlignment="1" applyProtection="1">
      <alignment horizontal="center" vertical="center"/>
    </xf>
    <xf numFmtId="0" fontId="25" fillId="0" borderId="96" xfId="0" applyFont="1" applyFill="1" applyBorder="1" applyAlignment="1" applyProtection="1">
      <alignment horizontal="center" vertical="center"/>
    </xf>
    <xf numFmtId="0" fontId="25" fillId="0" borderId="75" xfId="0" applyFont="1" applyFill="1" applyBorder="1" applyAlignment="1" applyProtection="1">
      <alignment horizontal="center" vertical="center"/>
    </xf>
    <xf numFmtId="0" fontId="24" fillId="0" borderId="94" xfId="0" applyFont="1" applyFill="1" applyBorder="1" applyProtection="1">
      <alignment vertical="center"/>
    </xf>
    <xf numFmtId="0" fontId="24" fillId="3" borderId="92" xfId="0" applyFont="1" applyFill="1" applyBorder="1" applyProtection="1">
      <alignment vertical="center"/>
    </xf>
    <xf numFmtId="0" fontId="24" fillId="0" borderId="97" xfId="0" applyFont="1" applyFill="1" applyBorder="1" applyProtection="1">
      <alignment vertical="center"/>
    </xf>
    <xf numFmtId="0" fontId="24" fillId="0" borderId="96" xfId="0" applyFont="1" applyFill="1" applyBorder="1" applyProtection="1">
      <alignment vertical="center"/>
    </xf>
    <xf numFmtId="0" fontId="24" fillId="0" borderId="95" xfId="0" applyFont="1" applyFill="1" applyBorder="1" applyProtection="1">
      <alignment vertical="center"/>
    </xf>
    <xf numFmtId="181" fontId="11" fillId="5" borderId="98" xfId="0" applyNumberFormat="1" applyFont="1" applyFill="1" applyBorder="1" applyAlignment="1" applyProtection="1">
      <alignment vertical="center" shrinkToFit="1"/>
      <protection locked="0"/>
    </xf>
    <xf numFmtId="181" fontId="11" fillId="5" borderId="98" xfId="0" applyNumberFormat="1" applyFont="1" applyFill="1" applyBorder="1" applyAlignment="1" applyProtection="1">
      <alignment vertical="center" shrinkToFit="1"/>
    </xf>
    <xf numFmtId="181" fontId="11" fillId="5" borderId="99" xfId="0" applyNumberFormat="1" applyFont="1" applyFill="1" applyBorder="1" applyAlignment="1" applyProtection="1">
      <alignment vertical="center" shrinkToFit="1"/>
      <protection locked="0"/>
    </xf>
    <xf numFmtId="181" fontId="11" fillId="5" borderId="99" xfId="0" applyNumberFormat="1" applyFont="1" applyFill="1" applyBorder="1" applyAlignment="1" applyProtection="1">
      <alignment vertical="center" shrinkToFit="1"/>
    </xf>
    <xf numFmtId="38" fontId="19" fillId="0" borderId="0" xfId="1" applyFont="1" applyFill="1" applyBorder="1">
      <alignment vertical="center"/>
    </xf>
    <xf numFmtId="0" fontId="34" fillId="0" borderId="0" xfId="0" applyFont="1" applyFill="1" applyBorder="1" applyAlignment="1"/>
    <xf numFmtId="0" fontId="35" fillId="0" borderId="0" xfId="0" applyFont="1" applyFill="1" applyBorder="1" applyAlignment="1">
      <alignment horizontal="center"/>
    </xf>
    <xf numFmtId="189" fontId="34" fillId="0" borderId="0" xfId="4" applyNumberFormat="1" applyFont="1" applyFill="1" applyBorder="1" applyAlignment="1"/>
    <xf numFmtId="0" fontId="34" fillId="0" borderId="0" xfId="0" applyFont="1" applyFill="1" applyBorder="1" applyAlignment="1">
      <alignment vertical="center"/>
    </xf>
    <xf numFmtId="38" fontId="34" fillId="0" borderId="0" xfId="1" applyFont="1" applyFill="1" applyBorder="1" applyAlignment="1">
      <alignment vertical="center"/>
    </xf>
    <xf numFmtId="0" fontId="35" fillId="0" borderId="0" xfId="0" applyFont="1" applyFill="1" applyBorder="1" applyAlignment="1">
      <alignment vertical="center"/>
    </xf>
    <xf numFmtId="1" fontId="34" fillId="0" borderId="0" xfId="0" applyNumberFormat="1" applyFont="1" applyFill="1" applyBorder="1" applyAlignment="1">
      <alignment vertical="center"/>
    </xf>
    <xf numFmtId="176" fontId="34" fillId="0" borderId="0" xfId="1" applyNumberFormat="1" applyFont="1" applyFill="1" applyBorder="1" applyAlignment="1"/>
    <xf numFmtId="176" fontId="34" fillId="0" borderId="0" xfId="0" applyNumberFormat="1" applyFont="1" applyFill="1" applyBorder="1" applyAlignment="1"/>
    <xf numFmtId="0" fontId="24" fillId="6" borderId="32" xfId="0" applyFont="1" applyFill="1" applyBorder="1" applyAlignment="1" applyProtection="1">
      <alignment vertical="center" wrapText="1"/>
      <protection locked="0"/>
    </xf>
    <xf numFmtId="0" fontId="24" fillId="6" borderId="92" xfId="0" applyFont="1" applyFill="1" applyBorder="1" applyAlignment="1" applyProtection="1">
      <alignment horizontal="center" vertical="center"/>
    </xf>
    <xf numFmtId="176" fontId="11" fillId="0" borderId="0" xfId="2" quotePrefix="1" applyNumberFormat="1" applyFont="1" applyFill="1" applyProtection="1"/>
    <xf numFmtId="185" fontId="14" fillId="0" borderId="0" xfId="0" applyNumberFormat="1" applyFont="1" applyFill="1" applyBorder="1">
      <alignment vertical="center"/>
    </xf>
    <xf numFmtId="185" fontId="14" fillId="0" borderId="30" xfId="0" applyNumberFormat="1" applyFont="1" applyFill="1" applyBorder="1">
      <alignment vertical="center"/>
    </xf>
    <xf numFmtId="183" fontId="14" fillId="0" borderId="32" xfId="2" applyNumberFormat="1" applyFont="1" applyFill="1" applyBorder="1" applyAlignment="1" applyProtection="1">
      <alignment vertical="center"/>
    </xf>
    <xf numFmtId="183" fontId="14" fillId="0" borderId="31" xfId="2" applyNumberFormat="1" applyFont="1" applyFill="1" applyBorder="1" applyAlignment="1" applyProtection="1">
      <alignment vertical="center"/>
    </xf>
    <xf numFmtId="183" fontId="14" fillId="0" borderId="37" xfId="2" applyNumberFormat="1" applyFont="1" applyFill="1" applyBorder="1" applyAlignment="1" applyProtection="1">
      <alignment vertical="center"/>
    </xf>
    <xf numFmtId="0" fontId="24" fillId="6" borderId="32" xfId="0" applyFont="1" applyFill="1" applyBorder="1" applyProtection="1">
      <alignment vertical="center"/>
    </xf>
    <xf numFmtId="0" fontId="24" fillId="6" borderId="92" xfId="0" applyFont="1" applyFill="1" applyBorder="1" applyProtection="1">
      <alignment vertical="center"/>
    </xf>
    <xf numFmtId="0" fontId="11" fillId="0" borderId="33"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38" fontId="18" fillId="0" borderId="0" xfId="1" applyFont="1" applyFill="1" applyBorder="1" applyAlignment="1">
      <alignment vertical="center"/>
    </xf>
    <xf numFmtId="38" fontId="34" fillId="0" borderId="30" xfId="1" applyFont="1" applyFill="1" applyBorder="1">
      <alignment vertical="center"/>
    </xf>
    <xf numFmtId="38" fontId="34" fillId="0" borderId="34" xfId="1" applyFont="1" applyFill="1" applyBorder="1">
      <alignment vertical="center"/>
    </xf>
    <xf numFmtId="38" fontId="34" fillId="0" borderId="100" xfId="1" applyFont="1" applyFill="1" applyBorder="1">
      <alignment vertical="center"/>
    </xf>
    <xf numFmtId="0" fontId="24" fillId="0" borderId="55" xfId="0" applyFont="1" applyFill="1" applyBorder="1" applyAlignment="1" applyProtection="1">
      <alignment horizontal="center" vertical="center"/>
    </xf>
    <xf numFmtId="0" fontId="24" fillId="0" borderId="7" xfId="0" applyFont="1" applyFill="1" applyBorder="1" applyAlignment="1" applyProtection="1">
      <alignment horizontal="center" vertical="center"/>
    </xf>
    <xf numFmtId="0" fontId="24" fillId="0" borderId="74" xfId="0" applyFont="1" applyFill="1" applyBorder="1" applyAlignment="1" applyProtection="1">
      <alignment horizontal="center" vertical="center"/>
    </xf>
    <xf numFmtId="0" fontId="24" fillId="0" borderId="94" xfId="0" applyFont="1" applyFill="1" applyBorder="1" applyAlignment="1" applyProtection="1">
      <alignment horizontal="center" vertical="center"/>
    </xf>
    <xf numFmtId="0" fontId="24" fillId="0" borderId="93" xfId="0" applyFont="1" applyFill="1" applyBorder="1" applyAlignment="1" applyProtection="1">
      <alignment horizontal="center" vertical="center" shrinkToFit="1"/>
    </xf>
    <xf numFmtId="0" fontId="24" fillId="0" borderId="74" xfId="0" applyFont="1" applyFill="1" applyBorder="1" applyAlignment="1" applyProtection="1">
      <alignment horizontal="center" vertical="center" shrinkToFit="1"/>
    </xf>
    <xf numFmtId="0" fontId="24" fillId="0" borderId="75" xfId="0" applyFont="1" applyFill="1" applyBorder="1" applyAlignment="1" applyProtection="1">
      <alignment horizontal="center" vertical="center" wrapText="1"/>
    </xf>
    <xf numFmtId="0" fontId="24" fillId="0" borderId="74" xfId="0" applyFont="1" applyFill="1" applyBorder="1" applyAlignment="1" applyProtection="1">
      <alignment horizontal="center" vertical="center" wrapText="1"/>
    </xf>
    <xf numFmtId="0" fontId="24" fillId="0" borderId="95" xfId="0" applyFont="1" applyFill="1" applyBorder="1" applyAlignment="1" applyProtection="1">
      <alignment horizontal="center" vertical="center"/>
    </xf>
    <xf numFmtId="0" fontId="24" fillId="0" borderId="96" xfId="0" applyFont="1" applyFill="1" applyBorder="1" applyAlignment="1" applyProtection="1">
      <alignment horizontal="center" vertical="center"/>
    </xf>
    <xf numFmtId="0" fontId="20" fillId="0" borderId="0" xfId="0" applyFont="1" applyFill="1" applyAlignment="1" applyProtection="1">
      <alignment horizontal="center" vertical="center"/>
    </xf>
    <xf numFmtId="3" fontId="20" fillId="0" borderId="76" xfId="0" applyNumberFormat="1" applyFont="1" applyFill="1" applyBorder="1" applyAlignment="1" applyProtection="1">
      <alignment vertical="center" shrinkToFit="1"/>
    </xf>
    <xf numFmtId="3" fontId="20" fillId="0" borderId="26" xfId="0" applyNumberFormat="1" applyFont="1" applyFill="1" applyBorder="1" applyAlignment="1" applyProtection="1">
      <alignment vertical="center" shrinkToFit="1"/>
    </xf>
    <xf numFmtId="3" fontId="20" fillId="0" borderId="81" xfId="0" applyNumberFormat="1" applyFont="1" applyFill="1" applyBorder="1" applyAlignment="1" applyProtection="1">
      <alignment vertical="center" shrinkToFit="1"/>
    </xf>
    <xf numFmtId="3" fontId="20" fillId="0" borderId="27" xfId="0" applyNumberFormat="1" applyFont="1" applyFill="1" applyBorder="1" applyAlignment="1" applyProtection="1">
      <alignment vertical="center" shrinkToFit="1"/>
    </xf>
    <xf numFmtId="183" fontId="20" fillId="0" borderId="76" xfId="0" applyNumberFormat="1" applyFont="1" applyFill="1" applyBorder="1" applyAlignment="1" applyProtection="1">
      <alignment vertical="center" shrinkToFit="1"/>
      <protection locked="0"/>
    </xf>
    <xf numFmtId="183" fontId="20" fillId="0" borderId="25" xfId="0" applyNumberFormat="1" applyFont="1" applyFill="1" applyBorder="1" applyAlignment="1" applyProtection="1">
      <alignment vertical="center" shrinkToFit="1"/>
      <protection locked="0"/>
    </xf>
    <xf numFmtId="3" fontId="20" fillId="0" borderId="77" xfId="0" applyNumberFormat="1" applyFont="1" applyFill="1" applyBorder="1" applyAlignment="1" applyProtection="1">
      <alignment vertical="center" shrinkToFit="1"/>
    </xf>
    <xf numFmtId="3" fontId="20" fillId="0" borderId="91" xfId="0" applyNumberFormat="1" applyFont="1" applyFill="1" applyBorder="1" applyAlignment="1" applyProtection="1">
      <alignment vertical="center" shrinkToFit="1"/>
    </xf>
    <xf numFmtId="3" fontId="20" fillId="0" borderId="72" xfId="0" applyNumberFormat="1" applyFont="1" applyFill="1" applyBorder="1" applyAlignment="1" applyProtection="1">
      <alignment vertical="center" shrinkToFit="1"/>
    </xf>
    <xf numFmtId="3" fontId="20" fillId="0" borderId="24" xfId="0" applyNumberFormat="1" applyFont="1" applyFill="1" applyBorder="1" applyAlignment="1" applyProtection="1">
      <alignment vertical="center" shrinkToFit="1"/>
    </xf>
    <xf numFmtId="3" fontId="20" fillId="0" borderId="25" xfId="0" applyNumberFormat="1" applyFont="1" applyFill="1" applyBorder="1" applyAlignment="1" applyProtection="1">
      <alignment vertical="center" shrinkToFit="1"/>
    </xf>
    <xf numFmtId="3" fontId="20" fillId="0" borderId="68" xfId="0" applyNumberFormat="1" applyFont="1" applyFill="1" applyBorder="1" applyAlignment="1" applyProtection="1">
      <alignment vertical="center" shrinkToFit="1"/>
    </xf>
    <xf numFmtId="3" fontId="48" fillId="0" borderId="27" xfId="0" applyNumberFormat="1" applyFont="1" applyFill="1" applyBorder="1" applyAlignment="1" applyProtection="1">
      <alignment vertical="center" shrinkToFit="1"/>
    </xf>
    <xf numFmtId="3" fontId="48" fillId="0" borderId="81" xfId="0" applyNumberFormat="1" applyFont="1" applyFill="1" applyBorder="1" applyAlignment="1" applyProtection="1">
      <alignment vertical="center" shrinkToFit="1"/>
    </xf>
    <xf numFmtId="181" fontId="48" fillId="0" borderId="0" xfId="0" applyNumberFormat="1" applyFont="1" applyFill="1" applyProtection="1">
      <alignment vertical="center"/>
    </xf>
    <xf numFmtId="181" fontId="20" fillId="0" borderId="31" xfId="0" applyNumberFormat="1" applyFont="1" applyFill="1" applyBorder="1" applyProtection="1">
      <alignment vertical="center"/>
    </xf>
    <xf numFmtId="181" fontId="20" fillId="0" borderId="17" xfId="0" applyNumberFormat="1" applyFont="1" applyFill="1" applyBorder="1" applyProtection="1">
      <alignment vertical="center"/>
    </xf>
    <xf numFmtId="181" fontId="20" fillId="0" borderId="0" xfId="0" applyNumberFormat="1" applyFont="1" applyFill="1" applyBorder="1" applyProtection="1">
      <alignment vertical="center"/>
    </xf>
    <xf numFmtId="181" fontId="20" fillId="0" borderId="16" xfId="0" applyNumberFormat="1" applyFont="1" applyFill="1" applyBorder="1" applyProtection="1">
      <alignment vertical="center"/>
    </xf>
    <xf numFmtId="0" fontId="20" fillId="0" borderId="0" xfId="0" applyFont="1" applyFill="1" applyProtection="1">
      <alignment vertical="center"/>
    </xf>
    <xf numFmtId="3" fontId="20" fillId="0" borderId="78" xfId="0" applyNumberFormat="1" applyFont="1" applyFill="1" applyBorder="1" applyAlignment="1" applyProtection="1">
      <alignment vertical="center" shrinkToFit="1"/>
    </xf>
    <xf numFmtId="3" fontId="20" fillId="0" borderId="19" xfId="0" applyNumberFormat="1" applyFont="1" applyFill="1" applyBorder="1" applyAlignment="1" applyProtection="1">
      <alignment vertical="center" shrinkToFit="1"/>
    </xf>
    <xf numFmtId="3" fontId="20" fillId="0" borderId="82" xfId="0" applyNumberFormat="1" applyFont="1" applyFill="1" applyBorder="1" applyAlignment="1" applyProtection="1">
      <alignment vertical="center" shrinkToFit="1"/>
    </xf>
    <xf numFmtId="3" fontId="20" fillId="0" borderId="22" xfId="0" applyNumberFormat="1" applyFont="1" applyFill="1" applyBorder="1" applyAlignment="1" applyProtection="1">
      <alignment vertical="center" shrinkToFit="1"/>
    </xf>
    <xf numFmtId="183" fontId="20" fillId="0" borderId="78" xfId="0" applyNumberFormat="1" applyFont="1" applyFill="1" applyBorder="1" applyAlignment="1" applyProtection="1">
      <alignment vertical="center" shrinkToFit="1"/>
      <protection locked="0"/>
    </xf>
    <xf numFmtId="183" fontId="20" fillId="0" borderId="18" xfId="0" applyNumberFormat="1" applyFont="1" applyFill="1" applyBorder="1" applyAlignment="1" applyProtection="1">
      <alignment vertical="center" shrinkToFit="1"/>
      <protection locked="0"/>
    </xf>
    <xf numFmtId="3" fontId="20" fillId="0" borderId="73" xfId="0" applyNumberFormat="1" applyFont="1" applyFill="1" applyBorder="1" applyAlignment="1" applyProtection="1">
      <alignment vertical="center" shrinkToFit="1"/>
    </xf>
    <xf numFmtId="3" fontId="20" fillId="0" borderId="8" xfId="0" applyNumberFormat="1" applyFont="1" applyFill="1" applyBorder="1" applyAlignment="1" applyProtection="1">
      <alignment vertical="center" shrinkToFit="1"/>
    </xf>
    <xf numFmtId="3" fontId="20" fillId="0" borderId="18" xfId="0" applyNumberFormat="1" applyFont="1" applyFill="1" applyBorder="1" applyAlignment="1" applyProtection="1">
      <alignment vertical="center" shrinkToFit="1"/>
    </xf>
    <xf numFmtId="3" fontId="20" fillId="0" borderId="12" xfId="0" applyNumberFormat="1" applyFont="1" applyFill="1" applyBorder="1" applyAlignment="1" applyProtection="1">
      <alignment vertical="center" shrinkToFit="1"/>
    </xf>
    <xf numFmtId="3" fontId="48" fillId="0" borderId="22" xfId="0" applyNumberFormat="1" applyFont="1" applyFill="1" applyBorder="1" applyAlignment="1" applyProtection="1">
      <alignment vertical="center" shrinkToFit="1"/>
    </xf>
    <xf numFmtId="3" fontId="48" fillId="0" borderId="82" xfId="0" applyNumberFormat="1" applyFont="1" applyFill="1" applyBorder="1" applyAlignment="1" applyProtection="1">
      <alignment vertical="center" shrinkToFit="1"/>
    </xf>
    <xf numFmtId="183" fontId="20" fillId="4" borderId="78" xfId="0" applyNumberFormat="1" applyFont="1" applyFill="1" applyBorder="1" applyAlignment="1" applyProtection="1">
      <alignment vertical="center" shrinkToFit="1"/>
      <protection locked="0"/>
    </xf>
    <xf numFmtId="3" fontId="20" fillId="3" borderId="82" xfId="0" applyNumberFormat="1" applyFont="1" applyFill="1" applyBorder="1" applyAlignment="1" applyProtection="1">
      <alignment vertical="center" shrinkToFit="1"/>
    </xf>
    <xf numFmtId="183" fontId="20" fillId="4" borderId="18" xfId="0" applyNumberFormat="1" applyFont="1" applyFill="1" applyBorder="1" applyAlignment="1" applyProtection="1">
      <alignment vertical="center" shrinkToFit="1"/>
      <protection locked="0"/>
    </xf>
    <xf numFmtId="3" fontId="20" fillId="5" borderId="78" xfId="0" applyNumberFormat="1" applyFont="1" applyFill="1" applyBorder="1" applyAlignment="1" applyProtection="1">
      <alignment vertical="center" shrinkToFit="1"/>
    </xf>
    <xf numFmtId="3" fontId="20" fillId="5" borderId="19" xfId="0" applyNumberFormat="1" applyFont="1" applyFill="1" applyBorder="1" applyAlignment="1" applyProtection="1">
      <alignment vertical="center" shrinkToFit="1"/>
    </xf>
    <xf numFmtId="3" fontId="20" fillId="5" borderId="82" xfId="0" applyNumberFormat="1" applyFont="1" applyFill="1" applyBorder="1" applyAlignment="1" applyProtection="1">
      <alignment vertical="center" shrinkToFit="1"/>
    </xf>
    <xf numFmtId="3" fontId="20" fillId="5" borderId="22" xfId="0" applyNumberFormat="1" applyFont="1" applyFill="1" applyBorder="1" applyAlignment="1" applyProtection="1">
      <alignment vertical="center" shrinkToFit="1"/>
    </xf>
    <xf numFmtId="3" fontId="20" fillId="5" borderId="8" xfId="0" applyNumberFormat="1" applyFont="1" applyFill="1" applyBorder="1" applyAlignment="1" applyProtection="1">
      <alignment vertical="center" shrinkToFit="1"/>
    </xf>
    <xf numFmtId="3" fontId="20" fillId="5" borderId="18" xfId="0" applyNumberFormat="1" applyFont="1" applyFill="1" applyBorder="1" applyAlignment="1" applyProtection="1">
      <alignment vertical="center" shrinkToFit="1"/>
    </xf>
    <xf numFmtId="3" fontId="20" fillId="0" borderId="69" xfId="0" applyNumberFormat="1" applyFont="1" applyFill="1" applyBorder="1" applyAlignment="1" applyProtection="1">
      <alignment vertical="center" shrinkToFit="1"/>
    </xf>
    <xf numFmtId="3" fontId="48" fillId="0" borderId="88" xfId="0" applyNumberFormat="1" applyFont="1" applyFill="1" applyBorder="1" applyAlignment="1" applyProtection="1">
      <alignment vertical="center" shrinkToFit="1"/>
    </xf>
    <xf numFmtId="3" fontId="20" fillId="0" borderId="89" xfId="0" applyNumberFormat="1" applyFont="1" applyFill="1" applyBorder="1" applyAlignment="1" applyProtection="1">
      <alignment vertical="center" shrinkToFit="1"/>
    </xf>
    <xf numFmtId="3" fontId="20" fillId="0" borderId="2" xfId="0" applyNumberFormat="1" applyFont="1" applyFill="1" applyBorder="1" applyAlignment="1" applyProtection="1">
      <alignment vertical="center" shrinkToFit="1"/>
    </xf>
    <xf numFmtId="3" fontId="20" fillId="0" borderId="69" xfId="0" applyNumberFormat="1" applyFont="1" applyFill="1" applyBorder="1" applyAlignment="1" applyProtection="1">
      <alignment horizontal="center" vertical="center" shrinkToFit="1"/>
    </xf>
    <xf numFmtId="3" fontId="20" fillId="0" borderId="80" xfId="0" applyNumberFormat="1" applyFont="1" applyFill="1" applyBorder="1" applyAlignment="1" applyProtection="1">
      <alignment horizontal="center" vertical="center" shrinkToFit="1"/>
    </xf>
    <xf numFmtId="3" fontId="20" fillId="0" borderId="69" xfId="0" applyNumberFormat="1" applyFont="1" applyFill="1" applyBorder="1" applyAlignment="1" applyProtection="1">
      <alignment vertical="center" shrinkToFit="1"/>
      <protection locked="0"/>
    </xf>
    <xf numFmtId="3" fontId="20" fillId="0" borderId="70" xfId="0" applyNumberFormat="1" applyFont="1" applyFill="1" applyBorder="1" applyAlignment="1" applyProtection="1">
      <alignment vertical="center" shrinkToFit="1"/>
    </xf>
    <xf numFmtId="3" fontId="20" fillId="0" borderId="79" xfId="0" applyNumberFormat="1" applyFont="1" applyFill="1" applyBorder="1" applyAlignment="1" applyProtection="1">
      <alignment vertical="center" shrinkToFit="1"/>
    </xf>
    <xf numFmtId="3" fontId="20" fillId="0" borderId="80" xfId="0" applyNumberFormat="1" applyFont="1" applyFill="1" applyBorder="1" applyAlignment="1" applyProtection="1">
      <alignment vertical="center" shrinkToFit="1"/>
    </xf>
    <xf numFmtId="181" fontId="20" fillId="0" borderId="69" xfId="0" applyNumberFormat="1" applyFont="1" applyFill="1" applyBorder="1" applyAlignment="1" applyProtection="1">
      <alignment vertical="center" shrinkToFit="1"/>
    </xf>
    <xf numFmtId="181" fontId="20" fillId="0" borderId="88" xfId="0" applyNumberFormat="1" applyFont="1" applyFill="1" applyBorder="1" applyAlignment="1" applyProtection="1">
      <alignment vertical="center" shrinkToFit="1"/>
    </xf>
    <xf numFmtId="0" fontId="20" fillId="0" borderId="0" xfId="0" applyFont="1" applyFill="1" applyProtection="1">
      <alignment vertical="center"/>
      <protection locked="0"/>
    </xf>
    <xf numFmtId="0" fontId="51" fillId="0" borderId="0" xfId="0" applyFont="1" applyFill="1" applyAlignment="1" applyProtection="1">
      <alignment horizontal="center" vertical="center"/>
    </xf>
    <xf numFmtId="0" fontId="14" fillId="0" borderId="4" xfId="0" applyFont="1" applyFill="1" applyBorder="1" applyAlignment="1">
      <alignment horizontal="center" vertical="center"/>
    </xf>
    <xf numFmtId="0" fontId="14" fillId="0" borderId="30" xfId="0" applyFont="1" applyFill="1" applyBorder="1" applyAlignment="1">
      <alignment vertical="center" wrapText="1"/>
    </xf>
    <xf numFmtId="176" fontId="52" fillId="0" borderId="0" xfId="2" applyNumberFormat="1" applyFont="1" applyFill="1" applyAlignment="1" applyProtection="1">
      <alignment vertical="center"/>
    </xf>
    <xf numFmtId="49" fontId="45" fillId="0" borderId="0" xfId="2" applyNumberFormat="1" applyFont="1" applyFill="1" applyAlignment="1" applyProtection="1">
      <alignment vertical="center"/>
    </xf>
    <xf numFmtId="176" fontId="45" fillId="0" borderId="0" xfId="2" applyNumberFormat="1" applyFont="1" applyFill="1" applyAlignment="1" applyProtection="1">
      <alignment horizontal="distributed" vertical="center"/>
    </xf>
    <xf numFmtId="176" fontId="45" fillId="0" borderId="0" xfId="2" applyNumberFormat="1" applyFont="1" applyFill="1" applyAlignment="1" applyProtection="1">
      <alignment vertical="center"/>
    </xf>
    <xf numFmtId="0" fontId="52" fillId="0" borderId="0" xfId="2" applyFont="1" applyFill="1" applyBorder="1" applyAlignment="1" applyProtection="1">
      <alignment vertical="center"/>
    </xf>
    <xf numFmtId="49" fontId="45" fillId="0" borderId="0" xfId="2" applyNumberFormat="1" applyFont="1" applyFill="1" applyBorder="1" applyAlignment="1" applyProtection="1">
      <alignment vertical="center"/>
      <protection locked="0"/>
    </xf>
    <xf numFmtId="0" fontId="53" fillId="0" borderId="0" xfId="2" applyFont="1" applyFill="1" applyBorder="1" applyAlignment="1" applyProtection="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vertical="center"/>
    </xf>
    <xf numFmtId="49" fontId="45" fillId="0" borderId="0" xfId="2" applyNumberFormat="1" applyFont="1" applyFill="1" applyAlignment="1" applyProtection="1">
      <alignment vertical="center"/>
      <protection locked="0"/>
    </xf>
    <xf numFmtId="176" fontId="49" fillId="0" borderId="0" xfId="2" applyNumberFormat="1" applyFont="1" applyFill="1" applyAlignment="1" applyProtection="1">
      <alignment vertical="center"/>
      <protection locked="0"/>
    </xf>
    <xf numFmtId="176" fontId="45" fillId="0" borderId="0" xfId="2" applyNumberFormat="1" applyFont="1" applyFill="1" applyAlignment="1" applyProtection="1">
      <alignment vertical="center"/>
      <protection locked="0"/>
    </xf>
    <xf numFmtId="176" fontId="45" fillId="0" borderId="0" xfId="2" quotePrefix="1" applyNumberFormat="1" applyFont="1" applyFill="1" applyAlignment="1" applyProtection="1">
      <alignment horizontal="right" vertical="center"/>
      <protection locked="0"/>
    </xf>
    <xf numFmtId="176" fontId="52" fillId="0" borderId="0" xfId="2" applyNumberFormat="1" applyFont="1" applyFill="1" applyAlignment="1" applyProtection="1">
      <alignment horizontal="center" vertical="center"/>
    </xf>
    <xf numFmtId="176" fontId="45" fillId="0" borderId="0" xfId="2" applyNumberFormat="1" applyFont="1" applyFill="1" applyAlignment="1" applyProtection="1">
      <alignment horizontal="center" vertical="center"/>
    </xf>
    <xf numFmtId="176" fontId="52" fillId="0" borderId="0" xfId="2" applyNumberFormat="1" applyFont="1" applyFill="1" applyAlignment="1" applyProtection="1">
      <alignment vertical="center" wrapText="1"/>
    </xf>
    <xf numFmtId="176" fontId="45" fillId="0" borderId="0" xfId="2" applyNumberFormat="1" applyFont="1" applyFill="1" applyAlignment="1" applyProtection="1">
      <alignment vertical="center" wrapText="1"/>
    </xf>
    <xf numFmtId="181" fontId="20" fillId="0" borderId="0" xfId="0" applyNumberFormat="1" applyFont="1" applyFill="1" applyAlignment="1">
      <alignment vertical="center" shrinkToFit="1"/>
    </xf>
    <xf numFmtId="181" fontId="20" fillId="0" borderId="31" xfId="0" applyNumberFormat="1" applyFont="1" applyFill="1" applyBorder="1" applyAlignment="1">
      <alignment vertical="center" shrinkToFit="1"/>
    </xf>
    <xf numFmtId="0" fontId="45" fillId="0" borderId="0" xfId="2" applyFont="1" applyFill="1" applyAlignment="1" applyProtection="1">
      <alignment horizontal="distributed" vertical="center"/>
      <protection locked="0"/>
    </xf>
    <xf numFmtId="183" fontId="14" fillId="0" borderId="11" xfId="2" applyNumberFormat="1" applyFont="1" applyFill="1" applyBorder="1" applyAlignment="1" applyProtection="1">
      <alignment vertical="center"/>
    </xf>
    <xf numFmtId="176" fontId="14" fillId="0" borderId="17" xfId="2" applyNumberFormat="1" applyFont="1" applyFill="1" applyBorder="1" applyProtection="1"/>
    <xf numFmtId="176" fontId="14" fillId="0" borderId="0" xfId="2" applyNumberFormat="1" applyFont="1" applyFill="1" applyBorder="1" applyAlignment="1" applyProtection="1">
      <alignment horizontal="distributed"/>
    </xf>
    <xf numFmtId="0" fontId="18" fillId="0" borderId="0" xfId="0" applyFont="1" applyFill="1" applyBorder="1" applyAlignment="1">
      <alignment horizontal="left" vertical="center"/>
    </xf>
    <xf numFmtId="176" fontId="15" fillId="0" borderId="0" xfId="2" quotePrefix="1" applyNumberFormat="1" applyFont="1" applyFill="1" applyBorder="1" applyAlignment="1" applyProtection="1">
      <alignment vertical="center"/>
    </xf>
    <xf numFmtId="176" fontId="14" fillId="0" borderId="17" xfId="2" applyNumberFormat="1" applyFont="1" applyFill="1" applyBorder="1" applyProtection="1">
      <protection locked="0"/>
    </xf>
    <xf numFmtId="176" fontId="13" fillId="0" borderId="0" xfId="2" applyNumberFormat="1" applyFont="1" applyFill="1" applyBorder="1" applyAlignment="1" applyProtection="1">
      <alignment vertical="center"/>
      <protection locked="0"/>
    </xf>
    <xf numFmtId="176" fontId="45" fillId="0" borderId="0" xfId="2" applyNumberFormat="1" applyFont="1" applyFill="1" applyAlignment="1">
      <alignment vertical="center"/>
    </xf>
    <xf numFmtId="176" fontId="45" fillId="0" borderId="0" xfId="2" applyNumberFormat="1" applyFont="1" applyFill="1" applyAlignment="1">
      <alignment horizontal="distributed" vertical="center"/>
    </xf>
    <xf numFmtId="0" fontId="45" fillId="0" borderId="0" xfId="2" applyFont="1" applyFill="1" applyAlignment="1">
      <alignment vertical="center"/>
    </xf>
    <xf numFmtId="0" fontId="45" fillId="0" borderId="0" xfId="2" applyFont="1" applyFill="1" applyAlignment="1" applyProtection="1">
      <alignment vertical="center"/>
      <protection locked="0"/>
    </xf>
    <xf numFmtId="0" fontId="54" fillId="0" borderId="0" xfId="2" applyFont="1" applyFill="1" applyAlignment="1">
      <alignment vertical="center"/>
    </xf>
    <xf numFmtId="176" fontId="45" fillId="0" borderId="0" xfId="2" applyNumberFormat="1" applyFont="1" applyFill="1" applyAlignment="1">
      <alignment horizontal="center" vertical="center"/>
    </xf>
    <xf numFmtId="176" fontId="45" fillId="0" borderId="0" xfId="2" applyNumberFormat="1" applyFont="1" applyFill="1" applyAlignment="1">
      <alignment vertical="center" wrapText="1"/>
    </xf>
    <xf numFmtId="176" fontId="54" fillId="0" borderId="0" xfId="2" quotePrefix="1" applyNumberFormat="1" applyFont="1" applyFill="1" applyAlignment="1">
      <alignment vertical="center"/>
    </xf>
    <xf numFmtId="0" fontId="45" fillId="0" borderId="0" xfId="2" applyFont="1" applyFill="1" applyAlignment="1" applyProtection="1">
      <alignment horizontal="center" vertical="center"/>
      <protection locked="0"/>
    </xf>
    <xf numFmtId="183" fontId="45" fillId="0" borderId="39" xfId="0" applyNumberFormat="1" applyFont="1" applyFill="1" applyBorder="1" applyAlignment="1">
      <alignment vertical="center" shrinkToFit="1"/>
    </xf>
    <xf numFmtId="183" fontId="45" fillId="0" borderId="41" xfId="0" applyNumberFormat="1" applyFont="1" applyFill="1" applyBorder="1" applyAlignment="1">
      <alignment vertical="center" shrinkToFit="1"/>
    </xf>
    <xf numFmtId="183" fontId="45" fillId="0" borderId="13" xfId="0" applyNumberFormat="1" applyFont="1" applyFill="1" applyBorder="1" applyAlignment="1">
      <alignment vertical="center" shrinkToFit="1"/>
    </xf>
    <xf numFmtId="183" fontId="45" fillId="0" borderId="44" xfId="0" applyNumberFormat="1" applyFont="1" applyFill="1" applyBorder="1" applyAlignment="1">
      <alignment vertical="center" shrinkToFit="1"/>
    </xf>
    <xf numFmtId="183" fontId="45" fillId="0" borderId="45" xfId="0" applyNumberFormat="1" applyFont="1" applyFill="1" applyBorder="1" applyAlignment="1">
      <alignment vertical="center" shrinkToFit="1"/>
    </xf>
    <xf numFmtId="176" fontId="57" fillId="0" borderId="0" xfId="2" applyNumberFormat="1" applyFont="1" applyFill="1" applyAlignment="1" applyProtection="1">
      <alignment vertical="center"/>
    </xf>
    <xf numFmtId="0" fontId="15" fillId="0" borderId="0" xfId="0" applyFont="1" applyFill="1" applyBorder="1">
      <alignment vertical="center"/>
    </xf>
    <xf numFmtId="14" fontId="33" fillId="0"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42" fillId="0" borderId="0" xfId="0" applyFont="1" applyFill="1" applyBorder="1" applyAlignment="1">
      <alignment vertical="center"/>
    </xf>
    <xf numFmtId="0" fontId="24" fillId="0" borderId="0" xfId="0" applyFont="1" applyFill="1" applyBorder="1" applyAlignment="1">
      <alignment horizontal="right" vertical="center"/>
    </xf>
    <xf numFmtId="0" fontId="59" fillId="0" borderId="30" xfId="0" applyFont="1" applyFill="1" applyBorder="1" applyAlignment="1">
      <alignment horizontal="right"/>
    </xf>
    <xf numFmtId="38" fontId="60" fillId="0" borderId="0" xfId="1" applyFont="1" applyFill="1" applyBorder="1" applyAlignment="1">
      <alignment horizontal="center"/>
    </xf>
    <xf numFmtId="0" fontId="16" fillId="0" borderId="0" xfId="0" applyFont="1" applyFill="1" applyBorder="1" applyAlignment="1">
      <alignment horizontal="center" vertical="center"/>
    </xf>
    <xf numFmtId="0" fontId="11" fillId="0" borderId="0" xfId="0" applyFont="1" applyFill="1" applyBorder="1" applyAlignment="1">
      <alignment vertical="center" shrinkToFit="1"/>
    </xf>
    <xf numFmtId="0" fontId="51" fillId="0" borderId="0" xfId="0" applyFont="1" applyFill="1" applyBorder="1" applyAlignment="1" applyProtection="1">
      <alignment horizontal="center" vertical="center"/>
    </xf>
    <xf numFmtId="0" fontId="14"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top" wrapText="1"/>
      <protection locked="0"/>
    </xf>
    <xf numFmtId="0" fontId="15" fillId="0" borderId="0" xfId="0" applyFont="1" applyFill="1" applyAlignment="1" applyProtection="1">
      <alignment horizontal="center" wrapText="1"/>
      <protection locked="0"/>
    </xf>
    <xf numFmtId="0" fontId="23" fillId="0" borderId="0" xfId="0" applyFont="1" applyFill="1" applyBorder="1" applyAlignment="1" applyProtection="1">
      <alignment vertical="center"/>
    </xf>
    <xf numFmtId="0" fontId="48" fillId="0" borderId="0" xfId="0" applyFont="1" applyFill="1" applyBorder="1" applyAlignment="1" applyProtection="1">
      <alignment horizontal="center" vertical="center"/>
      <protection locked="0"/>
    </xf>
    <xf numFmtId="0" fontId="62" fillId="0" borderId="0" xfId="0" applyFont="1" applyFill="1" applyBorder="1" applyAlignment="1" applyProtection="1">
      <alignment horizontal="left" vertical="center"/>
      <protection locked="0"/>
    </xf>
    <xf numFmtId="0" fontId="20" fillId="0" borderId="0" xfId="0" applyFont="1" applyFill="1" applyBorder="1" applyAlignment="1" applyProtection="1">
      <alignment vertical="center"/>
      <protection locked="0"/>
    </xf>
    <xf numFmtId="0" fontId="20" fillId="0" borderId="0" xfId="0" applyFont="1" applyFill="1" applyAlignment="1" applyProtection="1">
      <alignment vertical="center"/>
      <protection locked="0"/>
    </xf>
    <xf numFmtId="0" fontId="20" fillId="0" borderId="0" xfId="0" applyFont="1" applyFill="1" applyAlignment="1"/>
    <xf numFmtId="0" fontId="20" fillId="0" borderId="0" xfId="0" applyFont="1" applyFill="1" applyAlignment="1" applyProtection="1">
      <alignment vertical="center"/>
    </xf>
    <xf numFmtId="0" fontId="23" fillId="0" borderId="0" xfId="0" applyFont="1" applyFill="1" applyAlignment="1" applyProtection="1">
      <alignment vertical="center"/>
    </xf>
    <xf numFmtId="0" fontId="20" fillId="0" borderId="0" xfId="0" applyFont="1" applyFill="1" applyBorder="1" applyAlignment="1" applyProtection="1">
      <alignment horizontal="center" vertical="center"/>
      <protection locked="0"/>
    </xf>
    <xf numFmtId="0" fontId="20" fillId="0" borderId="0" xfId="0" applyFont="1" applyFill="1" applyAlignment="1">
      <alignment shrinkToFit="1"/>
    </xf>
    <xf numFmtId="0" fontId="47" fillId="0" borderId="0" xfId="0" applyFont="1" applyFill="1" applyBorder="1" applyAlignment="1">
      <alignment vertical="center"/>
    </xf>
    <xf numFmtId="0" fontId="20" fillId="0" borderId="16" xfId="0" applyFont="1" applyFill="1" applyBorder="1" applyAlignment="1" applyProtection="1">
      <alignment horizontal="center" vertical="center" wrapText="1"/>
      <protection locked="0"/>
    </xf>
    <xf numFmtId="0" fontId="20" fillId="0" borderId="54" xfId="0" applyFont="1" applyFill="1" applyBorder="1" applyAlignment="1">
      <alignment horizontal="center"/>
    </xf>
    <xf numFmtId="0" fontId="20" fillId="0" borderId="4" xfId="0" applyFont="1" applyFill="1" applyBorder="1" applyAlignment="1">
      <alignment horizontal="center"/>
    </xf>
    <xf numFmtId="0" fontId="20" fillId="0" borderId="49" xfId="0" applyFont="1" applyFill="1" applyBorder="1" applyAlignment="1">
      <alignment horizontal="center"/>
    </xf>
    <xf numFmtId="0" fontId="20" fillId="0" borderId="49" xfId="0" applyFont="1" applyFill="1" applyBorder="1" applyAlignment="1"/>
    <xf numFmtId="0" fontId="20" fillId="0" borderId="15" xfId="0" applyFont="1" applyFill="1" applyBorder="1" applyAlignment="1"/>
    <xf numFmtId="0" fontId="20" fillId="0" borderId="14" xfId="0" applyFont="1" applyFill="1" applyBorder="1" applyAlignment="1">
      <alignment horizontal="center"/>
    </xf>
    <xf numFmtId="0" fontId="20" fillId="0" borderId="47" xfId="0" applyFont="1" applyFill="1" applyBorder="1" applyAlignment="1">
      <alignment horizontal="center"/>
    </xf>
    <xf numFmtId="0" fontId="20" fillId="0" borderId="15" xfId="0" applyFont="1" applyFill="1" applyBorder="1" applyAlignment="1">
      <alignment horizontal="center"/>
    </xf>
    <xf numFmtId="0" fontId="20" fillId="0" borderId="0" xfId="0" applyFont="1" applyFill="1" applyAlignment="1" applyProtection="1">
      <alignment horizontal="center" vertical="center" wrapText="1"/>
      <protection locked="0"/>
    </xf>
    <xf numFmtId="0" fontId="20" fillId="0" borderId="0" xfId="0" applyFont="1" applyFill="1" applyAlignment="1" applyProtection="1">
      <alignment horizontal="center" vertical="center"/>
      <protection locked="0"/>
    </xf>
    <xf numFmtId="0" fontId="20" fillId="0" borderId="5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20" fillId="0" borderId="0" xfId="0" applyFont="1" applyFill="1" applyBorder="1" applyAlignment="1"/>
    <xf numFmtId="0" fontId="20" fillId="0" borderId="17" xfId="0" applyFont="1" applyFill="1" applyBorder="1" applyAlignment="1">
      <alignment horizontal="center" vertical="center" wrapText="1"/>
    </xf>
    <xf numFmtId="38" fontId="20" fillId="0" borderId="5" xfId="1" applyFont="1" applyFill="1" applyBorder="1" applyAlignment="1">
      <alignment horizontal="center" vertical="center"/>
    </xf>
    <xf numFmtId="38" fontId="20" fillId="0" borderId="7" xfId="1" applyFont="1" applyFill="1" applyBorder="1" applyAlignment="1">
      <alignment horizontal="center" vertical="center"/>
    </xf>
    <xf numFmtId="0" fontId="20" fillId="0" borderId="51" xfId="0" applyFont="1" applyFill="1" applyBorder="1" applyAlignment="1">
      <alignment horizontal="center" vertical="center" wrapText="1"/>
    </xf>
    <xf numFmtId="0" fontId="20" fillId="0" borderId="0" xfId="0" applyFont="1" applyFill="1" applyAlignment="1">
      <alignment vertical="center" wrapText="1"/>
    </xf>
    <xf numFmtId="0" fontId="20" fillId="0" borderId="28" xfId="0" applyFont="1" applyFill="1" applyBorder="1" applyAlignment="1" applyProtection="1">
      <alignment horizontal="center" vertical="center"/>
    </xf>
    <xf numFmtId="0" fontId="20" fillId="0" borderId="53" xfId="0" applyFont="1" applyFill="1" applyBorder="1" applyAlignment="1" applyProtection="1">
      <alignment horizontal="center" vertical="center"/>
    </xf>
    <xf numFmtId="0" fontId="20" fillId="0" borderId="16" xfId="0" applyFont="1" applyFill="1" applyBorder="1" applyAlignment="1" applyProtection="1">
      <alignment horizontal="center" vertical="center" wrapText="1"/>
    </xf>
    <xf numFmtId="0" fontId="20" fillId="0" borderId="56" xfId="0" applyFont="1" applyFill="1" applyBorder="1" applyAlignment="1">
      <alignment horizontal="center"/>
    </xf>
    <xf numFmtId="0" fontId="20" fillId="0" borderId="30" xfId="0" applyFont="1" applyFill="1" applyBorder="1" applyAlignment="1">
      <alignment horizontal="center"/>
    </xf>
    <xf numFmtId="0" fontId="20" fillId="0" borderId="52" xfId="0" applyFont="1" applyFill="1" applyBorder="1" applyAlignment="1">
      <alignment horizontal="center"/>
    </xf>
    <xf numFmtId="0" fontId="20" fillId="0" borderId="29" xfId="0" applyFont="1" applyFill="1" applyBorder="1" applyAlignment="1">
      <alignment horizontal="center"/>
    </xf>
    <xf numFmtId="0" fontId="20" fillId="0" borderId="0" xfId="0" applyFont="1" applyFill="1" applyBorder="1" applyAlignment="1">
      <alignment horizontal="center"/>
    </xf>
    <xf numFmtId="0" fontId="20" fillId="0" borderId="28" xfId="0" applyFont="1" applyFill="1" applyBorder="1" applyAlignment="1">
      <alignment horizontal="center"/>
    </xf>
    <xf numFmtId="0" fontId="20" fillId="0" borderId="36" xfId="0" applyFont="1" applyFill="1" applyBorder="1" applyAlignment="1">
      <alignment horizontal="center"/>
    </xf>
    <xf numFmtId="0" fontId="20" fillId="0" borderId="53" xfId="0" applyFont="1" applyFill="1" applyBorder="1" applyAlignment="1">
      <alignment horizontal="center"/>
    </xf>
    <xf numFmtId="0" fontId="40" fillId="0" borderId="69" xfId="0" applyFont="1" applyFill="1" applyBorder="1" applyAlignment="1">
      <alignment horizontal="center" vertical="center" wrapText="1"/>
    </xf>
    <xf numFmtId="0" fontId="40" fillId="0" borderId="79" xfId="0" applyFont="1" applyFill="1" applyBorder="1" applyAlignment="1">
      <alignment horizontal="center" vertical="center" wrapText="1"/>
    </xf>
    <xf numFmtId="0" fontId="23" fillId="0" borderId="0" xfId="0" applyFont="1" applyFill="1" applyAlignment="1" applyProtection="1">
      <alignment horizontal="center" vertical="center"/>
    </xf>
    <xf numFmtId="0" fontId="20" fillId="0" borderId="0" xfId="0" applyFont="1" applyFill="1" applyBorder="1" applyAlignment="1" applyProtection="1">
      <alignment vertical="center" shrinkToFit="1"/>
    </xf>
    <xf numFmtId="178" fontId="20" fillId="0" borderId="16" xfId="0" applyNumberFormat="1" applyFont="1" applyFill="1" applyBorder="1" applyAlignment="1" applyProtection="1">
      <alignment vertical="center" shrinkToFit="1"/>
    </xf>
    <xf numFmtId="38" fontId="20" fillId="0" borderId="38" xfId="1" applyFont="1" applyFill="1" applyBorder="1" applyAlignment="1">
      <alignment shrinkToFit="1"/>
    </xf>
    <xf numFmtId="38" fontId="20" fillId="0" borderId="39" xfId="1" applyFont="1" applyFill="1" applyBorder="1" applyAlignment="1">
      <alignment shrinkToFit="1"/>
    </xf>
    <xf numFmtId="184" fontId="20" fillId="0" borderId="39" xfId="0" applyNumberFormat="1" applyFont="1" applyFill="1" applyBorder="1" applyAlignment="1">
      <alignment shrinkToFit="1"/>
    </xf>
    <xf numFmtId="184" fontId="20" fillId="0" borderId="40" xfId="0" applyNumberFormat="1" applyFont="1" applyFill="1" applyBorder="1" applyAlignment="1">
      <alignment shrinkToFit="1"/>
    </xf>
    <xf numFmtId="182" fontId="20" fillId="0" borderId="0" xfId="0" applyNumberFormat="1" applyFont="1" applyFill="1" applyBorder="1" applyAlignment="1">
      <alignment shrinkToFit="1"/>
    </xf>
    <xf numFmtId="179" fontId="20" fillId="0" borderId="59" xfId="0" applyNumberFormat="1" applyFont="1" applyFill="1" applyBorder="1" applyAlignment="1">
      <alignment shrinkToFit="1"/>
    </xf>
    <xf numFmtId="179" fontId="20" fillId="0" borderId="60" xfId="0" applyNumberFormat="1" applyFont="1" applyFill="1" applyBorder="1" applyAlignment="1">
      <alignment shrinkToFit="1"/>
    </xf>
    <xf numFmtId="183" fontId="20" fillId="0" borderId="60" xfId="1" applyNumberFormat="1" applyFont="1" applyFill="1" applyBorder="1" applyAlignment="1">
      <alignment shrinkToFit="1"/>
    </xf>
    <xf numFmtId="183" fontId="20" fillId="0" borderId="61" xfId="1" applyNumberFormat="1" applyFont="1" applyFill="1" applyBorder="1" applyAlignment="1">
      <alignment shrinkToFit="1"/>
    </xf>
    <xf numFmtId="179" fontId="20" fillId="0" borderId="65" xfId="0" applyNumberFormat="1" applyFont="1" applyFill="1" applyBorder="1" applyAlignment="1">
      <alignment shrinkToFit="1"/>
    </xf>
    <xf numFmtId="183" fontId="20" fillId="0" borderId="67" xfId="0" applyNumberFormat="1" applyFont="1" applyFill="1" applyBorder="1" applyAlignment="1" applyProtection="1">
      <alignment vertical="center" shrinkToFit="1"/>
      <protection locked="0"/>
    </xf>
    <xf numFmtId="0" fontId="20" fillId="0" borderId="0" xfId="0" applyFont="1" applyFill="1" applyAlignment="1" applyProtection="1">
      <alignment vertical="center" shrinkToFit="1"/>
      <protection locked="0"/>
    </xf>
    <xf numFmtId="183" fontId="20" fillId="0" borderId="40" xfId="0" applyNumberFormat="1" applyFont="1" applyFill="1" applyBorder="1" applyAlignment="1" applyProtection="1">
      <alignment vertical="center" shrinkToFit="1"/>
      <protection locked="0"/>
    </xf>
    <xf numFmtId="178" fontId="20" fillId="0" borderId="0" xfId="0" applyNumberFormat="1" applyFont="1" applyFill="1" applyBorder="1" applyAlignment="1" applyProtection="1">
      <alignment vertical="center" shrinkToFit="1"/>
      <protection locked="0"/>
    </xf>
    <xf numFmtId="179" fontId="20" fillId="0" borderId="38" xfId="0" applyNumberFormat="1" applyFont="1" applyFill="1" applyBorder="1" applyAlignment="1" applyProtection="1">
      <alignment vertical="center" shrinkToFit="1"/>
      <protection locked="0"/>
    </xf>
    <xf numFmtId="38" fontId="20" fillId="0" borderId="41" xfId="1" applyFont="1" applyFill="1" applyBorder="1" applyAlignment="1">
      <alignment shrinkToFit="1"/>
    </xf>
    <xf numFmtId="38" fontId="20" fillId="0" borderId="13" xfId="1" applyFont="1" applyFill="1" applyBorder="1" applyAlignment="1">
      <alignment shrinkToFit="1"/>
    </xf>
    <xf numFmtId="184" fontId="20" fillId="0" borderId="13" xfId="0" applyNumberFormat="1" applyFont="1" applyFill="1" applyBorder="1" applyAlignment="1">
      <alignment shrinkToFit="1"/>
    </xf>
    <xf numFmtId="184" fontId="20" fillId="0" borderId="42" xfId="0" applyNumberFormat="1" applyFont="1" applyFill="1" applyBorder="1" applyAlignment="1">
      <alignment shrinkToFit="1"/>
    </xf>
    <xf numFmtId="179" fontId="20" fillId="0" borderId="62" xfId="0" applyNumberFormat="1" applyFont="1" applyFill="1" applyBorder="1" applyAlignment="1">
      <alignment shrinkToFit="1"/>
    </xf>
    <xf numFmtId="179" fontId="20" fillId="0" borderId="48" xfId="0" applyNumberFormat="1" applyFont="1" applyFill="1" applyBorder="1" applyAlignment="1">
      <alignment shrinkToFit="1"/>
    </xf>
    <xf numFmtId="183" fontId="20" fillId="0" borderId="48" xfId="1" applyNumberFormat="1" applyFont="1" applyFill="1" applyBorder="1" applyAlignment="1">
      <alignment shrinkToFit="1"/>
    </xf>
    <xf numFmtId="183" fontId="20" fillId="0" borderId="63" xfId="1" applyNumberFormat="1" applyFont="1" applyFill="1" applyBorder="1" applyAlignment="1">
      <alignment shrinkToFit="1"/>
    </xf>
    <xf numFmtId="179" fontId="20" fillId="0" borderId="64" xfId="0" applyNumberFormat="1" applyFont="1" applyFill="1" applyBorder="1" applyAlignment="1">
      <alignment shrinkToFit="1"/>
    </xf>
    <xf numFmtId="183" fontId="20" fillId="0" borderId="43" xfId="0" applyNumberFormat="1" applyFont="1" applyFill="1" applyBorder="1" applyAlignment="1" applyProtection="1">
      <alignment vertical="center" shrinkToFit="1"/>
      <protection locked="0"/>
    </xf>
    <xf numFmtId="183" fontId="20" fillId="0" borderId="42" xfId="0" applyNumberFormat="1" applyFont="1" applyFill="1" applyBorder="1" applyAlignment="1" applyProtection="1">
      <alignment vertical="center" shrinkToFit="1"/>
      <protection locked="0"/>
    </xf>
    <xf numFmtId="179" fontId="20" fillId="0" borderId="41" xfId="0" applyNumberFormat="1" applyFont="1" applyFill="1" applyBorder="1" applyAlignment="1" applyProtection="1">
      <alignment vertical="center" shrinkToFit="1"/>
      <protection locked="0"/>
    </xf>
    <xf numFmtId="38" fontId="20" fillId="0" borderId="44" xfId="1" applyFont="1" applyFill="1" applyBorder="1" applyAlignment="1">
      <alignment shrinkToFit="1"/>
    </xf>
    <xf numFmtId="38" fontId="20" fillId="0" borderId="45" xfId="1" applyFont="1" applyFill="1" applyBorder="1" applyAlignment="1">
      <alignment shrinkToFit="1"/>
    </xf>
    <xf numFmtId="184" fontId="20" fillId="0" borderId="45" xfId="0" applyNumberFormat="1" applyFont="1" applyFill="1" applyBorder="1" applyAlignment="1">
      <alignment shrinkToFit="1"/>
    </xf>
    <xf numFmtId="184" fontId="20" fillId="0" borderId="46" xfId="0" applyNumberFormat="1" applyFont="1" applyFill="1" applyBorder="1" applyAlignment="1">
      <alignment shrinkToFit="1"/>
    </xf>
    <xf numFmtId="179" fontId="20" fillId="0" borderId="103" xfId="0" applyNumberFormat="1" applyFont="1" applyFill="1" applyBorder="1" applyAlignment="1">
      <alignment shrinkToFit="1"/>
    </xf>
    <xf numFmtId="179" fontId="20" fillId="0" borderId="104" xfId="0" applyNumberFormat="1" applyFont="1" applyFill="1" applyBorder="1" applyAlignment="1">
      <alignment shrinkToFit="1"/>
    </xf>
    <xf numFmtId="183" fontId="20" fillId="0" borderId="104" xfId="1" applyNumberFormat="1" applyFont="1" applyFill="1" applyBorder="1" applyAlignment="1">
      <alignment shrinkToFit="1"/>
    </xf>
    <xf numFmtId="183" fontId="20" fillId="0" borderId="105" xfId="1" applyNumberFormat="1" applyFont="1" applyFill="1" applyBorder="1" applyAlignment="1">
      <alignment shrinkToFit="1"/>
    </xf>
    <xf numFmtId="183" fontId="20" fillId="0" borderId="46" xfId="0" applyNumberFormat="1" applyFont="1" applyFill="1" applyBorder="1" applyAlignment="1" applyProtection="1">
      <alignment vertical="center" shrinkToFit="1"/>
      <protection locked="0"/>
    </xf>
    <xf numFmtId="179" fontId="20" fillId="0" borderId="44" xfId="0" applyNumberFormat="1" applyFont="1" applyFill="1" applyBorder="1" applyAlignment="1" applyProtection="1">
      <alignment vertical="center" shrinkToFit="1"/>
      <protection locked="0"/>
    </xf>
    <xf numFmtId="0" fontId="20" fillId="0" borderId="0" xfId="0" applyFont="1" applyFill="1" applyBorder="1" applyAlignment="1" applyProtection="1">
      <alignment vertical="center"/>
    </xf>
    <xf numFmtId="179" fontId="20" fillId="0" borderId="106" xfId="0" applyNumberFormat="1" applyFont="1" applyFill="1" applyBorder="1" applyAlignment="1" applyProtection="1">
      <alignment vertical="center" shrinkToFit="1"/>
      <protection locked="0"/>
    </xf>
    <xf numFmtId="0" fontId="20" fillId="0" borderId="11" xfId="0" applyFont="1" applyFill="1" applyBorder="1" applyAlignment="1" applyProtection="1">
      <alignment vertical="center" shrinkToFit="1"/>
    </xf>
    <xf numFmtId="188" fontId="20" fillId="0" borderId="11" xfId="0" applyNumberFormat="1" applyFont="1" applyFill="1" applyBorder="1" applyProtection="1">
      <alignment vertical="center"/>
    </xf>
    <xf numFmtId="0" fontId="11" fillId="0" borderId="0" xfId="0" applyFont="1" applyFill="1" applyBorder="1" applyAlignment="1">
      <alignment vertical="center"/>
    </xf>
    <xf numFmtId="3" fontId="63" fillId="4" borderId="0" xfId="0" applyNumberFormat="1" applyFont="1" applyFill="1" applyProtection="1">
      <alignment vertical="center"/>
    </xf>
    <xf numFmtId="176" fontId="20" fillId="0" borderId="0" xfId="0" applyNumberFormat="1" applyFont="1" applyFill="1" applyProtection="1">
      <alignment vertical="center"/>
    </xf>
    <xf numFmtId="3" fontId="18" fillId="0" borderId="89" xfId="0" applyNumberFormat="1" applyFont="1" applyFill="1" applyBorder="1" applyAlignment="1" applyProtection="1">
      <alignment vertical="center" shrinkToFit="1"/>
    </xf>
    <xf numFmtId="3" fontId="47" fillId="0" borderId="11" xfId="0" applyNumberFormat="1" applyFont="1" applyFill="1" applyBorder="1" applyAlignment="1" applyProtection="1">
      <alignment vertical="center" shrinkToFit="1"/>
    </xf>
    <xf numFmtId="0" fontId="48" fillId="0" borderId="5" xfId="0" applyFont="1" applyFill="1" applyBorder="1" applyAlignment="1">
      <alignment horizontal="center" vertical="center" wrapText="1"/>
    </xf>
    <xf numFmtId="181" fontId="28" fillId="7" borderId="11" xfId="0" applyNumberFormat="1" applyFont="1" applyFill="1" applyBorder="1" applyAlignment="1" applyProtection="1">
      <alignment vertical="center" shrinkToFit="1"/>
    </xf>
    <xf numFmtId="3" fontId="18" fillId="0" borderId="11" xfId="0" applyNumberFormat="1" applyFont="1" applyFill="1" applyBorder="1" applyAlignment="1" applyProtection="1">
      <alignment vertical="center" shrinkToFit="1"/>
    </xf>
    <xf numFmtId="181" fontId="64" fillId="0" borderId="34" xfId="0" applyNumberFormat="1" applyFont="1" applyFill="1" applyBorder="1" applyAlignment="1">
      <alignment vertical="center" shrinkToFit="1"/>
    </xf>
    <xf numFmtId="181" fontId="64" fillId="0" borderId="31" xfId="0" applyNumberFormat="1" applyFont="1" applyFill="1" applyBorder="1" applyAlignment="1">
      <alignment vertical="center" shrinkToFit="1"/>
    </xf>
    <xf numFmtId="181" fontId="64" fillId="0" borderId="16" xfId="0" applyNumberFormat="1" applyFont="1" applyFill="1" applyBorder="1" applyAlignment="1">
      <alignment vertical="center" shrinkToFit="1"/>
    </xf>
    <xf numFmtId="0" fontId="45" fillId="8" borderId="17" xfId="0" applyFont="1" applyFill="1" applyBorder="1" applyAlignment="1">
      <alignment horizontal="center" vertical="center"/>
    </xf>
    <xf numFmtId="0" fontId="45" fillId="8" borderId="16" xfId="0" applyFont="1" applyFill="1" applyBorder="1" applyAlignment="1">
      <alignment vertical="center" wrapText="1"/>
    </xf>
    <xf numFmtId="181" fontId="64" fillId="0" borderId="35" xfId="0" applyNumberFormat="1" applyFont="1" applyFill="1" applyBorder="1" applyAlignment="1">
      <alignment vertical="center" shrinkToFit="1"/>
    </xf>
    <xf numFmtId="181" fontId="64" fillId="0" borderId="11" xfId="0" applyNumberFormat="1" applyFont="1" applyFill="1" applyBorder="1" applyAlignment="1">
      <alignment vertical="center" shrinkToFit="1"/>
    </xf>
    <xf numFmtId="176" fontId="45" fillId="0" borderId="0" xfId="2" quotePrefix="1" applyNumberFormat="1" applyFont="1" applyFill="1" applyAlignment="1">
      <alignment horizontal="distributed" vertical="center"/>
    </xf>
    <xf numFmtId="183" fontId="45" fillId="8" borderId="38" xfId="0" applyNumberFormat="1" applyFont="1" applyFill="1" applyBorder="1" applyAlignment="1">
      <alignment vertical="center" shrinkToFit="1"/>
    </xf>
    <xf numFmtId="0" fontId="65" fillId="0" borderId="0" xfId="0" applyFont="1" applyFill="1" applyAlignment="1">
      <alignment horizontal="center"/>
    </xf>
    <xf numFmtId="0" fontId="43" fillId="0" borderId="0" xfId="0" quotePrefix="1" applyFont="1" applyFill="1" applyAlignment="1" applyProtection="1">
      <alignment vertical="center"/>
      <protection locked="0"/>
    </xf>
    <xf numFmtId="176" fontId="14" fillId="0" borderId="0" xfId="2" quotePrefix="1" applyNumberFormat="1" applyFont="1" applyFill="1" applyBorder="1" applyProtection="1">
      <protection locked="0"/>
    </xf>
    <xf numFmtId="181" fontId="27" fillId="0" borderId="32" xfId="0" applyNumberFormat="1" applyFont="1" applyFill="1" applyBorder="1" applyAlignment="1" applyProtection="1">
      <alignment vertical="center" shrinkToFit="1"/>
    </xf>
    <xf numFmtId="181" fontId="29" fillId="0" borderId="32" xfId="0" applyNumberFormat="1" applyFont="1" applyFill="1" applyBorder="1" applyAlignment="1" applyProtection="1">
      <alignment vertical="center" shrinkToFit="1"/>
    </xf>
    <xf numFmtId="181" fontId="27" fillId="0" borderId="14" xfId="0" applyNumberFormat="1" applyFont="1" applyFill="1" applyBorder="1" applyAlignment="1" applyProtection="1">
      <alignment vertical="center" shrinkToFit="1"/>
    </xf>
    <xf numFmtId="181" fontId="11" fillId="0" borderId="32" xfId="0" applyNumberFormat="1" applyFont="1" applyFill="1" applyBorder="1" applyAlignment="1" applyProtection="1">
      <alignment vertical="center" shrinkToFit="1"/>
    </xf>
    <xf numFmtId="181" fontId="27" fillId="0" borderId="15" xfId="0" applyNumberFormat="1" applyFont="1" applyFill="1" applyBorder="1" applyAlignment="1" applyProtection="1">
      <alignment vertical="center" shrinkToFit="1"/>
    </xf>
    <xf numFmtId="181" fontId="27" fillId="0" borderId="31" xfId="0" applyNumberFormat="1" applyFont="1" applyFill="1" applyBorder="1" applyAlignment="1" applyProtection="1">
      <alignment vertical="center" shrinkToFit="1"/>
    </xf>
    <xf numFmtId="181" fontId="29" fillId="0" borderId="31" xfId="0" applyNumberFormat="1" applyFont="1" applyFill="1" applyBorder="1" applyAlignment="1" applyProtection="1">
      <alignment vertical="center" shrinkToFit="1"/>
    </xf>
    <xf numFmtId="181" fontId="27" fillId="0" borderId="17" xfId="0" applyNumberFormat="1" applyFont="1" applyFill="1" applyBorder="1" applyAlignment="1" applyProtection="1">
      <alignment vertical="center" shrinkToFit="1"/>
    </xf>
    <xf numFmtId="181" fontId="11" fillId="0" borderId="31" xfId="0" applyNumberFormat="1" applyFont="1" applyFill="1" applyBorder="1" applyAlignment="1" applyProtection="1">
      <alignment vertical="center" shrinkToFit="1"/>
    </xf>
    <xf numFmtId="181" fontId="27" fillId="0" borderId="16" xfId="0" applyNumberFormat="1" applyFont="1" applyFill="1" applyBorder="1" applyAlignment="1" applyProtection="1">
      <alignment vertical="center" shrinkToFit="1"/>
    </xf>
    <xf numFmtId="181" fontId="27" fillId="7" borderId="11" xfId="0" applyNumberFormat="1" applyFont="1" applyFill="1" applyBorder="1" applyAlignment="1" applyProtection="1">
      <alignment vertical="center" shrinkToFit="1"/>
    </xf>
    <xf numFmtId="181" fontId="29" fillId="7" borderId="11" xfId="0" applyNumberFormat="1" applyFont="1" applyFill="1" applyBorder="1" applyAlignment="1" applyProtection="1">
      <alignment vertical="center" shrinkToFit="1"/>
    </xf>
    <xf numFmtId="181" fontId="27" fillId="7" borderId="33" xfId="0" applyNumberFormat="1" applyFont="1" applyFill="1" applyBorder="1" applyAlignment="1" applyProtection="1">
      <alignment vertical="center" shrinkToFit="1"/>
    </xf>
    <xf numFmtId="181" fontId="11" fillId="7" borderId="11" xfId="0" applyNumberFormat="1" applyFont="1" applyFill="1" applyBorder="1" applyAlignment="1" applyProtection="1">
      <alignment vertical="center" shrinkToFit="1"/>
    </xf>
    <xf numFmtId="181" fontId="27" fillId="7" borderId="35" xfId="0" applyNumberFormat="1" applyFont="1" applyFill="1" applyBorder="1" applyAlignment="1" applyProtection="1">
      <alignment vertical="center" shrinkToFit="1"/>
    </xf>
    <xf numFmtId="3" fontId="47" fillId="7" borderId="11" xfId="0" applyNumberFormat="1" applyFont="1" applyFill="1" applyBorder="1" applyAlignment="1" applyProtection="1">
      <alignment vertical="center" shrinkToFit="1"/>
    </xf>
    <xf numFmtId="3" fontId="18" fillId="7" borderId="2" xfId="0" applyNumberFormat="1" applyFont="1" applyFill="1" applyBorder="1" applyAlignment="1" applyProtection="1">
      <alignment vertical="center" shrinkToFit="1"/>
    </xf>
    <xf numFmtId="181" fontId="18" fillId="7" borderId="89" xfId="0" applyNumberFormat="1" applyFont="1" applyFill="1" applyBorder="1" applyAlignment="1" applyProtection="1">
      <alignment vertical="center" shrinkToFit="1"/>
    </xf>
    <xf numFmtId="181" fontId="47" fillId="7" borderId="89" xfId="0" applyNumberFormat="1" applyFont="1" applyFill="1" applyBorder="1" applyAlignment="1" applyProtection="1">
      <alignment vertical="center" shrinkToFit="1"/>
    </xf>
    <xf numFmtId="176" fontId="57" fillId="0" borderId="0" xfId="2" applyNumberFormat="1" applyFont="1" applyFill="1" applyAlignment="1">
      <alignment vertical="center"/>
    </xf>
    <xf numFmtId="0" fontId="57" fillId="0" borderId="0" xfId="2" applyFont="1" applyFill="1" applyAlignment="1">
      <alignment vertical="center"/>
    </xf>
    <xf numFmtId="176" fontId="57" fillId="0" borderId="0" xfId="2" applyNumberFormat="1" applyFont="1" applyFill="1" applyAlignment="1">
      <alignment horizontal="center" vertical="center"/>
    </xf>
    <xf numFmtId="176" fontId="57" fillId="0" borderId="0" xfId="2" applyNumberFormat="1" applyFont="1" applyFill="1" applyAlignment="1">
      <alignment vertical="center" wrapText="1"/>
    </xf>
    <xf numFmtId="0" fontId="11" fillId="0" borderId="15" xfId="0" applyFont="1" applyFill="1" applyBorder="1" applyAlignment="1">
      <alignment horizontal="center" vertical="center"/>
    </xf>
    <xf numFmtId="0" fontId="45" fillId="0" borderId="17" xfId="0" applyFont="1" applyFill="1" applyBorder="1" applyAlignment="1">
      <alignment horizontal="center" vertical="center"/>
    </xf>
    <xf numFmtId="0" fontId="45" fillId="0" borderId="16" xfId="0" applyFont="1" applyFill="1" applyBorder="1" applyAlignment="1">
      <alignment vertical="center" wrapText="1"/>
    </xf>
    <xf numFmtId="0" fontId="45" fillId="0" borderId="33" xfId="0" applyFont="1" applyFill="1" applyBorder="1" applyAlignment="1">
      <alignment horizontal="center" vertical="center"/>
    </xf>
    <xf numFmtId="0" fontId="45" fillId="0" borderId="35" xfId="0" applyFont="1" applyFill="1" applyBorder="1" applyAlignment="1">
      <alignment vertical="center" wrapText="1"/>
    </xf>
    <xf numFmtId="0" fontId="45" fillId="0" borderId="28" xfId="0" applyFont="1" applyFill="1" applyBorder="1" applyAlignment="1">
      <alignment horizontal="center" vertical="center"/>
    </xf>
    <xf numFmtId="0" fontId="45" fillId="0" borderId="29" xfId="0" applyFont="1" applyFill="1" applyBorder="1">
      <alignment vertical="center"/>
    </xf>
    <xf numFmtId="0" fontId="45" fillId="0" borderId="4" xfId="0" applyFont="1" applyFill="1" applyBorder="1" applyAlignment="1">
      <alignment horizontal="center" vertical="center"/>
    </xf>
    <xf numFmtId="0" fontId="45" fillId="0" borderId="32" xfId="0" applyFont="1" applyFill="1" applyBorder="1" applyAlignment="1">
      <alignment horizontal="center" vertical="center"/>
    </xf>
    <xf numFmtId="0" fontId="45" fillId="0" borderId="15" xfId="0" applyFont="1" applyFill="1" applyBorder="1" applyAlignment="1">
      <alignment horizontal="center" vertical="center"/>
    </xf>
    <xf numFmtId="0" fontId="45" fillId="0" borderId="30" xfId="0" applyFont="1" applyFill="1" applyBorder="1" applyAlignment="1">
      <alignment vertical="center" wrapText="1"/>
    </xf>
    <xf numFmtId="0" fontId="45" fillId="0" borderId="37" xfId="0" applyFont="1" applyFill="1" applyBorder="1" applyAlignment="1">
      <alignment vertical="center" wrapText="1"/>
    </xf>
    <xf numFmtId="0" fontId="45" fillId="0" borderId="29" xfId="0" applyFont="1" applyFill="1" applyBorder="1" applyAlignment="1">
      <alignment vertical="center" wrapText="1"/>
    </xf>
    <xf numFmtId="184" fontId="14" fillId="0" borderId="38" xfId="0" quotePrefix="1" applyNumberFormat="1" applyFont="1" applyFill="1" applyBorder="1" applyAlignment="1">
      <alignment vertical="center" shrinkToFit="1"/>
    </xf>
    <xf numFmtId="184" fontId="14" fillId="0" borderId="39" xfId="0" quotePrefix="1" applyNumberFormat="1" applyFont="1" applyFill="1" applyBorder="1" applyAlignment="1">
      <alignment vertical="center" shrinkToFit="1"/>
    </xf>
    <xf numFmtId="184" fontId="14" fillId="0" borderId="41" xfId="0" quotePrefix="1" applyNumberFormat="1" applyFont="1" applyFill="1" applyBorder="1" applyAlignment="1">
      <alignment vertical="center" shrinkToFit="1"/>
    </xf>
    <xf numFmtId="184" fontId="14" fillId="0" borderId="13" xfId="0" quotePrefix="1" applyNumberFormat="1" applyFont="1" applyFill="1" applyBorder="1" applyAlignment="1">
      <alignment vertical="center" shrinkToFit="1"/>
    </xf>
    <xf numFmtId="184" fontId="14" fillId="0" borderId="44" xfId="0" quotePrefix="1" applyNumberFormat="1" applyFont="1" applyFill="1" applyBorder="1" applyAlignment="1">
      <alignment vertical="center" shrinkToFit="1"/>
    </xf>
    <xf numFmtId="184" fontId="14" fillId="0" borderId="45" xfId="0" quotePrefix="1" applyNumberFormat="1" applyFont="1" applyFill="1" applyBorder="1" applyAlignment="1">
      <alignment vertical="center" shrinkToFit="1"/>
    </xf>
    <xf numFmtId="184" fontId="14" fillId="0" borderId="40" xfId="0" quotePrefix="1" applyNumberFormat="1" applyFont="1" applyFill="1" applyBorder="1" applyAlignment="1">
      <alignment vertical="center" shrinkToFit="1"/>
    </xf>
    <xf numFmtId="184" fontId="14" fillId="0" borderId="42" xfId="0" quotePrefix="1" applyNumberFormat="1" applyFont="1" applyFill="1" applyBorder="1" applyAlignment="1">
      <alignment vertical="center" shrinkToFit="1"/>
    </xf>
    <xf numFmtId="184" fontId="14" fillId="0" borderId="46" xfId="0" quotePrefix="1" applyNumberFormat="1" applyFont="1" applyFill="1" applyBorder="1" applyAlignment="1">
      <alignment vertical="center" shrinkToFit="1"/>
    </xf>
    <xf numFmtId="184" fontId="14" fillId="0" borderId="32" xfId="0" applyNumberFormat="1" applyFont="1" applyFill="1" applyBorder="1">
      <alignment vertical="center"/>
    </xf>
    <xf numFmtId="184" fontId="14" fillId="0" borderId="29" xfId="0" applyNumberFormat="1" applyFont="1" applyFill="1" applyBorder="1">
      <alignment vertical="center"/>
    </xf>
    <xf numFmtId="176" fontId="14" fillId="0" borderId="16" xfId="2" applyNumberFormat="1" applyFont="1" applyFill="1" applyBorder="1" applyProtection="1"/>
    <xf numFmtId="0" fontId="14" fillId="0" borderId="15" xfId="0" applyFont="1" applyFill="1" applyBorder="1" applyAlignment="1">
      <alignment horizontal="center" vertical="center"/>
    </xf>
    <xf numFmtId="0" fontId="14" fillId="0" borderId="29" xfId="0" applyFont="1" applyFill="1" applyBorder="1" applyAlignment="1">
      <alignment vertical="center" wrapText="1"/>
    </xf>
    <xf numFmtId="186" fontId="45" fillId="0" borderId="39" xfId="0" applyNumberFormat="1" applyFont="1" applyFill="1" applyBorder="1" applyAlignment="1">
      <alignment vertical="center" shrinkToFit="1"/>
    </xf>
    <xf numFmtId="186" fontId="45" fillId="0" borderId="40" xfId="0" applyNumberFormat="1" applyFont="1" applyFill="1" applyBorder="1" applyAlignment="1">
      <alignment vertical="center" shrinkToFit="1"/>
    </xf>
    <xf numFmtId="186" fontId="45" fillId="0" borderId="41" xfId="0" applyNumberFormat="1" applyFont="1" applyFill="1" applyBorder="1" applyAlignment="1">
      <alignment vertical="center" shrinkToFit="1"/>
    </xf>
    <xf numFmtId="186" fontId="45" fillId="0" borderId="13" xfId="0" applyNumberFormat="1" applyFont="1" applyFill="1" applyBorder="1" applyAlignment="1">
      <alignment vertical="center" shrinkToFit="1"/>
    </xf>
    <xf numFmtId="186" fontId="45" fillId="0" borderId="42" xfId="0" applyNumberFormat="1" applyFont="1" applyFill="1" applyBorder="1" applyAlignment="1">
      <alignment vertical="center" shrinkToFit="1"/>
    </xf>
    <xf numFmtId="186" fontId="45" fillId="0" borderId="44" xfId="0" applyNumberFormat="1" applyFont="1" applyFill="1" applyBorder="1" applyAlignment="1">
      <alignment vertical="center" shrinkToFit="1"/>
    </xf>
    <xf numFmtId="186" fontId="45" fillId="0" borderId="45" xfId="0" applyNumberFormat="1" applyFont="1" applyFill="1" applyBorder="1" applyAlignment="1">
      <alignment vertical="center" shrinkToFit="1"/>
    </xf>
    <xf numFmtId="183" fontId="45" fillId="0" borderId="40" xfId="0" applyNumberFormat="1" applyFont="1" applyFill="1" applyBorder="1" applyAlignment="1">
      <alignment vertical="center" shrinkToFit="1"/>
    </xf>
    <xf numFmtId="183" fontId="45" fillId="0" borderId="42" xfId="0" applyNumberFormat="1" applyFont="1" applyFill="1" applyBorder="1" applyAlignment="1">
      <alignment vertical="center" shrinkToFit="1"/>
    </xf>
    <xf numFmtId="183" fontId="45" fillId="8" borderId="13" xfId="0" applyNumberFormat="1" applyFont="1" applyFill="1" applyBorder="1" applyAlignment="1">
      <alignment vertical="center" shrinkToFit="1"/>
    </xf>
    <xf numFmtId="183" fontId="45" fillId="8" borderId="46" xfId="0" applyNumberFormat="1" applyFont="1" applyFill="1" applyBorder="1" applyAlignment="1">
      <alignment vertical="center" shrinkToFit="1"/>
    </xf>
    <xf numFmtId="186" fontId="46" fillId="9" borderId="38" xfId="0" applyNumberFormat="1" applyFont="1" applyFill="1" applyBorder="1" applyAlignment="1">
      <alignment vertical="center" shrinkToFit="1"/>
    </xf>
    <xf numFmtId="186" fontId="46" fillId="9" borderId="13" xfId="0" applyNumberFormat="1" applyFont="1" applyFill="1" applyBorder="1" applyAlignment="1">
      <alignment vertical="center" shrinkToFit="1"/>
    </xf>
    <xf numFmtId="186" fontId="46" fillId="9" borderId="46" xfId="0" applyNumberFormat="1" applyFont="1" applyFill="1" applyBorder="1" applyAlignment="1">
      <alignment vertical="center" shrinkToFit="1"/>
    </xf>
    <xf numFmtId="0" fontId="45" fillId="0" borderId="14" xfId="0" applyFont="1" applyFill="1" applyBorder="1" applyAlignment="1">
      <alignment horizontal="center" vertical="center"/>
    </xf>
    <xf numFmtId="0" fontId="45" fillId="0" borderId="15" xfId="0" applyFont="1" applyFill="1" applyBorder="1" applyAlignment="1">
      <alignment vertical="center" wrapText="1"/>
    </xf>
    <xf numFmtId="179" fontId="20" fillId="0" borderId="66" xfId="0" applyNumberFormat="1" applyFont="1" applyFill="1" applyBorder="1" applyAlignment="1" applyProtection="1">
      <alignment vertical="center" shrinkToFit="1"/>
    </xf>
    <xf numFmtId="179" fontId="20" fillId="0" borderId="23" xfId="0" applyNumberFormat="1" applyFont="1" applyFill="1" applyBorder="1" applyAlignment="1" applyProtection="1">
      <alignment vertical="center" shrinkToFit="1"/>
    </xf>
    <xf numFmtId="179" fontId="20" fillId="0" borderId="13" xfId="0" applyNumberFormat="1" applyFont="1" applyFill="1" applyBorder="1" applyAlignment="1" applyProtection="1">
      <alignment vertical="center" shrinkToFit="1"/>
    </xf>
    <xf numFmtId="179" fontId="20" fillId="0" borderId="45" xfId="0" applyNumberFormat="1" applyFont="1" applyFill="1" applyBorder="1" applyAlignment="1" applyProtection="1">
      <alignment vertical="center" shrinkToFit="1"/>
    </xf>
    <xf numFmtId="0" fontId="46" fillId="0" borderId="37" xfId="0" applyFont="1" applyFill="1" applyBorder="1" applyAlignment="1">
      <alignment horizontal="center" vertical="center" wrapText="1"/>
    </xf>
    <xf numFmtId="183" fontId="20" fillId="10" borderId="38" xfId="0" applyNumberFormat="1" applyFont="1" applyFill="1" applyBorder="1" applyAlignment="1" applyProtection="1">
      <alignment vertical="center" shrinkToFit="1"/>
    </xf>
    <xf numFmtId="183" fontId="20" fillId="10" borderId="40" xfId="0" applyNumberFormat="1" applyFont="1" applyFill="1" applyBorder="1" applyAlignment="1" applyProtection="1">
      <alignment vertical="center" shrinkToFit="1"/>
    </xf>
    <xf numFmtId="183" fontId="20" fillId="10" borderId="41" xfId="0" applyNumberFormat="1" applyFont="1" applyFill="1" applyBorder="1" applyAlignment="1" applyProtection="1">
      <alignment vertical="center" shrinkToFit="1"/>
    </xf>
    <xf numFmtId="183" fontId="20" fillId="10" borderId="42" xfId="0" applyNumberFormat="1" applyFont="1" applyFill="1" applyBorder="1" applyAlignment="1" applyProtection="1">
      <alignment vertical="center" shrinkToFit="1"/>
    </xf>
    <xf numFmtId="183" fontId="20" fillId="10" borderId="44" xfId="0" applyNumberFormat="1" applyFont="1" applyFill="1" applyBorder="1" applyAlignment="1" applyProtection="1">
      <alignment vertical="center" shrinkToFit="1"/>
    </xf>
    <xf numFmtId="183" fontId="20" fillId="10" borderId="46" xfId="0" applyNumberFormat="1" applyFont="1" applyFill="1" applyBorder="1" applyAlignment="1" applyProtection="1">
      <alignment vertical="center" shrinkToFit="1"/>
    </xf>
    <xf numFmtId="0" fontId="69" fillId="0" borderId="0" xfId="0" applyFont="1">
      <alignment vertical="center"/>
    </xf>
    <xf numFmtId="0" fontId="69" fillId="0" borderId="0" xfId="0" applyFont="1" applyAlignment="1" applyProtection="1">
      <protection locked="0"/>
    </xf>
    <xf numFmtId="0" fontId="70" fillId="0" borderId="0" xfId="0" applyFont="1" applyAlignment="1" applyProtection="1">
      <alignment horizontal="center" vertical="center"/>
      <protection locked="0"/>
    </xf>
    <xf numFmtId="0" fontId="70" fillId="0" borderId="0" xfId="0" applyFont="1" applyAlignment="1">
      <alignment horizontal="center" vertical="center"/>
    </xf>
    <xf numFmtId="0" fontId="69" fillId="0" borderId="0" xfId="0" applyFont="1" applyAlignment="1">
      <alignment horizontal="right" vertical="center"/>
    </xf>
    <xf numFmtId="0" fontId="70" fillId="2" borderId="0" xfId="0" applyFont="1" applyFill="1" applyAlignment="1" applyProtection="1">
      <alignment horizontal="center" vertical="center"/>
      <protection locked="0"/>
    </xf>
    <xf numFmtId="0" fontId="69" fillId="0" borderId="0" xfId="0" applyFont="1" applyProtection="1">
      <alignment vertical="center"/>
      <protection locked="0"/>
    </xf>
    <xf numFmtId="184" fontId="70" fillId="2" borderId="11" xfId="0" applyNumberFormat="1" applyFont="1" applyFill="1" applyBorder="1">
      <alignment vertical="center"/>
    </xf>
    <xf numFmtId="0" fontId="69" fillId="0" borderId="0" xfId="0" applyFont="1" applyAlignment="1">
      <alignment horizontal="center"/>
    </xf>
    <xf numFmtId="0" fontId="69" fillId="0" borderId="0" xfId="0" applyFont="1" applyAlignment="1">
      <alignment horizontal="center" vertical="center"/>
    </xf>
    <xf numFmtId="177" fontId="69" fillId="0" borderId="0" xfId="1" applyNumberFormat="1" applyFont="1" applyFill="1" applyAlignment="1" applyProtection="1">
      <protection locked="0"/>
    </xf>
    <xf numFmtId="177" fontId="69" fillId="0" borderId="0" xfId="1" applyNumberFormat="1" applyFont="1" applyFill="1" applyAlignment="1" applyProtection="1">
      <alignment horizontal="center"/>
      <protection locked="0"/>
    </xf>
    <xf numFmtId="0" fontId="71" fillId="0" borderId="1" xfId="0" applyFont="1" applyBorder="1" applyAlignment="1">
      <alignment horizontal="center" vertical="center" shrinkToFit="1"/>
    </xf>
    <xf numFmtId="190" fontId="71" fillId="0" borderId="1" xfId="0" applyNumberFormat="1" applyFont="1" applyBorder="1" applyAlignment="1">
      <alignment horizontal="center" vertical="center" shrinkToFit="1"/>
    </xf>
    <xf numFmtId="38" fontId="34" fillId="0" borderId="1" xfId="0" applyNumberFormat="1" applyFont="1" applyBorder="1" applyAlignment="1">
      <alignment vertical="center" shrinkToFit="1"/>
    </xf>
    <xf numFmtId="180" fontId="69" fillId="0" borderId="0" xfId="0" applyNumberFormat="1" applyFont="1">
      <alignment vertical="center"/>
    </xf>
    <xf numFmtId="0" fontId="34" fillId="0" borderId="1" xfId="0" applyFont="1" applyBorder="1" applyAlignment="1" applyProtection="1">
      <alignment horizontal="center" vertical="center" shrinkToFit="1"/>
      <protection locked="0"/>
    </xf>
    <xf numFmtId="3" fontId="20" fillId="0" borderId="0" xfId="0" applyNumberFormat="1" applyFont="1" applyFill="1" applyProtection="1">
      <alignment vertical="center"/>
      <protection locked="0"/>
    </xf>
    <xf numFmtId="3" fontId="20" fillId="0" borderId="0" xfId="0" applyNumberFormat="1" applyFont="1" applyFill="1" applyProtection="1">
      <alignment vertical="center"/>
    </xf>
    <xf numFmtId="176" fontId="20" fillId="0" borderId="112" xfId="0" applyNumberFormat="1" applyFont="1" applyFill="1" applyBorder="1" applyProtection="1">
      <alignment vertical="center"/>
    </xf>
    <xf numFmtId="176" fontId="20" fillId="0" borderId="113" xfId="0" applyNumberFormat="1" applyFont="1" applyFill="1" applyBorder="1" applyProtection="1">
      <alignment vertical="center"/>
    </xf>
    <xf numFmtId="176" fontId="20" fillId="0" borderId="10" xfId="0" applyNumberFormat="1" applyFont="1" applyFill="1" applyBorder="1" applyProtection="1">
      <alignment vertical="center"/>
    </xf>
    <xf numFmtId="176" fontId="20" fillId="0" borderId="21" xfId="0" applyNumberFormat="1" applyFont="1" applyFill="1" applyBorder="1" applyProtection="1">
      <alignment vertical="center"/>
    </xf>
    <xf numFmtId="176" fontId="20" fillId="0" borderId="2" xfId="0" applyNumberFormat="1" applyFont="1" applyFill="1" applyBorder="1" applyProtection="1">
      <alignment vertical="center"/>
    </xf>
    <xf numFmtId="176" fontId="20" fillId="0" borderId="20" xfId="0" applyNumberFormat="1" applyFont="1" applyFill="1" applyBorder="1" applyProtection="1">
      <alignment vertical="center"/>
    </xf>
    <xf numFmtId="0" fontId="72" fillId="0" borderId="13" xfId="0" applyFont="1" applyBorder="1" applyAlignment="1">
      <alignment horizontal="center" vertical="center"/>
    </xf>
    <xf numFmtId="0" fontId="15" fillId="0" borderId="13" xfId="0" applyFont="1" applyBorder="1" applyAlignment="1">
      <alignment horizontal="left" vertical="center"/>
    </xf>
    <xf numFmtId="0" fontId="15" fillId="0" borderId="13" xfId="0" applyFont="1" applyBorder="1">
      <alignment vertical="center"/>
    </xf>
    <xf numFmtId="0" fontId="16" fillId="0" borderId="13" xfId="0" applyFont="1" applyBorder="1">
      <alignment vertical="center"/>
    </xf>
    <xf numFmtId="0" fontId="15" fillId="0" borderId="13" xfId="0" applyFont="1" applyBorder="1" applyAlignment="1">
      <alignment vertical="center" wrapText="1"/>
    </xf>
    <xf numFmtId="0" fontId="15" fillId="0" borderId="13" xfId="0" quotePrefix="1" applyFont="1" applyBorder="1">
      <alignment vertical="center"/>
    </xf>
    <xf numFmtId="181" fontId="20" fillId="8" borderId="0" xfId="0" applyNumberFormat="1" applyFont="1" applyFill="1" applyAlignment="1">
      <alignment vertical="center" shrinkToFit="1"/>
    </xf>
    <xf numFmtId="181" fontId="20" fillId="8" borderId="31" xfId="0" applyNumberFormat="1" applyFont="1" applyFill="1" applyBorder="1" applyAlignment="1">
      <alignment vertical="center" shrinkToFit="1"/>
    </xf>
    <xf numFmtId="0" fontId="73" fillId="0" borderId="0" xfId="0" applyFont="1" applyFill="1">
      <alignment vertical="center"/>
    </xf>
    <xf numFmtId="0" fontId="74" fillId="0" borderId="0" xfId="0" applyFont="1" applyFill="1">
      <alignment vertical="center"/>
    </xf>
    <xf numFmtId="49" fontId="60" fillId="0" borderId="0" xfId="0" applyNumberFormat="1" applyFont="1" applyAlignment="1">
      <alignment horizontal="left" vertical="center"/>
    </xf>
    <xf numFmtId="0" fontId="60" fillId="0" borderId="0" xfId="0" applyFont="1">
      <alignment vertical="center"/>
    </xf>
    <xf numFmtId="49" fontId="60" fillId="0" borderId="0" xfId="0" applyNumberFormat="1" applyFont="1" applyAlignment="1">
      <alignment horizontal="center" vertical="center"/>
    </xf>
    <xf numFmtId="49" fontId="60" fillId="0" borderId="0" xfId="0" applyNumberFormat="1" applyFont="1" applyAlignment="1">
      <alignment horizontal="right" vertical="center"/>
    </xf>
    <xf numFmtId="49" fontId="60" fillId="0" borderId="1" xfId="0" applyNumberFormat="1" applyFont="1" applyBorder="1" applyAlignment="1">
      <alignment horizontal="left" vertical="center"/>
    </xf>
    <xf numFmtId="0" fontId="60" fillId="0" borderId="1" xfId="0" applyFont="1" applyBorder="1">
      <alignment vertical="center"/>
    </xf>
    <xf numFmtId="0" fontId="75" fillId="0" borderId="0" xfId="0" applyFont="1" applyFill="1">
      <alignment vertical="center"/>
    </xf>
    <xf numFmtId="49" fontId="60" fillId="0" borderId="1" xfId="0" applyNumberFormat="1" applyFont="1" applyBorder="1" applyAlignment="1">
      <alignment horizontal="left" vertical="center" wrapText="1"/>
    </xf>
    <xf numFmtId="37" fontId="74" fillId="0" borderId="47" xfId="0" applyNumberFormat="1" applyFont="1" applyFill="1" applyBorder="1" applyAlignment="1" applyProtection="1">
      <alignment horizontal="center" vertical="center" wrapText="1"/>
      <protection locked="0"/>
    </xf>
    <xf numFmtId="37" fontId="74" fillId="0" borderId="49" xfId="0" applyNumberFormat="1" applyFont="1" applyFill="1" applyBorder="1" applyAlignment="1" applyProtection="1">
      <alignment horizontal="center" vertical="center" wrapText="1"/>
      <protection locked="0"/>
    </xf>
    <xf numFmtId="37" fontId="74" fillId="0" borderId="49" xfId="0" applyNumberFormat="1" applyFont="1" applyFill="1" applyBorder="1" applyAlignment="1">
      <alignment horizontal="center" vertical="center" wrapText="1"/>
    </xf>
    <xf numFmtId="37" fontId="74" fillId="0" borderId="50" xfId="0" applyNumberFormat="1" applyFont="1" applyFill="1" applyBorder="1" applyAlignment="1" applyProtection="1">
      <alignment horizontal="center" vertical="center" wrapText="1"/>
      <protection locked="0"/>
    </xf>
    <xf numFmtId="49" fontId="60" fillId="0" borderId="115" xfId="0" applyNumberFormat="1" applyFont="1" applyBorder="1" applyAlignment="1">
      <alignment horizontal="left" vertical="center" shrinkToFit="1"/>
    </xf>
    <xf numFmtId="0" fontId="60" fillId="0" borderId="116" xfId="0" applyFont="1" applyBorder="1">
      <alignment vertical="center"/>
    </xf>
    <xf numFmtId="0" fontId="77" fillId="0" borderId="16" xfId="0" applyFont="1" applyFill="1" applyBorder="1" applyAlignment="1">
      <alignment vertical="center" wrapText="1"/>
    </xf>
    <xf numFmtId="49" fontId="60" fillId="0" borderId="7" xfId="0" applyNumberFormat="1" applyFont="1" applyBorder="1" applyAlignment="1">
      <alignment horizontal="left" vertical="center" shrinkToFit="1"/>
    </xf>
    <xf numFmtId="0" fontId="60" fillId="0" borderId="5" xfId="0" applyFont="1" applyBorder="1">
      <alignment vertical="center"/>
    </xf>
    <xf numFmtId="49" fontId="74" fillId="0" borderId="33" xfId="0" applyNumberFormat="1" applyFont="1" applyFill="1" applyBorder="1" applyAlignment="1">
      <alignment horizontal="left" vertical="center"/>
    </xf>
    <xf numFmtId="49" fontId="74" fillId="0" borderId="35" xfId="0" applyNumberFormat="1" applyFont="1" applyFill="1" applyBorder="1" applyAlignment="1">
      <alignment horizontal="center" vertical="center"/>
    </xf>
    <xf numFmtId="37" fontId="74" fillId="0" borderId="34" xfId="0" applyNumberFormat="1" applyFont="1" applyFill="1" applyBorder="1">
      <alignment vertical="center"/>
    </xf>
    <xf numFmtId="37" fontId="74" fillId="0" borderId="35" xfId="0" applyNumberFormat="1" applyFont="1" applyFill="1" applyBorder="1">
      <alignment vertical="center"/>
    </xf>
    <xf numFmtId="49" fontId="60" fillId="0" borderId="10" xfId="0" applyNumberFormat="1" applyFont="1" applyBorder="1" applyAlignment="1">
      <alignment horizontal="left" vertical="center" shrinkToFit="1"/>
    </xf>
    <xf numFmtId="0" fontId="60" fillId="0" borderId="6" xfId="0" applyFont="1" applyBorder="1">
      <alignment vertical="center"/>
    </xf>
    <xf numFmtId="0" fontId="74" fillId="0" borderId="0" xfId="0" applyFont="1" applyFill="1" applyAlignment="1">
      <alignment horizontal="center" vertical="center"/>
    </xf>
    <xf numFmtId="49" fontId="60" fillId="0" borderId="1" xfId="0" applyNumberFormat="1" applyFont="1" applyBorder="1" applyAlignment="1">
      <alignment horizontal="center" vertical="center"/>
    </xf>
    <xf numFmtId="49" fontId="60" fillId="0" borderId="1" xfId="0" applyNumberFormat="1" applyFont="1" applyBorder="1" applyAlignment="1">
      <alignment horizontal="center" vertical="center" wrapText="1"/>
    </xf>
    <xf numFmtId="49" fontId="60" fillId="0" borderId="114" xfId="0" applyNumberFormat="1" applyFont="1" applyBorder="1" applyAlignment="1">
      <alignment horizontal="center" vertical="center"/>
    </xf>
    <xf numFmtId="49" fontId="60" fillId="0" borderId="3" xfId="0" applyNumberFormat="1" applyFont="1" applyBorder="1" applyAlignment="1">
      <alignment horizontal="center" vertical="center"/>
    </xf>
    <xf numFmtId="49" fontId="60" fillId="0" borderId="112" xfId="0" applyNumberFormat="1" applyFont="1" applyBorder="1" applyAlignment="1">
      <alignment horizontal="center" vertical="center"/>
    </xf>
    <xf numFmtId="0" fontId="77" fillId="0" borderId="17" xfId="0" applyNumberFormat="1" applyFont="1" applyFill="1" applyBorder="1" applyAlignment="1">
      <alignment horizontal="center" vertical="center"/>
    </xf>
    <xf numFmtId="0" fontId="74" fillId="0" borderId="0" xfId="0" applyNumberFormat="1" applyFont="1" applyFill="1" applyAlignment="1">
      <alignment horizontal="center" vertical="center"/>
    </xf>
    <xf numFmtId="181" fontId="77" fillId="0" borderId="13" xfId="0" applyNumberFormat="1" applyFont="1" applyFill="1" applyBorder="1" applyProtection="1">
      <alignment vertical="center"/>
      <protection locked="0"/>
    </xf>
    <xf numFmtId="0" fontId="74" fillId="11" borderId="0" xfId="0" applyNumberFormat="1" applyFont="1" applyFill="1" applyAlignment="1">
      <alignment horizontal="center" vertical="center"/>
    </xf>
    <xf numFmtId="181" fontId="77" fillId="0" borderId="117" xfId="0" applyNumberFormat="1" applyFont="1" applyFill="1" applyBorder="1" applyProtection="1">
      <alignment vertical="center"/>
      <protection locked="0"/>
    </xf>
    <xf numFmtId="0" fontId="77" fillId="0" borderId="14" xfId="0" applyNumberFormat="1" applyFont="1" applyFill="1" applyBorder="1" applyAlignment="1">
      <alignment horizontal="center" vertical="center"/>
    </xf>
    <xf numFmtId="181" fontId="77" fillId="0" borderId="39" xfId="0" applyNumberFormat="1" applyFont="1" applyFill="1" applyBorder="1" applyProtection="1">
      <alignment vertical="center"/>
      <protection locked="0"/>
    </xf>
    <xf numFmtId="181" fontId="77" fillId="0" borderId="40" xfId="0" applyNumberFormat="1" applyFont="1" applyFill="1" applyBorder="1" applyProtection="1">
      <alignment vertical="center"/>
      <protection locked="0"/>
    </xf>
    <xf numFmtId="181" fontId="77" fillId="0" borderId="42" xfId="0" applyNumberFormat="1" applyFont="1" applyFill="1" applyBorder="1" applyProtection="1">
      <alignment vertical="center"/>
      <protection locked="0"/>
    </xf>
    <xf numFmtId="181" fontId="77" fillId="0" borderId="118" xfId="0" applyNumberFormat="1" applyFont="1" applyFill="1" applyBorder="1" applyProtection="1">
      <alignment vertical="center"/>
      <protection locked="0"/>
    </xf>
    <xf numFmtId="181" fontId="77" fillId="0" borderId="119" xfId="0" applyNumberFormat="1" applyFont="1" applyFill="1" applyBorder="1" applyProtection="1">
      <alignment vertical="center"/>
      <protection locked="0"/>
    </xf>
    <xf numFmtId="181" fontId="77" fillId="0" borderId="120" xfId="0" applyNumberFormat="1" applyFont="1" applyFill="1" applyBorder="1" applyProtection="1">
      <alignment vertical="center"/>
      <protection locked="0"/>
    </xf>
    <xf numFmtId="181" fontId="77" fillId="0" borderId="121" xfId="0" applyNumberFormat="1" applyFont="1" applyFill="1" applyBorder="1" applyProtection="1">
      <alignment vertical="center"/>
      <protection locked="0"/>
    </xf>
    <xf numFmtId="0" fontId="77" fillId="0" borderId="15" xfId="0" applyFont="1" applyFill="1" applyBorder="1" applyAlignment="1">
      <alignment vertical="center" wrapText="1"/>
    </xf>
    <xf numFmtId="181" fontId="74" fillId="4" borderId="0" xfId="0" applyNumberFormat="1" applyFont="1" applyFill="1" applyBorder="1" applyAlignment="1">
      <alignment vertical="center" shrinkToFit="1"/>
    </xf>
    <xf numFmtId="181" fontId="74" fillId="4" borderId="0" xfId="0" applyNumberFormat="1" applyFont="1" applyFill="1" applyAlignment="1">
      <alignment vertical="center" shrinkToFit="1"/>
    </xf>
    <xf numFmtId="0" fontId="60" fillId="0" borderId="0" xfId="0" applyFont="1" applyAlignment="1">
      <alignment horizontal="center" vertical="center"/>
    </xf>
    <xf numFmtId="181" fontId="60" fillId="0" borderId="0" xfId="0" applyNumberFormat="1" applyFont="1">
      <alignment vertical="center"/>
    </xf>
    <xf numFmtId="0" fontId="60" fillId="3" borderId="0" xfId="0" applyNumberFormat="1" applyFont="1" applyFill="1" applyAlignment="1">
      <alignment horizontal="center" vertical="center"/>
    </xf>
    <xf numFmtId="0" fontId="60" fillId="0" borderId="0" xfId="0" applyNumberFormat="1" applyFont="1" applyAlignment="1">
      <alignment horizontal="center" vertical="center"/>
    </xf>
    <xf numFmtId="0" fontId="60" fillId="0" borderId="14" xfId="0" applyNumberFormat="1" applyFont="1" applyBorder="1" applyAlignment="1">
      <alignment horizontal="center" vertical="center"/>
    </xf>
    <xf numFmtId="0" fontId="60" fillId="0" borderId="4" xfId="0" applyFont="1" applyBorder="1">
      <alignment vertical="center"/>
    </xf>
    <xf numFmtId="181" fontId="60" fillId="0" borderId="15" xfId="0" applyNumberFormat="1" applyFont="1" applyBorder="1">
      <alignment vertical="center"/>
    </xf>
    <xf numFmtId="0" fontId="60" fillId="0" borderId="17" xfId="0" applyNumberFormat="1" applyFont="1" applyBorder="1" applyAlignment="1">
      <alignment horizontal="center" vertical="center"/>
    </xf>
    <xf numFmtId="0" fontId="60" fillId="0" borderId="0" xfId="0" applyFont="1" applyBorder="1">
      <alignment vertical="center"/>
    </xf>
    <xf numFmtId="181" fontId="60" fillId="0" borderId="16" xfId="0" applyNumberFormat="1" applyFont="1" applyBorder="1">
      <alignment vertical="center"/>
    </xf>
    <xf numFmtId="0" fontId="60" fillId="0" borderId="28" xfId="0" applyNumberFormat="1" applyFont="1" applyBorder="1" applyAlignment="1">
      <alignment horizontal="center" vertical="center"/>
    </xf>
    <xf numFmtId="0" fontId="60" fillId="0" borderId="30" xfId="0" applyFont="1" applyBorder="1">
      <alignment vertical="center"/>
    </xf>
    <xf numFmtId="181" fontId="60" fillId="0" borderId="29" xfId="0" applyNumberFormat="1" applyFont="1" applyBorder="1">
      <alignment vertical="center"/>
    </xf>
    <xf numFmtId="0" fontId="60" fillId="0" borderId="14" xfId="0" applyFont="1" applyBorder="1" applyAlignment="1">
      <alignment horizontal="center" vertical="center"/>
    </xf>
    <xf numFmtId="0" fontId="60" fillId="0" borderId="17" xfId="0" applyFont="1" applyBorder="1" applyAlignment="1">
      <alignment horizontal="center" vertical="center"/>
    </xf>
    <xf numFmtId="0" fontId="60" fillId="0" borderId="28" xfId="0" applyFont="1" applyBorder="1" applyAlignment="1">
      <alignment horizontal="center" vertical="center"/>
    </xf>
    <xf numFmtId="0" fontId="60" fillId="0" borderId="0" xfId="0" applyFont="1" applyAlignment="1">
      <alignment horizontal="left" vertical="center"/>
    </xf>
    <xf numFmtId="0" fontId="60" fillId="11" borderId="0" xfId="0" applyNumberFormat="1" applyFont="1" applyFill="1" applyAlignment="1">
      <alignment horizontal="center" vertical="center"/>
    </xf>
    <xf numFmtId="181" fontId="20" fillId="0" borderId="14" xfId="0" applyNumberFormat="1" applyFont="1" applyFill="1" applyBorder="1" applyAlignment="1" applyProtection="1">
      <alignment vertical="center" shrinkToFit="1"/>
      <protection locked="0"/>
    </xf>
    <xf numFmtId="183" fontId="20" fillId="0" borderId="15" xfId="0" applyNumberFormat="1" applyFont="1" applyFill="1" applyBorder="1" applyAlignment="1" applyProtection="1">
      <alignment vertical="center" shrinkToFit="1"/>
      <protection locked="0"/>
    </xf>
    <xf numFmtId="181" fontId="20" fillId="0" borderId="17" xfId="0" applyNumberFormat="1" applyFont="1" applyFill="1" applyBorder="1" applyAlignment="1" applyProtection="1">
      <alignment vertical="center" shrinkToFit="1"/>
      <protection locked="0"/>
    </xf>
    <xf numFmtId="183" fontId="20" fillId="0" borderId="16" xfId="0" applyNumberFormat="1" applyFont="1" applyFill="1" applyBorder="1" applyAlignment="1" applyProtection="1">
      <alignment vertical="center" shrinkToFit="1"/>
      <protection locked="0"/>
    </xf>
    <xf numFmtId="181" fontId="20" fillId="0" borderId="28" xfId="0" applyNumberFormat="1" applyFont="1" applyFill="1" applyBorder="1" applyAlignment="1" applyProtection="1">
      <alignment vertical="center" shrinkToFit="1"/>
      <protection locked="0"/>
    </xf>
    <xf numFmtId="183" fontId="20" fillId="0" borderId="29" xfId="0" applyNumberFormat="1" applyFont="1" applyFill="1" applyBorder="1" applyAlignment="1" applyProtection="1">
      <alignment vertical="center" shrinkToFit="1"/>
      <protection locked="0"/>
    </xf>
    <xf numFmtId="179" fontId="20" fillId="0" borderId="134" xfId="0" applyNumberFormat="1" applyFont="1" applyFill="1" applyBorder="1" applyAlignment="1">
      <alignment shrinkToFit="1"/>
    </xf>
    <xf numFmtId="179" fontId="20" fillId="0" borderId="135" xfId="0" applyNumberFormat="1" applyFont="1" applyFill="1" applyBorder="1" applyAlignment="1">
      <alignment shrinkToFit="1"/>
    </xf>
    <xf numFmtId="179" fontId="20" fillId="0" borderId="136" xfId="0" applyNumberFormat="1" applyFont="1" applyFill="1" applyBorder="1" applyAlignment="1">
      <alignment shrinkToFit="1"/>
    </xf>
    <xf numFmtId="181" fontId="20" fillId="0" borderId="32" xfId="0" applyNumberFormat="1" applyFont="1" applyFill="1" applyBorder="1" applyAlignment="1">
      <alignment vertical="center" shrinkToFit="1"/>
    </xf>
    <xf numFmtId="181" fontId="20" fillId="0" borderId="37" xfId="0" applyNumberFormat="1" applyFont="1" applyFill="1" applyBorder="1" applyAlignment="1">
      <alignment vertical="center" shrinkToFit="1"/>
    </xf>
    <xf numFmtId="0" fontId="86" fillId="0" borderId="0" xfId="5" applyFont="1" applyFill="1" applyBorder="1" applyAlignment="1">
      <alignment vertical="top" wrapText="1"/>
    </xf>
    <xf numFmtId="0" fontId="86" fillId="0" borderId="0" xfId="5" applyFont="1" applyFill="1" applyAlignment="1">
      <alignment horizontal="center"/>
    </xf>
    <xf numFmtId="0" fontId="86" fillId="0" borderId="0" xfId="5" applyFont="1" applyFill="1"/>
    <xf numFmtId="0" fontId="94" fillId="0" borderId="0" xfId="5" applyFont="1" applyFill="1"/>
    <xf numFmtId="0" fontId="86" fillId="0" borderId="0" xfId="5" applyFont="1" applyFill="1" applyAlignment="1">
      <alignment vertical="top" wrapText="1"/>
    </xf>
    <xf numFmtId="0" fontId="86" fillId="0" borderId="0" xfId="5" applyFont="1" applyFill="1" applyAlignment="1">
      <alignment horizontal="center" vertical="top" wrapText="1"/>
    </xf>
    <xf numFmtId="0" fontId="86" fillId="0" borderId="33" xfId="5" applyFont="1" applyFill="1" applyBorder="1" applyAlignment="1">
      <alignment vertical="top" wrapText="1"/>
    </xf>
    <xf numFmtId="0" fontId="86" fillId="0" borderId="35" xfId="5" applyFont="1" applyFill="1" applyBorder="1" applyAlignment="1">
      <alignment vertical="top" wrapText="1"/>
    </xf>
    <xf numFmtId="0" fontId="86" fillId="0" borderId="0" xfId="5" applyFont="1" applyFill="1" applyBorder="1" applyAlignment="1">
      <alignment horizontal="center"/>
    </xf>
    <xf numFmtId="0" fontId="86" fillId="0" borderId="0" xfId="5" applyFont="1" applyFill="1" applyBorder="1"/>
    <xf numFmtId="0" fontId="60" fillId="0" borderId="0" xfId="0" applyFont="1" applyFill="1">
      <alignment vertical="center"/>
    </xf>
    <xf numFmtId="0" fontId="60" fillId="0" borderId="30" xfId="0" applyFont="1" applyFill="1" applyBorder="1">
      <alignment vertical="center"/>
    </xf>
    <xf numFmtId="0" fontId="86" fillId="0" borderId="4" xfId="5" applyFont="1" applyFill="1" applyBorder="1" applyAlignment="1">
      <alignment horizontal="center"/>
    </xf>
    <xf numFmtId="0" fontId="86" fillId="0" borderId="14" xfId="5" applyFont="1" applyFill="1" applyBorder="1" applyAlignment="1">
      <alignment vertical="top" wrapText="1"/>
    </xf>
    <xf numFmtId="0" fontId="86" fillId="0" borderId="141" xfId="5" applyFont="1" applyFill="1" applyBorder="1" applyAlignment="1">
      <alignment vertical="top" wrapText="1"/>
    </xf>
    <xf numFmtId="0" fontId="86" fillId="0" borderId="4" xfId="5" applyFont="1" applyFill="1" applyBorder="1" applyAlignment="1">
      <alignment vertical="top" wrapText="1"/>
    </xf>
    <xf numFmtId="0" fontId="86" fillId="0" borderId="15" xfId="5" applyFont="1" applyFill="1" applyBorder="1" applyAlignment="1">
      <alignment vertical="top" wrapText="1"/>
    </xf>
    <xf numFmtId="0" fontId="86" fillId="0" borderId="28" xfId="5" applyFont="1" applyFill="1" applyBorder="1"/>
    <xf numFmtId="38" fontId="86" fillId="0" borderId="30" xfId="5" applyNumberFormat="1" applyFont="1" applyFill="1" applyBorder="1"/>
    <xf numFmtId="38" fontId="86" fillId="0" borderId="29" xfId="5" applyNumberFormat="1" applyFont="1" applyFill="1" applyBorder="1"/>
    <xf numFmtId="0" fontId="87" fillId="0" borderId="14" xfId="5" applyFont="1" applyFill="1" applyBorder="1" applyAlignment="1">
      <alignment horizontal="center" vertical="top" wrapText="1"/>
    </xf>
    <xf numFmtId="0" fontId="89" fillId="0" borderId="4" xfId="5" applyFont="1" applyFill="1" applyBorder="1" applyAlignment="1">
      <alignment horizontal="left" vertical="top" wrapText="1"/>
    </xf>
    <xf numFmtId="0" fontId="86" fillId="0" borderId="4" xfId="5" applyFont="1" applyFill="1" applyBorder="1" applyAlignment="1">
      <alignment horizontal="right" vertical="top" wrapText="1"/>
    </xf>
    <xf numFmtId="0" fontId="86" fillId="0" borderId="28" xfId="5" applyFont="1" applyFill="1" applyBorder="1" applyAlignment="1">
      <alignment horizontal="center"/>
    </xf>
    <xf numFmtId="0" fontId="86" fillId="0" borderId="30" xfId="5" applyFont="1" applyFill="1" applyBorder="1"/>
    <xf numFmtId="0" fontId="86" fillId="0" borderId="30" xfId="5" applyFont="1" applyFill="1" applyBorder="1" applyAlignment="1">
      <alignment horizontal="right"/>
    </xf>
    <xf numFmtId="0" fontId="86" fillId="0" borderId="29" xfId="5" applyFont="1" applyFill="1" applyBorder="1"/>
    <xf numFmtId="0" fontId="60" fillId="0" borderId="28" xfId="0" applyFont="1" applyFill="1" applyBorder="1" applyAlignment="1">
      <alignment horizontal="center" vertical="center"/>
    </xf>
    <xf numFmtId="181" fontId="86" fillId="0" borderId="0" xfId="5" applyNumberFormat="1" applyFont="1" applyFill="1" applyBorder="1"/>
    <xf numFmtId="0" fontId="86" fillId="0" borderId="17" xfId="5" applyFont="1" applyFill="1" applyBorder="1" applyAlignment="1">
      <alignment vertical="top" wrapText="1"/>
    </xf>
    <xf numFmtId="0" fontId="86" fillId="0" borderId="16" xfId="5" applyFont="1" applyFill="1" applyBorder="1" applyAlignment="1">
      <alignment vertical="top" wrapText="1"/>
    </xf>
    <xf numFmtId="0" fontId="86" fillId="0" borderId="15" xfId="5" applyFont="1" applyFill="1" applyBorder="1"/>
    <xf numFmtId="0" fontId="86" fillId="0" borderId="14" xfId="5" applyFont="1" applyFill="1" applyBorder="1"/>
    <xf numFmtId="0" fontId="86" fillId="0" borderId="143" xfId="5" applyFont="1" applyFill="1" applyBorder="1" applyAlignment="1">
      <alignment vertical="top" wrapText="1"/>
    </xf>
    <xf numFmtId="0" fontId="86" fillId="0" borderId="144" xfId="5" applyFont="1" applyFill="1" applyBorder="1" applyAlignment="1">
      <alignment vertical="top" wrapText="1"/>
    </xf>
    <xf numFmtId="0" fontId="86" fillId="0" borderId="145" xfId="5" applyFont="1" applyFill="1" applyBorder="1" applyAlignment="1">
      <alignment vertical="top" wrapText="1"/>
    </xf>
    <xf numFmtId="181" fontId="60" fillId="0" borderId="139" xfId="0" applyNumberFormat="1" applyFont="1" applyFill="1" applyBorder="1">
      <alignment vertical="center"/>
    </xf>
    <xf numFmtId="181" fontId="60" fillId="0" borderId="100" xfId="0" applyNumberFormat="1" applyFont="1" applyFill="1" applyBorder="1">
      <alignment vertical="center"/>
    </xf>
    <xf numFmtId="181" fontId="60" fillId="0" borderId="140" xfId="0" applyNumberFormat="1" applyFont="1" applyFill="1" applyBorder="1">
      <alignment vertical="center"/>
    </xf>
    <xf numFmtId="0" fontId="86" fillId="0" borderId="146" xfId="5" applyFont="1" applyFill="1" applyBorder="1" applyAlignment="1">
      <alignment vertical="top" wrapText="1"/>
    </xf>
    <xf numFmtId="0" fontId="86" fillId="0" borderId="147" xfId="5" applyFont="1" applyFill="1" applyBorder="1" applyAlignment="1">
      <alignment vertical="top" wrapText="1"/>
    </xf>
    <xf numFmtId="0" fontId="86" fillId="0" borderId="148" xfId="5" applyFont="1" applyFill="1" applyBorder="1" applyAlignment="1">
      <alignment vertical="top" wrapText="1"/>
    </xf>
    <xf numFmtId="0" fontId="47" fillId="0" borderId="11" xfId="0" applyFont="1" applyFill="1" applyBorder="1" applyAlignment="1" applyProtection="1">
      <alignment horizontal="center" vertical="center" wrapText="1"/>
    </xf>
    <xf numFmtId="0" fontId="86" fillId="0" borderId="33" xfId="5" applyFont="1" applyFill="1" applyBorder="1" applyAlignment="1">
      <alignment horizontal="center" vertical="top" wrapText="1"/>
    </xf>
    <xf numFmtId="0" fontId="86" fillId="0" borderId="142" xfId="5" applyFont="1" applyFill="1" applyBorder="1"/>
    <xf numFmtId="0" fontId="94" fillId="0" borderId="0" xfId="5" applyFont="1" applyFill="1" applyBorder="1"/>
    <xf numFmtId="0" fontId="86" fillId="0" borderId="0" xfId="5" applyFont="1" applyFill="1" applyAlignment="1">
      <alignment shrinkToFit="1"/>
    </xf>
    <xf numFmtId="0" fontId="86" fillId="0" borderId="17" xfId="0" applyFont="1" applyFill="1" applyBorder="1" applyAlignment="1">
      <alignment horizontal="center" vertical="center" shrinkToFit="1"/>
    </xf>
    <xf numFmtId="0" fontId="86" fillId="0" borderId="0" xfId="0" quotePrefix="1" applyFont="1" applyFill="1" applyBorder="1" applyAlignment="1">
      <alignment shrinkToFit="1"/>
    </xf>
    <xf numFmtId="0" fontId="86" fillId="0" borderId="0" xfId="5" applyNumberFormat="1" applyFont="1" applyFill="1" applyAlignment="1">
      <alignment horizontal="center" shrinkToFit="1"/>
    </xf>
    <xf numFmtId="0" fontId="60" fillId="0" borderId="14" xfId="0" applyNumberFormat="1" applyFont="1" applyFill="1" applyBorder="1" applyAlignment="1">
      <alignment horizontal="center" vertical="center" shrinkToFit="1"/>
    </xf>
    <xf numFmtId="0" fontId="60" fillId="0" borderId="4" xfId="0" applyFont="1" applyFill="1" applyBorder="1" applyAlignment="1">
      <alignment vertical="center" shrinkToFit="1"/>
    </xf>
    <xf numFmtId="181" fontId="60" fillId="0" borderId="16" xfId="0" applyNumberFormat="1" applyFont="1" applyFill="1" applyBorder="1" applyAlignment="1">
      <alignment vertical="center" shrinkToFit="1"/>
    </xf>
    <xf numFmtId="0" fontId="60" fillId="0" borderId="0" xfId="0" applyNumberFormat="1" applyFont="1" applyFill="1" applyAlignment="1">
      <alignment horizontal="center" vertical="center" shrinkToFit="1"/>
    </xf>
    <xf numFmtId="183" fontId="86" fillId="0" borderId="0" xfId="5" applyNumberFormat="1" applyFont="1" applyFill="1" applyBorder="1" applyAlignment="1">
      <alignment shrinkToFit="1"/>
    </xf>
    <xf numFmtId="181" fontId="86" fillId="0" borderId="32" xfId="5" applyNumberFormat="1" applyFont="1" applyFill="1" applyBorder="1" applyAlignment="1">
      <alignment shrinkToFit="1"/>
    </xf>
    <xf numFmtId="183" fontId="86" fillId="0" borderId="4" xfId="5" applyNumberFormat="1" applyFont="1" applyFill="1" applyBorder="1" applyAlignment="1">
      <alignment horizontal="center" shrinkToFit="1"/>
    </xf>
    <xf numFmtId="183" fontId="86" fillId="0" borderId="15" xfId="5" applyNumberFormat="1" applyFont="1" applyFill="1" applyBorder="1" applyAlignment="1">
      <alignment shrinkToFit="1"/>
    </xf>
    <xf numFmtId="181" fontId="95" fillId="0" borderId="14" xfId="5" applyNumberFormat="1" applyFont="1" applyFill="1" applyBorder="1" applyAlignment="1">
      <alignment shrinkToFit="1"/>
    </xf>
    <xf numFmtId="181" fontId="95" fillId="0" borderId="4" xfId="5" applyNumberFormat="1" applyFont="1" applyFill="1" applyBorder="1" applyAlignment="1">
      <alignment shrinkToFit="1"/>
    </xf>
    <xf numFmtId="181" fontId="95" fillId="0" borderId="15" xfId="5" applyNumberFormat="1" applyFont="1" applyFill="1" applyBorder="1" applyAlignment="1">
      <alignment shrinkToFit="1"/>
    </xf>
    <xf numFmtId="0" fontId="60" fillId="0" borderId="17" xfId="0" applyNumberFormat="1" applyFont="1" applyFill="1" applyBorder="1" applyAlignment="1">
      <alignment horizontal="center" vertical="center" shrinkToFit="1"/>
    </xf>
    <xf numFmtId="0" fontId="60" fillId="0" borderId="0" xfId="0" applyFont="1" applyFill="1" applyBorder="1" applyAlignment="1">
      <alignment vertical="center" shrinkToFit="1"/>
    </xf>
    <xf numFmtId="181" fontId="86" fillId="0" borderId="31" xfId="5" applyNumberFormat="1" applyFont="1" applyFill="1" applyBorder="1" applyAlignment="1">
      <alignment shrinkToFit="1"/>
    </xf>
    <xf numFmtId="183" fontId="86" fillId="0" borderId="0" xfId="5" applyNumberFormat="1" applyFont="1" applyFill="1" applyBorder="1" applyAlignment="1">
      <alignment horizontal="center" shrinkToFit="1"/>
    </xf>
    <xf numFmtId="183" fontId="86" fillId="0" borderId="16" xfId="5" applyNumberFormat="1" applyFont="1" applyFill="1" applyBorder="1" applyAlignment="1">
      <alignment shrinkToFit="1"/>
    </xf>
    <xf numFmtId="181" fontId="95" fillId="0" borderId="17" xfId="5" applyNumberFormat="1" applyFont="1" applyFill="1" applyBorder="1" applyAlignment="1">
      <alignment shrinkToFit="1"/>
    </xf>
    <xf numFmtId="181" fontId="95" fillId="0" borderId="0" xfId="5" applyNumberFormat="1" applyFont="1" applyFill="1" applyBorder="1" applyAlignment="1">
      <alignment shrinkToFit="1"/>
    </xf>
    <xf numFmtId="181" fontId="95" fillId="0" borderId="16" xfId="5" applyNumberFormat="1" applyFont="1" applyFill="1" applyBorder="1" applyAlignment="1">
      <alignment shrinkToFit="1"/>
    </xf>
    <xf numFmtId="0" fontId="60" fillId="0" borderId="28" xfId="0" applyNumberFormat="1" applyFont="1" applyFill="1" applyBorder="1" applyAlignment="1">
      <alignment horizontal="center" vertical="center" shrinkToFit="1"/>
    </xf>
    <xf numFmtId="0" fontId="60" fillId="0" borderId="30" xfId="0" applyFont="1" applyFill="1" applyBorder="1" applyAlignment="1">
      <alignment vertical="center" shrinkToFit="1"/>
    </xf>
    <xf numFmtId="181" fontId="60" fillId="0" borderId="29" xfId="0" applyNumberFormat="1" applyFont="1" applyFill="1" applyBorder="1" applyAlignment="1">
      <alignment vertical="center" shrinkToFit="1"/>
    </xf>
    <xf numFmtId="181" fontId="86" fillId="0" borderId="37" xfId="5" applyNumberFormat="1" applyFont="1" applyFill="1" applyBorder="1" applyAlignment="1">
      <alignment shrinkToFit="1"/>
    </xf>
    <xf numFmtId="183" fontId="86" fillId="0" borderId="30" xfId="5" applyNumberFormat="1" applyFont="1" applyFill="1" applyBorder="1" applyAlignment="1">
      <alignment horizontal="center" shrinkToFit="1"/>
    </xf>
    <xf numFmtId="183" fontId="86" fillId="0" borderId="29" xfId="5" applyNumberFormat="1" applyFont="1" applyFill="1" applyBorder="1" applyAlignment="1">
      <alignment shrinkToFit="1"/>
    </xf>
    <xf numFmtId="181" fontId="95" fillId="0" borderId="28" xfId="5" applyNumberFormat="1" applyFont="1" applyFill="1" applyBorder="1" applyAlignment="1">
      <alignment shrinkToFit="1"/>
    </xf>
    <xf numFmtId="181" fontId="95" fillId="0" borderId="30" xfId="5" applyNumberFormat="1" applyFont="1" applyFill="1" applyBorder="1" applyAlignment="1">
      <alignment shrinkToFit="1"/>
    </xf>
    <xf numFmtId="181" fontId="95" fillId="0" borderId="29" xfId="5" applyNumberFormat="1" applyFont="1" applyFill="1" applyBorder="1" applyAlignment="1">
      <alignment shrinkToFit="1"/>
    </xf>
    <xf numFmtId="0" fontId="60" fillId="0" borderId="0" xfId="0" applyFont="1" applyFill="1" applyAlignment="1">
      <alignment horizontal="center" vertical="center" shrinkToFit="1"/>
    </xf>
    <xf numFmtId="0" fontId="60" fillId="0" borderId="0" xfId="0" applyFont="1" applyFill="1" applyAlignment="1">
      <alignment vertical="center" shrinkToFit="1"/>
    </xf>
    <xf numFmtId="0" fontId="86" fillId="0" borderId="0" xfId="5" applyFont="1" applyFill="1" applyAlignment="1">
      <alignment horizontal="center" shrinkToFit="1"/>
    </xf>
    <xf numFmtId="0" fontId="94" fillId="0" borderId="0" xfId="5" applyFont="1" applyFill="1" applyAlignment="1">
      <alignment shrinkToFit="1"/>
    </xf>
    <xf numFmtId="0" fontId="86" fillId="0" borderId="28" xfId="0" applyFont="1" applyFill="1" applyBorder="1" applyAlignment="1">
      <alignment horizontal="center" vertical="center" shrinkToFit="1"/>
    </xf>
    <xf numFmtId="0" fontId="86" fillId="0" borderId="30" xfId="0" quotePrefix="1" applyFont="1" applyFill="1" applyBorder="1" applyAlignment="1">
      <alignment shrinkToFit="1"/>
    </xf>
    <xf numFmtId="0" fontId="86" fillId="0" borderId="0" xfId="0" applyFont="1" applyFill="1" applyAlignment="1">
      <alignment horizontal="center" vertical="center" shrinkToFit="1"/>
    </xf>
    <xf numFmtId="0" fontId="86" fillId="0" borderId="0" xfId="0" quotePrefix="1" applyFont="1" applyFill="1" applyAlignment="1">
      <alignment shrinkToFit="1"/>
    </xf>
    <xf numFmtId="0" fontId="86" fillId="0" borderId="0" xfId="0" quotePrefix="1" applyFont="1" applyFill="1" applyAlignment="1">
      <alignment horizontal="center" shrinkToFit="1"/>
    </xf>
    <xf numFmtId="193" fontId="86" fillId="0" borderId="0" xfId="5" applyNumberFormat="1" applyFont="1" applyFill="1" applyAlignment="1">
      <alignment shrinkToFit="1"/>
    </xf>
    <xf numFmtId="181" fontId="86" fillId="0" borderId="0" xfId="5" applyNumberFormat="1" applyFont="1" applyFill="1" applyBorder="1" applyAlignment="1">
      <alignment shrinkToFit="1"/>
    </xf>
    <xf numFmtId="181" fontId="86" fillId="0" borderId="14" xfId="5" applyNumberFormat="1" applyFont="1" applyFill="1" applyBorder="1" applyAlignment="1">
      <alignment shrinkToFit="1"/>
    </xf>
    <xf numFmtId="181" fontId="86" fillId="0" borderId="4" xfId="5" applyNumberFormat="1" applyFont="1" applyFill="1" applyBorder="1" applyAlignment="1">
      <alignment shrinkToFit="1"/>
    </xf>
    <xf numFmtId="181" fontId="86" fillId="0" borderId="15" xfId="5" applyNumberFormat="1" applyFont="1" applyFill="1" applyBorder="1" applyAlignment="1">
      <alignment shrinkToFit="1"/>
    </xf>
    <xf numFmtId="181" fontId="86" fillId="0" borderId="17" xfId="5" applyNumberFormat="1" applyFont="1" applyFill="1" applyBorder="1" applyAlignment="1">
      <alignment shrinkToFit="1"/>
    </xf>
    <xf numFmtId="181" fontId="86" fillId="0" borderId="16" xfId="5" applyNumberFormat="1" applyFont="1" applyFill="1" applyBorder="1" applyAlignment="1">
      <alignment shrinkToFit="1"/>
    </xf>
    <xf numFmtId="181" fontId="86" fillId="0" borderId="30" xfId="5" applyNumberFormat="1" applyFont="1" applyFill="1" applyBorder="1" applyAlignment="1">
      <alignment shrinkToFit="1"/>
    </xf>
    <xf numFmtId="181" fontId="86" fillId="0" borderId="28" xfId="5" applyNumberFormat="1" applyFont="1" applyFill="1" applyBorder="1" applyAlignment="1">
      <alignment shrinkToFit="1"/>
    </xf>
    <xf numFmtId="181" fontId="86" fillId="0" borderId="29" xfId="5" applyNumberFormat="1" applyFont="1" applyFill="1" applyBorder="1" applyAlignment="1">
      <alignment shrinkToFit="1"/>
    </xf>
    <xf numFmtId="181" fontId="86" fillId="0" borderId="0" xfId="5" applyNumberFormat="1" applyFont="1" applyFill="1" applyAlignment="1">
      <alignment shrinkToFit="1"/>
    </xf>
    <xf numFmtId="181" fontId="60" fillId="0" borderId="137" xfId="0" applyNumberFormat="1" applyFont="1" applyFill="1" applyBorder="1">
      <alignment vertical="center"/>
    </xf>
    <xf numFmtId="181" fontId="60" fillId="0" borderId="0" xfId="0" applyNumberFormat="1" applyFont="1" applyFill="1" applyBorder="1">
      <alignment vertical="center"/>
    </xf>
    <xf numFmtId="181" fontId="60" fillId="0" borderId="138" xfId="0" applyNumberFormat="1" applyFont="1" applyFill="1" applyBorder="1">
      <alignment vertical="center"/>
    </xf>
    <xf numFmtId="181" fontId="60" fillId="0" borderId="14" xfId="0" applyNumberFormat="1" applyFont="1" applyFill="1" applyBorder="1" applyAlignment="1">
      <alignment vertical="center" shrinkToFit="1"/>
    </xf>
    <xf numFmtId="181" fontId="60" fillId="0" borderId="4" xfId="0" applyNumberFormat="1" applyFont="1" applyFill="1" applyBorder="1" applyAlignment="1">
      <alignment vertical="center" shrinkToFit="1"/>
    </xf>
    <xf numFmtId="181" fontId="60" fillId="0" borderId="15" xfId="0" applyNumberFormat="1" applyFont="1" applyFill="1" applyBorder="1" applyAlignment="1">
      <alignment vertical="center" shrinkToFit="1"/>
    </xf>
    <xf numFmtId="181" fontId="60" fillId="0" borderId="17" xfId="0" applyNumberFormat="1" applyFont="1" applyFill="1" applyBorder="1" applyAlignment="1">
      <alignment vertical="center" shrinkToFit="1"/>
    </xf>
    <xf numFmtId="181" fontId="60" fillId="0" borderId="0" xfId="0" applyNumberFormat="1" applyFont="1" applyFill="1" applyBorder="1" applyAlignment="1">
      <alignment vertical="center" shrinkToFit="1"/>
    </xf>
    <xf numFmtId="181" fontId="60" fillId="0" borderId="28" xfId="0" applyNumberFormat="1" applyFont="1" applyFill="1" applyBorder="1" applyAlignment="1">
      <alignment vertical="center" shrinkToFit="1"/>
    </xf>
    <xf numFmtId="181" fontId="60" fillId="0" borderId="30" xfId="0" applyNumberFormat="1" applyFont="1" applyFill="1" applyBorder="1" applyAlignment="1">
      <alignment vertical="center" shrinkToFit="1"/>
    </xf>
    <xf numFmtId="181" fontId="60" fillId="0" borderId="143" xfId="0" applyNumberFormat="1" applyFont="1" applyFill="1" applyBorder="1" applyAlignment="1">
      <alignment vertical="center" shrinkToFit="1"/>
    </xf>
    <xf numFmtId="181" fontId="60" fillId="0" borderId="144" xfId="0" applyNumberFormat="1" applyFont="1" applyFill="1" applyBorder="1" applyAlignment="1">
      <alignment vertical="center" shrinkToFit="1"/>
    </xf>
    <xf numFmtId="181" fontId="60" fillId="0" borderId="145" xfId="0" applyNumberFormat="1" applyFont="1" applyFill="1" applyBorder="1" applyAlignment="1">
      <alignment vertical="center" shrinkToFit="1"/>
    </xf>
    <xf numFmtId="181" fontId="60" fillId="0" borderId="137" xfId="0" applyNumberFormat="1" applyFont="1" applyFill="1" applyBorder="1" applyAlignment="1">
      <alignment vertical="center" shrinkToFit="1"/>
    </xf>
    <xf numFmtId="181" fontId="60" fillId="0" borderId="138" xfId="0" applyNumberFormat="1" applyFont="1" applyFill="1" applyBorder="1" applyAlignment="1">
      <alignment vertical="center" shrinkToFit="1"/>
    </xf>
    <xf numFmtId="181" fontId="60" fillId="0" borderId="139" xfId="0" applyNumberFormat="1" applyFont="1" applyFill="1" applyBorder="1" applyAlignment="1">
      <alignment vertical="center" shrinkToFit="1"/>
    </xf>
    <xf numFmtId="181" fontId="60" fillId="0" borderId="100" xfId="0" applyNumberFormat="1" applyFont="1" applyFill="1" applyBorder="1" applyAlignment="1">
      <alignment vertical="center" shrinkToFit="1"/>
    </xf>
    <xf numFmtId="181" fontId="60" fillId="0" borderId="140" xfId="0" applyNumberFormat="1" applyFont="1" applyFill="1" applyBorder="1" applyAlignment="1">
      <alignment vertical="center" shrinkToFit="1"/>
    </xf>
    <xf numFmtId="183" fontId="86" fillId="0" borderId="14" xfId="5" applyNumberFormat="1" applyFont="1" applyFill="1" applyBorder="1" applyAlignment="1">
      <alignment shrinkToFit="1"/>
    </xf>
    <xf numFmtId="183" fontId="86" fillId="0" borderId="4" xfId="5" applyNumberFormat="1" applyFont="1" applyFill="1" applyBorder="1" applyAlignment="1">
      <alignment shrinkToFit="1"/>
    </xf>
    <xf numFmtId="183" fontId="86" fillId="0" borderId="17" xfId="5" applyNumberFormat="1" applyFont="1" applyFill="1" applyBorder="1" applyAlignment="1">
      <alignment shrinkToFit="1"/>
    </xf>
    <xf numFmtId="183" fontId="86" fillId="0" borderId="28" xfId="5" applyNumberFormat="1" applyFont="1" applyFill="1" applyBorder="1" applyAlignment="1">
      <alignment shrinkToFit="1"/>
    </xf>
    <xf numFmtId="183" fontId="86" fillId="0" borderId="30" xfId="5" applyNumberFormat="1" applyFont="1" applyFill="1" applyBorder="1" applyAlignment="1">
      <alignment shrinkToFit="1"/>
    </xf>
    <xf numFmtId="0" fontId="15" fillId="0" borderId="0" xfId="0" applyFont="1" applyAlignment="1" applyProtection="1">
      <alignment vertical="top" wrapText="1"/>
      <protection locked="0"/>
    </xf>
    <xf numFmtId="0" fontId="15" fillId="0" borderId="13" xfId="0" applyFont="1" applyFill="1" applyBorder="1">
      <alignment vertical="center"/>
    </xf>
    <xf numFmtId="0" fontId="96" fillId="0" borderId="0" xfId="0" applyFont="1" applyFill="1" applyBorder="1" applyAlignment="1">
      <alignment horizontal="center" vertical="center"/>
    </xf>
    <xf numFmtId="0" fontId="97" fillId="0" borderId="14" xfId="0" applyFont="1" applyBorder="1">
      <alignment vertical="center"/>
    </xf>
    <xf numFmtId="0" fontId="97" fillId="0" borderId="15" xfId="0" applyFont="1" applyBorder="1">
      <alignment vertical="center"/>
    </xf>
    <xf numFmtId="0" fontId="97" fillId="0" borderId="28" xfId="0" applyFont="1" applyBorder="1">
      <alignment vertical="center"/>
    </xf>
    <xf numFmtId="0" fontId="97" fillId="0" borderId="29" xfId="0" applyFont="1" applyBorder="1">
      <alignment vertical="center"/>
    </xf>
    <xf numFmtId="181" fontId="20" fillId="0" borderId="14" xfId="0" applyNumberFormat="1" applyFont="1" applyFill="1" applyBorder="1" applyProtection="1">
      <alignment vertical="center"/>
    </xf>
    <xf numFmtId="181" fontId="20" fillId="0" borderId="15" xfId="0" applyNumberFormat="1" applyFont="1" applyFill="1" applyBorder="1" applyProtection="1">
      <alignment vertical="center"/>
    </xf>
    <xf numFmtId="181" fontId="20" fillId="0" borderId="149" xfId="0" applyNumberFormat="1" applyFont="1" applyFill="1" applyBorder="1" applyAlignment="1" applyProtection="1">
      <alignment vertical="center" shrinkToFit="1"/>
    </xf>
    <xf numFmtId="0" fontId="99" fillId="0" borderId="0" xfId="0" applyFont="1">
      <alignment vertical="center"/>
    </xf>
    <xf numFmtId="187" fontId="40" fillId="0" borderId="109" xfId="0" applyNumberFormat="1" applyFont="1" applyFill="1" applyBorder="1" applyAlignment="1">
      <alignment horizontal="right" vertical="center"/>
    </xf>
    <xf numFmtId="187" fontId="40" fillId="0" borderId="110" xfId="0" applyNumberFormat="1" applyFont="1" applyFill="1" applyBorder="1" applyAlignment="1">
      <alignment horizontal="right" vertical="center"/>
    </xf>
    <xf numFmtId="184" fontId="48" fillId="0" borderId="111" xfId="0" applyNumberFormat="1" applyFont="1" applyFill="1" applyBorder="1" applyAlignment="1" applyProtection="1">
      <alignment vertical="center"/>
    </xf>
    <xf numFmtId="0" fontId="20" fillId="0" borderId="0" xfId="0" applyFont="1" applyAlignment="1">
      <alignment horizontal="center"/>
    </xf>
    <xf numFmtId="0" fontId="20" fillId="0" borderId="0" xfId="0" applyFont="1" applyAlignment="1"/>
    <xf numFmtId="0" fontId="100" fillId="0" borderId="0" xfId="0" applyFont="1">
      <alignment vertical="center"/>
    </xf>
    <xf numFmtId="0" fontId="100" fillId="3" borderId="0" xfId="0" applyNumberFormat="1" applyFont="1" applyFill="1" applyAlignment="1">
      <alignment horizontal="center" vertical="center"/>
    </xf>
    <xf numFmtId="0" fontId="100" fillId="11" borderId="0" xfId="0" applyNumberFormat="1" applyFont="1" applyFill="1" applyAlignment="1">
      <alignment horizontal="center" vertical="center"/>
    </xf>
    <xf numFmtId="0" fontId="100" fillId="3" borderId="0" xfId="0" applyFont="1" applyFill="1" applyAlignment="1">
      <alignment horizontal="center" vertical="center"/>
    </xf>
    <xf numFmtId="0" fontId="20" fillId="0" borderId="14" xfId="0" applyNumberFormat="1" applyFont="1" applyBorder="1" applyAlignment="1">
      <alignment horizontal="center"/>
    </xf>
    <xf numFmtId="0" fontId="20" fillId="0" borderId="4" xfId="0" applyFont="1" applyBorder="1" applyAlignment="1"/>
    <xf numFmtId="0" fontId="20" fillId="0" borderId="17" xfId="0" applyNumberFormat="1" applyFont="1" applyBorder="1" applyAlignment="1">
      <alignment horizontal="center"/>
    </xf>
    <xf numFmtId="0" fontId="20" fillId="0" borderId="0" xfId="0" applyFont="1" applyBorder="1" applyAlignment="1"/>
    <xf numFmtId="0" fontId="20" fillId="0" borderId="28" xfId="0" applyNumberFormat="1" applyFont="1" applyBorder="1" applyAlignment="1">
      <alignment horizontal="center"/>
    </xf>
    <xf numFmtId="0" fontId="20" fillId="0" borderId="30" xfId="0" applyFont="1" applyBorder="1" applyAlignment="1"/>
    <xf numFmtId="0" fontId="86" fillId="0" borderId="0" xfId="0" applyFont="1" applyFill="1" applyAlignment="1">
      <alignment horizontal="center" vertical="center"/>
    </xf>
    <xf numFmtId="0" fontId="86" fillId="0" borderId="0" xfId="0" quotePrefix="1" applyFont="1" applyFill="1" applyAlignment="1"/>
    <xf numFmtId="1" fontId="86" fillId="0" borderId="0" xfId="5" applyNumberFormat="1" applyFont="1" applyFill="1"/>
    <xf numFmtId="192" fontId="86" fillId="0" borderId="0" xfId="5" applyNumberFormat="1" applyFont="1" applyFill="1"/>
    <xf numFmtId="2" fontId="86" fillId="0" borderId="0" xfId="5" applyNumberFormat="1" applyFont="1" applyFill="1"/>
    <xf numFmtId="0" fontId="86" fillId="0" borderId="0" xfId="0" quotePrefix="1" applyFont="1" applyFill="1" applyAlignment="1">
      <alignment horizontal="center"/>
    </xf>
    <xf numFmtId="193" fontId="86" fillId="0" borderId="0" xfId="5" applyNumberFormat="1" applyFont="1" applyFill="1"/>
    <xf numFmtId="180" fontId="86" fillId="0" borderId="0" xfId="5" applyNumberFormat="1" applyFont="1" applyFill="1"/>
    <xf numFmtId="194" fontId="86" fillId="0" borderId="0" xfId="5" applyNumberFormat="1" applyFont="1" applyFill="1"/>
    <xf numFmtId="195" fontId="86" fillId="0" borderId="0" xfId="5" applyNumberFormat="1" applyFont="1" applyFill="1"/>
    <xf numFmtId="196" fontId="86" fillId="0" borderId="0" xfId="5" applyNumberFormat="1" applyFont="1" applyFill="1"/>
    <xf numFmtId="11" fontId="86" fillId="0" borderId="0" xfId="5" applyNumberFormat="1" applyFont="1" applyFill="1"/>
    <xf numFmtId="0" fontId="86" fillId="0" borderId="14" xfId="5" applyFont="1" applyFill="1" applyBorder="1" applyAlignment="1">
      <alignment horizontal="center"/>
    </xf>
    <xf numFmtId="0" fontId="86" fillId="0" borderId="4" xfId="5" applyFont="1" applyFill="1" applyBorder="1"/>
    <xf numFmtId="0" fontId="87" fillId="0" borderId="17" xfId="5" applyFont="1" applyFill="1" applyBorder="1" applyAlignment="1">
      <alignment horizontal="center" vertical="top" wrapText="1"/>
    </xf>
    <xf numFmtId="0" fontId="89" fillId="0" borderId="0" xfId="5" applyFont="1" applyFill="1" applyBorder="1" applyAlignment="1">
      <alignment horizontal="left" vertical="top" wrapText="1"/>
    </xf>
    <xf numFmtId="0" fontId="86" fillId="0" borderId="0" xfId="5" applyFont="1" applyFill="1" applyBorder="1" applyAlignment="1">
      <alignment horizontal="right" vertical="top" wrapText="1"/>
    </xf>
    <xf numFmtId="183" fontId="20" fillId="0" borderId="11" xfId="0" applyNumberFormat="1" applyFont="1" applyFill="1" applyBorder="1" applyAlignment="1" applyProtection="1">
      <alignment vertical="center" shrinkToFit="1"/>
      <protection locked="0"/>
    </xf>
    <xf numFmtId="183" fontId="20" fillId="4" borderId="41" xfId="0" applyNumberFormat="1" applyFont="1" applyFill="1" applyBorder="1" applyAlignment="1" applyProtection="1">
      <alignment vertical="center" shrinkToFit="1"/>
    </xf>
    <xf numFmtId="183" fontId="20" fillId="4" borderId="42" xfId="0" applyNumberFormat="1" applyFont="1" applyFill="1" applyBorder="1" applyAlignment="1" applyProtection="1">
      <alignment vertical="center" shrinkToFit="1"/>
    </xf>
    <xf numFmtId="0" fontId="86" fillId="0" borderId="34" xfId="5" applyFont="1" applyFill="1" applyBorder="1" applyAlignment="1">
      <alignment vertical="top" wrapText="1"/>
    </xf>
    <xf numFmtId="176" fontId="101" fillId="0" borderId="30" xfId="1" applyNumberFormat="1" applyFont="1" applyFill="1" applyBorder="1" applyAlignment="1"/>
    <xf numFmtId="176" fontId="101" fillId="0" borderId="0" xfId="1" applyNumberFormat="1" applyFont="1" applyFill="1" applyBorder="1" applyAlignment="1"/>
    <xf numFmtId="176" fontId="101" fillId="0" borderId="0" xfId="1" applyNumberFormat="1" applyFont="1" applyFill="1" applyBorder="1" applyAlignment="1">
      <alignment vertical="center"/>
    </xf>
    <xf numFmtId="176" fontId="102" fillId="0" borderId="30" xfId="1" applyNumberFormat="1" applyFont="1" applyFill="1" applyBorder="1" applyAlignment="1"/>
    <xf numFmtId="176" fontId="102" fillId="0" borderId="34" xfId="1" applyNumberFormat="1" applyFont="1" applyFill="1" applyBorder="1" applyAlignment="1"/>
    <xf numFmtId="176" fontId="102" fillId="0" borderId="0" xfId="1" applyNumberFormat="1" applyFont="1" applyFill="1" applyBorder="1" applyAlignment="1"/>
    <xf numFmtId="176" fontId="102" fillId="0" borderId="0" xfId="0" applyNumberFormat="1" applyFont="1" applyFill="1" applyBorder="1" applyAlignment="1"/>
    <xf numFmtId="176" fontId="102" fillId="0" borderId="100" xfId="1" applyNumberFormat="1" applyFont="1" applyFill="1" applyBorder="1" applyAlignment="1"/>
    <xf numFmtId="185" fontId="101" fillId="0" borderId="0" xfId="0" applyNumberFormat="1" applyFont="1" applyFill="1" applyBorder="1" applyAlignment="1">
      <alignment vertical="center"/>
    </xf>
    <xf numFmtId="176" fontId="102" fillId="0" borderId="0" xfId="0" applyNumberFormat="1" applyFont="1">
      <alignment vertical="center"/>
    </xf>
    <xf numFmtId="185" fontId="101" fillId="0" borderId="0" xfId="0" applyNumberFormat="1" applyFont="1">
      <alignment vertical="center"/>
    </xf>
    <xf numFmtId="184" fontId="14" fillId="0" borderId="33" xfId="0" applyNumberFormat="1" applyFont="1" applyFill="1" applyBorder="1">
      <alignment vertical="center"/>
    </xf>
    <xf numFmtId="184" fontId="14" fillId="0" borderId="11" xfId="0" applyNumberFormat="1" applyFont="1" applyFill="1" applyBorder="1">
      <alignment vertical="center"/>
    </xf>
    <xf numFmtId="0" fontId="104" fillId="0" borderId="0" xfId="0" applyFont="1">
      <alignment vertical="center"/>
    </xf>
    <xf numFmtId="0" fontId="104" fillId="0" borderId="0" xfId="0" applyFont="1" applyAlignment="1">
      <alignment horizontal="center" vertical="center"/>
    </xf>
    <xf numFmtId="0" fontId="104" fillId="0" borderId="13" xfId="0" applyFont="1" applyBorder="1" applyAlignment="1">
      <alignment horizontal="center" vertical="center"/>
    </xf>
    <xf numFmtId="0" fontId="104" fillId="0" borderId="13" xfId="0" applyFont="1" applyBorder="1">
      <alignment vertical="center"/>
    </xf>
    <xf numFmtId="0" fontId="105" fillId="0" borderId="13" xfId="0" applyFont="1" applyBorder="1" applyAlignment="1">
      <alignment horizontal="center" vertical="center"/>
    </xf>
    <xf numFmtId="197" fontId="104" fillId="0" borderId="13" xfId="0" applyNumberFormat="1" applyFont="1" applyBorder="1">
      <alignment vertical="center"/>
    </xf>
    <xf numFmtId="0" fontId="106" fillId="0" borderId="0" xfId="0" applyFont="1">
      <alignment vertical="center"/>
    </xf>
    <xf numFmtId="0" fontId="78" fillId="0" borderId="0" xfId="0" applyFont="1" applyFill="1" applyAlignment="1">
      <alignment horizontal="left" vertical="center"/>
    </xf>
    <xf numFmtId="0" fontId="79" fillId="0" borderId="0" xfId="0" applyFont="1" applyFill="1" applyAlignment="1">
      <alignment horizontal="left" vertical="center"/>
    </xf>
    <xf numFmtId="0" fontId="80" fillId="0" borderId="0" xfId="0" applyFont="1" applyFill="1" applyAlignment="1"/>
    <xf numFmtId="0" fontId="81" fillId="0" borderId="0" xfId="0" applyFont="1" applyFill="1" applyAlignment="1">
      <alignment horizontal="center"/>
    </xf>
    <xf numFmtId="0" fontId="82" fillId="0" borderId="0" xfId="0" applyFont="1" applyFill="1">
      <alignment vertical="center"/>
    </xf>
    <xf numFmtId="0" fontId="80" fillId="0" borderId="0" xfId="0" applyFont="1" applyFill="1" applyAlignment="1">
      <alignment vertical="center" shrinkToFit="1"/>
    </xf>
    <xf numFmtId="0" fontId="80" fillId="0" borderId="0" xfId="0" applyFont="1" applyFill="1">
      <alignment vertical="center"/>
    </xf>
    <xf numFmtId="0" fontId="80" fillId="0" borderId="0" xfId="0" applyFont="1" applyFill="1" applyAlignment="1">
      <alignment horizontal="center" vertical="center"/>
    </xf>
    <xf numFmtId="0" fontId="84" fillId="0" borderId="0" xfId="0" applyFont="1" applyFill="1" applyAlignment="1"/>
    <xf numFmtId="49" fontId="84" fillId="0" borderId="114" xfId="2" applyNumberFormat="1" applyFont="1" applyFill="1" applyBorder="1" applyAlignment="1">
      <alignment horizontal="right" vertical="center"/>
    </xf>
    <xf numFmtId="191" fontId="84" fillId="0" borderId="9" xfId="2" applyNumberFormat="1" applyFont="1" applyFill="1" applyBorder="1" applyAlignment="1">
      <alignment vertical="center"/>
    </xf>
    <xf numFmtId="191" fontId="84" fillId="0" borderId="9" xfId="2" applyNumberFormat="1" applyFont="1" applyFill="1" applyBorder="1" applyAlignment="1">
      <alignment vertical="center" shrinkToFit="1"/>
    </xf>
    <xf numFmtId="0" fontId="84" fillId="0" borderId="116" xfId="2" applyFont="1" applyFill="1" applyBorder="1" applyAlignment="1">
      <alignment vertical="center" shrinkToFit="1"/>
    </xf>
    <xf numFmtId="0" fontId="84" fillId="0" borderId="115" xfId="2" applyFont="1" applyFill="1" applyBorder="1" applyAlignment="1">
      <alignment horizontal="center" vertical="center"/>
    </xf>
    <xf numFmtId="0" fontId="84" fillId="0" borderId="116" xfId="2" applyFont="1" applyFill="1" applyBorder="1" applyAlignment="1">
      <alignment vertical="center"/>
    </xf>
    <xf numFmtId="0" fontId="84" fillId="0" borderId="116" xfId="2" applyFont="1" applyFill="1" applyBorder="1" applyAlignment="1">
      <alignment vertical="top"/>
    </xf>
    <xf numFmtId="0" fontId="84" fillId="0" borderId="0" xfId="0" applyFont="1" applyFill="1">
      <alignment vertical="center"/>
    </xf>
    <xf numFmtId="49" fontId="84" fillId="0" borderId="3" xfId="2" applyNumberFormat="1" applyFont="1" applyFill="1" applyBorder="1" applyAlignment="1">
      <alignment horizontal="right" vertical="center"/>
    </xf>
    <xf numFmtId="191" fontId="84" fillId="0" borderId="0" xfId="2" applyNumberFormat="1" applyFont="1" applyFill="1" applyAlignment="1">
      <alignment vertical="center"/>
    </xf>
    <xf numFmtId="191" fontId="84" fillId="0" borderId="0" xfId="2" applyNumberFormat="1" applyFont="1" applyFill="1" applyAlignment="1">
      <alignment vertical="center" shrinkToFit="1"/>
    </xf>
    <xf numFmtId="0" fontId="84" fillId="0" borderId="5" xfId="2" applyFont="1" applyFill="1" applyBorder="1" applyAlignment="1">
      <alignment vertical="center" shrinkToFit="1"/>
    </xf>
    <xf numFmtId="0" fontId="84" fillId="0" borderId="7" xfId="2" applyFont="1" applyFill="1" applyBorder="1" applyAlignment="1">
      <alignment horizontal="center" vertical="center"/>
    </xf>
    <xf numFmtId="0" fontId="84" fillId="0" borderId="5" xfId="2" applyFont="1" applyFill="1" applyBorder="1" applyAlignment="1">
      <alignment vertical="center"/>
    </xf>
    <xf numFmtId="0" fontId="84" fillId="0" borderId="5" xfId="2" applyFont="1" applyFill="1" applyBorder="1" applyAlignment="1">
      <alignment vertical="top"/>
    </xf>
    <xf numFmtId="0" fontId="80" fillId="0" borderId="0" xfId="0" applyFont="1" applyFill="1" applyAlignment="1">
      <alignment vertical="top"/>
    </xf>
    <xf numFmtId="49" fontId="84" fillId="0" borderId="25" xfId="2" applyNumberFormat="1" applyFont="1" applyFill="1" applyBorder="1" applyAlignment="1">
      <alignment horizontal="right" vertical="center"/>
    </xf>
    <xf numFmtId="191" fontId="84" fillId="0" borderId="27" xfId="2" applyNumberFormat="1" applyFont="1" applyFill="1" applyBorder="1" applyAlignment="1">
      <alignment vertical="center" shrinkToFit="1"/>
    </xf>
    <xf numFmtId="0" fontId="84" fillId="0" borderId="24" xfId="2" applyFont="1" applyFill="1" applyBorder="1" applyAlignment="1">
      <alignment vertical="center" shrinkToFit="1"/>
    </xf>
    <xf numFmtId="49" fontId="84" fillId="0" borderId="122" xfId="2" applyNumberFormat="1" applyFont="1" applyFill="1" applyBorder="1" applyAlignment="1">
      <alignment horizontal="right" vertical="center"/>
    </xf>
    <xf numFmtId="191" fontId="84" fillId="0" borderId="123" xfId="2" applyNumberFormat="1" applyFont="1" applyFill="1" applyBorder="1" applyAlignment="1">
      <alignment vertical="center"/>
    </xf>
    <xf numFmtId="49" fontId="84" fillId="0" borderId="112" xfId="2" applyNumberFormat="1" applyFont="1" applyFill="1" applyBorder="1" applyAlignment="1">
      <alignment horizontal="right" vertical="center"/>
    </xf>
    <xf numFmtId="191" fontId="84" fillId="0" borderId="10" xfId="2" applyNumberFormat="1" applyFont="1" applyFill="1" applyBorder="1" applyAlignment="1">
      <alignment vertical="center" shrinkToFit="1"/>
    </xf>
    <xf numFmtId="49" fontId="84" fillId="0" borderId="124" xfId="2" applyNumberFormat="1" applyFont="1" applyFill="1" applyBorder="1" applyAlignment="1">
      <alignment horizontal="right" vertical="center"/>
    </xf>
    <xf numFmtId="191" fontId="84" fillId="0" borderId="125" xfId="2" applyNumberFormat="1" applyFont="1" applyFill="1" applyBorder="1" applyAlignment="1">
      <alignment vertical="center"/>
    </xf>
    <xf numFmtId="191" fontId="84" fillId="0" borderId="126" xfId="2" applyNumberFormat="1" applyFont="1" applyFill="1" applyBorder="1" applyAlignment="1">
      <alignment vertical="center" shrinkToFit="1"/>
    </xf>
    <xf numFmtId="0" fontId="84" fillId="0" borderId="127" xfId="2" applyFont="1" applyFill="1" applyBorder="1" applyAlignment="1">
      <alignment vertical="center" shrinkToFit="1"/>
    </xf>
    <xf numFmtId="191" fontId="84" fillId="0" borderId="115" xfId="2" applyNumberFormat="1" applyFont="1" applyFill="1" applyBorder="1" applyAlignment="1">
      <alignment vertical="center" shrinkToFit="1"/>
    </xf>
    <xf numFmtId="0" fontId="84" fillId="0" borderId="20" xfId="2" applyFont="1" applyFill="1" applyBorder="1" applyAlignment="1">
      <alignment horizontal="center" vertical="center"/>
    </xf>
    <xf numFmtId="0" fontId="84" fillId="0" borderId="1" xfId="2" applyFont="1" applyFill="1" applyBorder="1" applyAlignment="1">
      <alignment vertical="center"/>
    </xf>
    <xf numFmtId="191" fontId="84" fillId="0" borderId="125" xfId="2" applyNumberFormat="1" applyFont="1" applyFill="1" applyBorder="1" applyAlignment="1">
      <alignment vertical="center" shrinkToFit="1"/>
    </xf>
    <xf numFmtId="0" fontId="84" fillId="0" borderId="128" xfId="2" applyFont="1" applyFill="1" applyBorder="1" applyAlignment="1">
      <alignment vertical="center" shrinkToFit="1"/>
    </xf>
    <xf numFmtId="49" fontId="84" fillId="0" borderId="18" xfId="2" applyNumberFormat="1" applyFont="1" applyFill="1" applyBorder="1" applyAlignment="1">
      <alignment horizontal="right" vertical="center"/>
    </xf>
    <xf numFmtId="191" fontId="84" fillId="0" borderId="22" xfId="2" applyNumberFormat="1" applyFont="1" applyFill="1" applyBorder="1" applyAlignment="1">
      <alignment vertical="center"/>
    </xf>
    <xf numFmtId="191" fontId="84" fillId="0" borderId="19" xfId="2" applyNumberFormat="1" applyFont="1" applyFill="1" applyBorder="1" applyAlignment="1">
      <alignment vertical="center" shrinkToFit="1"/>
    </xf>
    <xf numFmtId="191" fontId="84" fillId="0" borderId="113" xfId="2" applyNumberFormat="1" applyFont="1" applyFill="1" applyBorder="1" applyAlignment="1">
      <alignment vertical="center" shrinkToFit="1"/>
    </xf>
    <xf numFmtId="0" fontId="84" fillId="0" borderId="129" xfId="2" applyFont="1" applyFill="1" applyBorder="1" applyAlignment="1">
      <alignment vertical="center" shrinkToFit="1"/>
    </xf>
    <xf numFmtId="191" fontId="84" fillId="0" borderId="22" xfId="2" applyNumberFormat="1" applyFont="1" applyFill="1" applyBorder="1" applyAlignment="1">
      <alignment vertical="center" shrinkToFit="1"/>
    </xf>
    <xf numFmtId="0" fontId="84" fillId="0" borderId="8" xfId="2" applyFont="1" applyFill="1" applyBorder="1" applyAlignment="1">
      <alignment vertical="center" shrinkToFit="1"/>
    </xf>
    <xf numFmtId="191" fontId="84" fillId="0" borderId="113" xfId="2" applyNumberFormat="1" applyFont="1" applyFill="1" applyBorder="1" applyAlignment="1">
      <alignment vertical="center"/>
    </xf>
    <xf numFmtId="0" fontId="84" fillId="0" borderId="6" xfId="2" applyFont="1" applyFill="1" applyBorder="1" applyAlignment="1">
      <alignment vertical="center" shrinkToFit="1"/>
    </xf>
    <xf numFmtId="0" fontId="84" fillId="0" borderId="10" xfId="2" applyFont="1" applyFill="1" applyBorder="1" applyAlignment="1">
      <alignment horizontal="center" vertical="center"/>
    </xf>
    <xf numFmtId="0" fontId="84" fillId="0" borderId="6" xfId="2" applyFont="1" applyFill="1" applyBorder="1" applyAlignment="1">
      <alignment vertical="center"/>
    </xf>
    <xf numFmtId="191" fontId="84" fillId="0" borderId="27" xfId="2" applyNumberFormat="1" applyFont="1" applyFill="1" applyBorder="1" applyAlignment="1">
      <alignment vertical="center"/>
    </xf>
    <xf numFmtId="49" fontId="84" fillId="0" borderId="130" xfId="2" applyNumberFormat="1" applyFont="1" applyFill="1" applyBorder="1" applyAlignment="1">
      <alignment horizontal="right" vertical="center"/>
    </xf>
    <xf numFmtId="191" fontId="84" fillId="0" borderId="131" xfId="2" applyNumberFormat="1" applyFont="1" applyFill="1" applyBorder="1" applyAlignment="1">
      <alignment vertical="center"/>
    </xf>
    <xf numFmtId="191" fontId="84" fillId="0" borderId="131" xfId="2" applyNumberFormat="1" applyFont="1" applyFill="1" applyBorder="1" applyAlignment="1">
      <alignment vertical="center" shrinkToFit="1"/>
    </xf>
    <xf numFmtId="0" fontId="84" fillId="0" borderId="6" xfId="2" applyFont="1" applyFill="1" applyBorder="1" applyAlignment="1">
      <alignment vertical="top"/>
    </xf>
    <xf numFmtId="49" fontId="84" fillId="0" borderId="21" xfId="2" applyNumberFormat="1" applyFont="1" applyFill="1" applyBorder="1" applyAlignment="1">
      <alignment horizontal="right" vertical="center"/>
    </xf>
    <xf numFmtId="191" fontId="84" fillId="0" borderId="2" xfId="2" applyNumberFormat="1" applyFont="1" applyFill="1" applyBorder="1" applyAlignment="1">
      <alignment vertical="center"/>
    </xf>
    <xf numFmtId="191" fontId="84" fillId="0" borderId="2" xfId="2" applyNumberFormat="1" applyFont="1" applyFill="1" applyBorder="1" applyAlignment="1">
      <alignment vertical="center" shrinkToFit="1"/>
    </xf>
    <xf numFmtId="0" fontId="84" fillId="0" borderId="1" xfId="2" applyFont="1" applyFill="1" applyBorder="1" applyAlignment="1">
      <alignment vertical="center" shrinkToFit="1"/>
    </xf>
    <xf numFmtId="191" fontId="84" fillId="0" borderId="20" xfId="2" applyNumberFormat="1" applyFont="1" applyFill="1" applyBorder="1" applyAlignment="1">
      <alignment vertical="center" shrinkToFit="1"/>
    </xf>
    <xf numFmtId="191" fontId="84" fillId="0" borderId="7" xfId="2" applyNumberFormat="1" applyFont="1" applyFill="1" applyBorder="1" applyAlignment="1">
      <alignment vertical="center" shrinkToFit="1"/>
    </xf>
    <xf numFmtId="191" fontId="84" fillId="0" borderId="10" xfId="2" applyNumberFormat="1" applyFont="1" applyFill="1" applyBorder="1" applyAlignment="1">
      <alignment vertical="center"/>
    </xf>
    <xf numFmtId="191" fontId="84" fillId="0" borderId="123" xfId="2" applyNumberFormat="1" applyFont="1" applyFill="1" applyBorder="1" applyAlignment="1">
      <alignment vertical="center" shrinkToFit="1"/>
    </xf>
    <xf numFmtId="0" fontId="84" fillId="0" borderId="115" xfId="2" quotePrefix="1" applyFont="1" applyFill="1" applyBorder="1" applyAlignment="1">
      <alignment horizontal="center" vertical="center"/>
    </xf>
    <xf numFmtId="0" fontId="84" fillId="0" borderId="1" xfId="2" applyFont="1" applyFill="1" applyBorder="1" applyAlignment="1">
      <alignment vertical="top"/>
    </xf>
    <xf numFmtId="0" fontId="84" fillId="0" borderId="6" xfId="2" applyFont="1" applyFill="1" applyBorder="1" applyAlignment="1">
      <alignment horizontal="center" vertical="center"/>
    </xf>
    <xf numFmtId="49" fontId="84" fillId="0" borderId="114" xfId="2" applyNumberFormat="1" applyFont="1" applyFill="1" applyBorder="1" applyAlignment="1">
      <alignment horizontal="right" vertical="top"/>
    </xf>
    <xf numFmtId="191" fontId="84" fillId="0" borderId="9" xfId="2" applyNumberFormat="1" applyFont="1" applyFill="1" applyBorder="1" applyAlignment="1">
      <alignment vertical="top"/>
    </xf>
    <xf numFmtId="191" fontId="84" fillId="0" borderId="9" xfId="2" applyNumberFormat="1" applyFont="1" applyFill="1" applyBorder="1" applyAlignment="1">
      <alignment vertical="top" shrinkToFit="1"/>
    </xf>
    <xf numFmtId="0" fontId="84" fillId="0" borderId="1" xfId="2" applyFont="1" applyFill="1" applyBorder="1" applyAlignment="1">
      <alignment vertical="top" shrinkToFit="1"/>
    </xf>
    <xf numFmtId="0" fontId="84" fillId="0" borderId="20" xfId="2" applyFont="1" applyFill="1" applyBorder="1" applyAlignment="1">
      <alignment horizontal="center" vertical="top"/>
    </xf>
    <xf numFmtId="49" fontId="84" fillId="0" borderId="20" xfId="2" applyNumberFormat="1" applyFont="1" applyFill="1" applyBorder="1" applyAlignment="1">
      <alignment horizontal="center" vertical="top"/>
    </xf>
    <xf numFmtId="0" fontId="84" fillId="0" borderId="1" xfId="2" applyFont="1" applyFill="1" applyBorder="1" applyAlignment="1">
      <alignment horizontal="left" vertical="top" wrapText="1" shrinkToFit="1"/>
    </xf>
    <xf numFmtId="0" fontId="84" fillId="0" borderId="116" xfId="2" applyFont="1" applyFill="1" applyBorder="1" applyAlignment="1">
      <alignment horizontal="left" vertical="top" wrapText="1"/>
    </xf>
    <xf numFmtId="0" fontId="84" fillId="0" borderId="116" xfId="2" applyFont="1" applyFill="1" applyBorder="1" applyAlignment="1">
      <alignment vertical="top" wrapText="1"/>
    </xf>
    <xf numFmtId="0" fontId="84" fillId="0" borderId="5" xfId="2" applyFont="1" applyFill="1" applyBorder="1" applyAlignment="1">
      <alignment vertical="top" wrapText="1"/>
    </xf>
    <xf numFmtId="0" fontId="84" fillId="0" borderId="116" xfId="2" applyFont="1" applyFill="1" applyBorder="1" applyAlignment="1">
      <alignment vertical="top" shrinkToFit="1"/>
    </xf>
    <xf numFmtId="0" fontId="84" fillId="0" borderId="115" xfId="2" applyFont="1" applyFill="1" applyBorder="1" applyAlignment="1">
      <alignment horizontal="center" vertical="top"/>
    </xf>
    <xf numFmtId="0" fontId="84" fillId="0" borderId="9" xfId="2" applyFont="1" applyFill="1" applyBorder="1" applyAlignment="1">
      <alignment vertical="top"/>
    </xf>
    <xf numFmtId="0" fontId="84" fillId="0" borderId="116" xfId="2" applyFont="1" applyFill="1" applyBorder="1" applyAlignment="1">
      <alignment horizontal="center" vertical="top"/>
    </xf>
    <xf numFmtId="0" fontId="84" fillId="0" borderId="5" xfId="2" applyFont="1" applyFill="1" applyBorder="1" applyAlignment="1">
      <alignment vertical="top" shrinkToFit="1"/>
    </xf>
    <xf numFmtId="0" fontId="84" fillId="0" borderId="7" xfId="2" applyFont="1" applyFill="1" applyBorder="1" applyAlignment="1">
      <alignment horizontal="center" vertical="top"/>
    </xf>
    <xf numFmtId="0" fontId="84" fillId="0" borderId="0" xfId="2" applyFont="1" applyFill="1" applyAlignment="1">
      <alignment vertical="top"/>
    </xf>
    <xf numFmtId="0" fontId="84" fillId="0" borderId="5" xfId="2" applyFont="1" applyFill="1" applyBorder="1" applyAlignment="1">
      <alignment horizontal="center" vertical="top"/>
    </xf>
    <xf numFmtId="49" fontId="84" fillId="0" borderId="3" xfId="2" applyNumberFormat="1" applyFont="1" applyFill="1" applyBorder="1" applyAlignment="1">
      <alignment horizontal="center" vertical="top"/>
    </xf>
    <xf numFmtId="191" fontId="84" fillId="0" borderId="0" xfId="2" applyNumberFormat="1" applyFont="1" applyFill="1" applyAlignment="1">
      <alignment horizontal="center" vertical="top"/>
    </xf>
    <xf numFmtId="49" fontId="84" fillId="0" borderId="115" xfId="2" applyNumberFormat="1" applyFont="1" applyFill="1" applyBorder="1" applyAlignment="1">
      <alignment horizontal="center" vertical="center"/>
    </xf>
    <xf numFmtId="0" fontId="84" fillId="0" borderId="116" xfId="2" applyFont="1" applyFill="1" applyBorder="1" applyAlignment="1">
      <alignment horizontal="left" vertical="center" wrapText="1"/>
    </xf>
    <xf numFmtId="0" fontId="84" fillId="0" borderId="20" xfId="2" quotePrefix="1" applyFont="1" applyFill="1" applyBorder="1" applyAlignment="1">
      <alignment horizontal="center" vertical="center"/>
    </xf>
    <xf numFmtId="49" fontId="84" fillId="0" borderId="21" xfId="2" applyNumberFormat="1" applyFont="1" applyFill="1" applyBorder="1" applyAlignment="1">
      <alignment horizontal="right" vertical="top"/>
    </xf>
    <xf numFmtId="191" fontId="84" fillId="0" borderId="2" xfId="2" applyNumberFormat="1" applyFont="1" applyFill="1" applyBorder="1" applyAlignment="1">
      <alignment vertical="top"/>
    </xf>
    <xf numFmtId="191" fontId="84" fillId="0" borderId="2" xfId="2" applyNumberFormat="1" applyFont="1" applyFill="1" applyBorder="1" applyAlignment="1">
      <alignment vertical="top" shrinkToFit="1"/>
    </xf>
    <xf numFmtId="0" fontId="84" fillId="0" borderId="1" xfId="2" applyFont="1" applyFill="1" applyBorder="1" applyAlignment="1">
      <alignment vertical="top" wrapText="1"/>
    </xf>
    <xf numFmtId="191" fontId="84" fillId="0" borderId="132" xfId="2" applyNumberFormat="1" applyFont="1" applyFill="1" applyBorder="1" applyAlignment="1">
      <alignment vertical="center" shrinkToFit="1"/>
    </xf>
    <xf numFmtId="0" fontId="84" fillId="0" borderId="25" xfId="2" applyFont="1" applyFill="1" applyBorder="1" applyAlignment="1">
      <alignment horizontal="right" vertical="center"/>
    </xf>
    <xf numFmtId="0" fontId="84" fillId="0" borderId="0" xfId="2" applyFont="1" applyFill="1" applyAlignment="1">
      <alignment vertical="center"/>
    </xf>
    <xf numFmtId="191" fontId="84" fillId="0" borderId="26" xfId="2" applyNumberFormat="1" applyFont="1" applyFill="1" applyBorder="1" applyAlignment="1">
      <alignment vertical="center" shrinkToFit="1"/>
    </xf>
    <xf numFmtId="191" fontId="84" fillId="0" borderId="133" xfId="2" applyNumberFormat="1" applyFont="1" applyFill="1" applyBorder="1" applyAlignment="1">
      <alignment vertical="center" shrinkToFit="1"/>
    </xf>
    <xf numFmtId="191" fontId="84" fillId="0" borderId="115" xfId="2" applyNumberFormat="1" applyFont="1" applyFill="1" applyBorder="1" applyAlignment="1">
      <alignment vertical="top" shrinkToFit="1"/>
    </xf>
    <xf numFmtId="0" fontId="84" fillId="0" borderId="1" xfId="2" applyFont="1" applyFill="1" applyBorder="1" applyAlignment="1">
      <alignment vertical="center" wrapText="1"/>
    </xf>
    <xf numFmtId="49" fontId="84" fillId="0" borderId="2" xfId="2" applyNumberFormat="1" applyFont="1" applyFill="1" applyBorder="1" applyAlignment="1">
      <alignment horizontal="center" vertical="center"/>
    </xf>
    <xf numFmtId="49" fontId="84" fillId="0" borderId="113" xfId="2" applyNumberFormat="1" applyFont="1" applyFill="1" applyBorder="1" applyAlignment="1">
      <alignment horizontal="center" vertical="center"/>
    </xf>
    <xf numFmtId="0" fontId="84" fillId="0" borderId="1" xfId="2" applyFont="1" applyFill="1" applyBorder="1" applyAlignment="1">
      <alignment horizontal="left" vertical="top" wrapText="1"/>
    </xf>
    <xf numFmtId="49" fontId="84" fillId="0" borderId="112" xfId="2" applyNumberFormat="1" applyFont="1" applyFill="1" applyBorder="1" applyAlignment="1">
      <alignment horizontal="right" vertical="top"/>
    </xf>
    <xf numFmtId="191" fontId="84" fillId="0" borderId="113" xfId="2" applyNumberFormat="1" applyFont="1" applyFill="1" applyBorder="1" applyAlignment="1">
      <alignment vertical="top"/>
    </xf>
    <xf numFmtId="191" fontId="84" fillId="0" borderId="113" xfId="2" applyNumberFormat="1" applyFont="1" applyFill="1" applyBorder="1" applyAlignment="1">
      <alignment vertical="top" shrinkToFit="1"/>
    </xf>
    <xf numFmtId="0" fontId="84" fillId="0" borderId="1" xfId="2" applyFont="1" applyFill="1" applyBorder="1" applyAlignment="1">
      <alignment vertical="top" wrapText="1" shrinkToFit="1"/>
    </xf>
    <xf numFmtId="191" fontId="84" fillId="0" borderId="126" xfId="2" applyNumberFormat="1" applyFont="1" applyFill="1" applyBorder="1" applyAlignment="1">
      <alignment vertical="center"/>
    </xf>
    <xf numFmtId="191" fontId="84" fillId="0" borderId="19" xfId="2" applyNumberFormat="1" applyFont="1" applyFill="1" applyBorder="1" applyAlignment="1">
      <alignment vertical="center"/>
    </xf>
    <xf numFmtId="191" fontId="84" fillId="0" borderId="132" xfId="2" applyNumberFormat="1" applyFont="1" applyFill="1" applyBorder="1" applyAlignment="1">
      <alignment vertical="center"/>
    </xf>
    <xf numFmtId="0" fontId="84" fillId="0" borderId="5" xfId="2" applyFont="1" applyFill="1" applyBorder="1" applyAlignment="1">
      <alignment horizontal="center" vertical="center"/>
    </xf>
    <xf numFmtId="0" fontId="84" fillId="0" borderId="1" xfId="2" applyFont="1" applyFill="1" applyBorder="1" applyAlignment="1">
      <alignment horizontal="center" vertical="center"/>
    </xf>
    <xf numFmtId="49" fontId="84" fillId="0" borderId="20" xfId="2" applyNumberFormat="1" applyFont="1" applyFill="1" applyBorder="1" applyAlignment="1">
      <alignment horizontal="center" vertical="center"/>
    </xf>
    <xf numFmtId="49" fontId="80" fillId="0" borderId="0" xfId="0" applyNumberFormat="1" applyFont="1" applyFill="1" applyAlignment="1">
      <alignment horizontal="center"/>
    </xf>
    <xf numFmtId="0" fontId="80" fillId="0" borderId="0" xfId="0" applyFont="1" applyFill="1" applyAlignment="1">
      <alignment horizontal="center"/>
    </xf>
    <xf numFmtId="0" fontId="80" fillId="0" borderId="0" xfId="0" applyFont="1" applyFill="1" applyAlignment="1">
      <alignment shrinkToFit="1"/>
    </xf>
    <xf numFmtId="198" fontId="105" fillId="0" borderId="0" xfId="0" applyNumberFormat="1" applyFont="1" applyAlignment="1">
      <alignment horizontal="center" vertical="center" shrinkToFit="1"/>
    </xf>
    <xf numFmtId="199" fontId="105" fillId="0" borderId="0" xfId="0" applyNumberFormat="1" applyFont="1" applyAlignment="1">
      <alignment horizontal="center" shrinkToFit="1"/>
    </xf>
    <xf numFmtId="186" fontId="108" fillId="0" borderId="0" xfId="8" applyNumberFormat="1" applyFont="1" applyAlignment="1">
      <alignment vertical="center" shrinkToFit="1"/>
    </xf>
    <xf numFmtId="186" fontId="108" fillId="0" borderId="114" xfId="8" applyNumberFormat="1" applyFont="1" applyBorder="1" applyAlignment="1">
      <alignment horizontal="center" vertical="center" shrinkToFit="1"/>
    </xf>
    <xf numFmtId="186" fontId="108" fillId="0" borderId="116" xfId="8" applyNumberFormat="1" applyFont="1" applyBorder="1" applyAlignment="1">
      <alignment horizontal="center" vertical="center" shrinkToFit="1"/>
    </xf>
    <xf numFmtId="186" fontId="105" fillId="0" borderId="0" xfId="0" applyNumberFormat="1" applyFont="1" applyAlignment="1">
      <alignment shrinkToFit="1"/>
    </xf>
    <xf numFmtId="179" fontId="110" fillId="0" borderId="0" xfId="0" applyNumberFormat="1" applyFont="1" applyFill="1" applyProtection="1">
      <alignment vertical="center"/>
    </xf>
    <xf numFmtId="179" fontId="105" fillId="0" borderId="124" xfId="8" applyNumberFormat="1" applyFont="1" applyBorder="1" applyAlignment="1">
      <alignment horizontal="left" vertical="center" shrinkToFit="1"/>
    </xf>
    <xf numFmtId="179" fontId="105" fillId="0" borderId="18" xfId="8" applyNumberFormat="1" applyFont="1" applyBorder="1" applyAlignment="1">
      <alignment horizontal="left" vertical="center" shrinkToFit="1"/>
    </xf>
    <xf numFmtId="179" fontId="105" fillId="0" borderId="18" xfId="0" applyNumberFormat="1" applyFont="1" applyBorder="1" applyAlignment="1">
      <alignment horizontal="left" shrinkToFit="1"/>
    </xf>
    <xf numFmtId="179" fontId="109" fillId="0" borderId="156" xfId="8" applyNumberFormat="1" applyFont="1" applyBorder="1" applyAlignment="1">
      <alignment vertical="center" shrinkToFit="1"/>
    </xf>
    <xf numFmtId="179" fontId="109" fillId="0" borderId="157" xfId="8" applyNumberFormat="1" applyFont="1" applyBorder="1" applyAlignment="1">
      <alignment vertical="center" shrinkToFit="1"/>
    </xf>
    <xf numFmtId="179" fontId="109" fillId="0" borderId="157" xfId="0" applyNumberFormat="1" applyFont="1" applyBorder="1" applyAlignment="1">
      <alignment shrinkToFit="1"/>
    </xf>
    <xf numFmtId="179" fontId="109" fillId="0" borderId="158" xfId="0" applyNumberFormat="1" applyFont="1" applyBorder="1" applyAlignment="1">
      <alignment shrinkToFit="1"/>
    </xf>
    <xf numFmtId="179" fontId="109" fillId="0" borderId="156" xfId="8" applyNumberFormat="1" applyFont="1" applyFill="1" applyBorder="1" applyAlignment="1">
      <alignment vertical="center" shrinkToFit="1"/>
    </xf>
    <xf numFmtId="179" fontId="109" fillId="0" borderId="157" xfId="8" applyNumberFormat="1" applyFont="1" applyFill="1" applyBorder="1" applyAlignment="1">
      <alignment vertical="center" shrinkToFit="1"/>
    </xf>
    <xf numFmtId="179" fontId="109" fillId="0" borderId="157" xfId="0" applyNumberFormat="1" applyFont="1" applyFill="1" applyBorder="1" applyAlignment="1">
      <alignment shrinkToFit="1"/>
    </xf>
    <xf numFmtId="179" fontId="109" fillId="0" borderId="158" xfId="0" applyNumberFormat="1" applyFont="1" applyFill="1" applyBorder="1" applyAlignment="1">
      <alignment shrinkToFit="1"/>
    </xf>
    <xf numFmtId="179" fontId="105" fillId="0" borderId="150" xfId="8" applyNumberFormat="1" applyFont="1" applyBorder="1" applyAlignment="1">
      <alignment vertical="center" shrinkToFit="1"/>
    </xf>
    <xf numFmtId="179" fontId="105" fillId="0" borderId="0" xfId="8" applyNumberFormat="1" applyFont="1" applyBorder="1" applyAlignment="1">
      <alignment vertical="center" shrinkToFit="1"/>
    </xf>
    <xf numFmtId="179" fontId="105" fillId="0" borderId="21" xfId="8" applyNumberFormat="1" applyFont="1" applyBorder="1" applyAlignment="1">
      <alignment vertical="center" shrinkToFit="1"/>
    </xf>
    <xf numFmtId="179" fontId="105" fillId="0" borderId="20" xfId="8" applyNumberFormat="1" applyFont="1" applyBorder="1" applyAlignment="1">
      <alignment vertical="center" shrinkToFit="1"/>
    </xf>
    <xf numFmtId="179" fontId="105" fillId="0" borderId="151" xfId="8" applyNumberFormat="1" applyFont="1" applyBorder="1" applyAlignment="1">
      <alignment vertical="center" shrinkToFit="1"/>
    </xf>
    <xf numFmtId="179" fontId="105" fillId="0" borderId="150" xfId="0" applyNumberFormat="1" applyFont="1" applyBorder="1" applyAlignment="1">
      <alignment shrinkToFit="1"/>
    </xf>
    <xf numFmtId="179" fontId="105" fillId="0" borderId="0" xfId="0" applyNumberFormat="1" applyFont="1" applyBorder="1" applyAlignment="1">
      <alignment shrinkToFit="1"/>
    </xf>
    <xf numFmtId="179" fontId="105" fillId="0" borderId="151" xfId="0" applyNumberFormat="1" applyFont="1" applyBorder="1" applyAlignment="1">
      <alignment shrinkToFit="1"/>
    </xf>
    <xf numFmtId="179" fontId="105" fillId="0" borderId="152" xfId="0" applyNumberFormat="1" applyFont="1" applyBorder="1" applyAlignment="1">
      <alignment shrinkToFit="1"/>
    </xf>
    <xf numFmtId="179" fontId="105" fillId="0" borderId="153" xfId="0" applyNumberFormat="1" applyFont="1" applyBorder="1" applyAlignment="1">
      <alignment shrinkToFit="1"/>
    </xf>
    <xf numFmtId="179" fontId="105" fillId="0" borderId="154" xfId="8" applyNumberFormat="1" applyFont="1" applyBorder="1" applyAlignment="1">
      <alignment vertical="center" shrinkToFit="1"/>
    </xf>
    <xf numFmtId="179" fontId="105" fillId="0" borderId="155" xfId="8" applyNumberFormat="1" applyFont="1" applyBorder="1" applyAlignment="1">
      <alignment vertical="center" shrinkToFit="1"/>
    </xf>
    <xf numFmtId="179" fontId="105" fillId="0" borderId="159" xfId="8" applyNumberFormat="1" applyFont="1" applyBorder="1" applyAlignment="1">
      <alignment vertical="center" shrinkToFit="1"/>
    </xf>
    <xf numFmtId="179" fontId="105" fillId="0" borderId="10" xfId="8" applyNumberFormat="1" applyFont="1" applyBorder="1" applyAlignment="1">
      <alignment vertical="center" shrinkToFit="1"/>
    </xf>
    <xf numFmtId="186" fontId="111" fillId="0" borderId="160" xfId="8" applyNumberFormat="1" applyFont="1" applyBorder="1" applyAlignment="1">
      <alignment vertical="center" shrinkToFit="1"/>
    </xf>
    <xf numFmtId="186" fontId="111" fillId="0" borderId="161" xfId="8" applyNumberFormat="1" applyFont="1" applyBorder="1" applyAlignment="1">
      <alignment vertical="center" shrinkToFit="1"/>
    </xf>
    <xf numFmtId="186" fontId="111" fillId="0" borderId="162" xfId="8" applyNumberFormat="1" applyFont="1" applyBorder="1" applyAlignment="1">
      <alignment vertical="center" shrinkToFit="1"/>
    </xf>
    <xf numFmtId="186" fontId="111" fillId="0" borderId="163" xfId="8" applyNumberFormat="1" applyFont="1" applyBorder="1" applyAlignment="1">
      <alignment vertical="center" shrinkToFit="1"/>
    </xf>
    <xf numFmtId="186" fontId="111" fillId="0" borderId="164" xfId="8" applyNumberFormat="1" applyFont="1" applyBorder="1" applyAlignment="1">
      <alignment vertical="center" shrinkToFit="1"/>
    </xf>
    <xf numFmtId="186" fontId="111" fillId="0" borderId="165" xfId="8" applyNumberFormat="1" applyFont="1" applyBorder="1" applyAlignment="1">
      <alignment vertical="center" shrinkToFit="1"/>
    </xf>
    <xf numFmtId="186" fontId="111" fillId="0" borderId="166" xfId="8" applyNumberFormat="1" applyFont="1" applyBorder="1" applyAlignment="1">
      <alignment vertical="center" shrinkToFit="1"/>
    </xf>
    <xf numFmtId="179" fontId="109" fillId="0" borderId="164" xfId="8" applyNumberFormat="1" applyFont="1" applyBorder="1" applyAlignment="1">
      <alignment vertical="center" shrinkToFit="1"/>
    </xf>
    <xf numFmtId="179" fontId="109" fillId="0" borderId="165" xfId="8" applyNumberFormat="1" applyFont="1" applyBorder="1" applyAlignment="1">
      <alignment vertical="center" shrinkToFit="1"/>
    </xf>
    <xf numFmtId="179" fontId="109" fillId="0" borderId="165" xfId="0" applyNumberFormat="1" applyFont="1" applyBorder="1" applyAlignment="1">
      <alignment shrinkToFit="1"/>
    </xf>
    <xf numFmtId="179" fontId="109" fillId="0" borderId="166" xfId="0" applyNumberFormat="1" applyFont="1" applyBorder="1" applyAlignment="1">
      <alignment shrinkToFit="1"/>
    </xf>
    <xf numFmtId="186" fontId="105" fillId="0" borderId="164" xfId="8" applyNumberFormat="1" applyFont="1" applyBorder="1" applyAlignment="1">
      <alignment vertical="center" shrinkToFit="1"/>
    </xf>
    <xf numFmtId="186" fontId="105" fillId="0" borderId="165" xfId="8" applyNumberFormat="1" applyFont="1" applyBorder="1" applyAlignment="1">
      <alignment vertical="center" shrinkToFit="1"/>
    </xf>
    <xf numFmtId="186" fontId="105" fillId="0" borderId="166" xfId="8" applyNumberFormat="1" applyFont="1" applyBorder="1" applyAlignment="1">
      <alignment vertical="center" shrinkToFit="1"/>
    </xf>
    <xf numFmtId="179" fontId="110" fillId="0" borderId="116" xfId="0" applyNumberFormat="1" applyFont="1" applyFill="1" applyBorder="1" applyProtection="1">
      <alignment vertical="center"/>
    </xf>
    <xf numFmtId="179" fontId="110" fillId="0" borderId="5" xfId="0" applyNumberFormat="1" applyFont="1" applyFill="1" applyBorder="1" applyProtection="1">
      <alignment vertical="center"/>
    </xf>
    <xf numFmtId="179" fontId="110" fillId="0" borderId="6" xfId="0" applyNumberFormat="1" applyFont="1" applyFill="1" applyBorder="1" applyProtection="1">
      <alignment vertical="center"/>
    </xf>
    <xf numFmtId="176" fontId="11" fillId="0" borderId="21" xfId="0" quotePrefix="1" applyNumberFormat="1" applyFont="1" applyFill="1" applyBorder="1" applyAlignment="1" applyProtection="1">
      <alignment horizontal="center" vertical="center"/>
      <protection locked="0"/>
    </xf>
    <xf numFmtId="176" fontId="11" fillId="0" borderId="20" xfId="0" quotePrefix="1" applyNumberFormat="1"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xf>
    <xf numFmtId="0" fontId="0" fillId="0" borderId="15" xfId="0" applyBorder="1" applyAlignment="1">
      <alignment horizontal="center" vertical="center"/>
    </xf>
    <xf numFmtId="0" fontId="12" fillId="0" borderId="4" xfId="0" applyFont="1" applyFill="1" applyBorder="1" applyAlignment="1" applyProtection="1">
      <alignment horizontal="center" vertical="center"/>
    </xf>
    <xf numFmtId="0" fontId="13" fillId="0" borderId="0" xfId="0" applyFont="1" applyFill="1" applyAlignment="1" applyProtection="1">
      <alignment horizontal="center"/>
    </xf>
    <xf numFmtId="0" fontId="17" fillId="0" borderId="0" xfId="0" applyFont="1" applyAlignment="1">
      <alignment horizontal="center"/>
    </xf>
    <xf numFmtId="0" fontId="24" fillId="0" borderId="9" xfId="0" applyFont="1" applyBorder="1" applyAlignment="1">
      <alignment horizontal="left" vertical="top" wrapText="1"/>
    </xf>
    <xf numFmtId="0" fontId="19" fillId="0" borderId="9" xfId="0" applyFont="1" applyBorder="1" applyAlignment="1">
      <alignment horizontal="left" vertical="top" wrapText="1"/>
    </xf>
    <xf numFmtId="0" fontId="42" fillId="0" borderId="0" xfId="0" applyFont="1" applyFill="1" applyBorder="1" applyAlignment="1">
      <alignment horizontal="center" vertical="center"/>
    </xf>
    <xf numFmtId="0" fontId="42" fillId="0" borderId="0" xfId="0" applyFont="1" applyFill="1" applyBorder="1" applyAlignment="1">
      <alignment vertical="center"/>
    </xf>
    <xf numFmtId="0" fontId="34" fillId="0" borderId="0" xfId="0" applyFont="1" applyFill="1" applyBorder="1" applyAlignment="1">
      <alignment horizontal="center" vertical="center"/>
    </xf>
    <xf numFmtId="0" fontId="58" fillId="0" borderId="0" xfId="0" applyFont="1" applyFill="1" applyBorder="1" applyAlignment="1">
      <alignment horizontal="center" vertical="center"/>
    </xf>
    <xf numFmtId="38" fontId="34" fillId="0" borderId="0" xfId="1" applyFont="1" applyFill="1" applyBorder="1" applyAlignment="1">
      <alignment horizontal="center" vertical="center"/>
    </xf>
    <xf numFmtId="0" fontId="34" fillId="0" borderId="0" xfId="0" applyFont="1" applyAlignment="1">
      <alignment horizontal="center" vertical="center"/>
    </xf>
    <xf numFmtId="0" fontId="0" fillId="0" borderId="0" xfId="0" applyAlignment="1">
      <alignment horizontal="center" vertical="center"/>
    </xf>
    <xf numFmtId="0" fontId="20" fillId="0" borderId="69" xfId="0" applyFont="1" applyFill="1" applyBorder="1" applyAlignment="1" applyProtection="1">
      <alignment horizontal="center" vertical="center"/>
      <protection locked="0"/>
    </xf>
    <xf numFmtId="0" fontId="20" fillId="0" borderId="70" xfId="0" applyFont="1" applyFill="1" applyBorder="1" applyAlignment="1" applyProtection="1">
      <alignment horizontal="center" vertical="center"/>
      <protection locked="0"/>
    </xf>
    <xf numFmtId="0" fontId="24" fillId="0" borderId="55"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protection locked="0"/>
    </xf>
    <xf numFmtId="0" fontId="41" fillId="0" borderId="14" xfId="0" applyFont="1" applyFill="1" applyBorder="1" applyAlignment="1" applyProtection="1">
      <alignment horizontal="center" vertical="center" wrapText="1"/>
      <protection locked="0"/>
    </xf>
    <xf numFmtId="0" fontId="17" fillId="0" borderId="15" xfId="0" applyFont="1" applyFill="1" applyBorder="1" applyAlignment="1">
      <alignment vertical="center"/>
    </xf>
    <xf numFmtId="0" fontId="17" fillId="0" borderId="17" xfId="0" applyFont="1" applyFill="1" applyBorder="1" applyAlignment="1">
      <alignment vertical="center"/>
    </xf>
    <xf numFmtId="0" fontId="17" fillId="0" borderId="16" xfId="0" applyFont="1" applyFill="1" applyBorder="1" applyAlignment="1">
      <alignment vertical="center"/>
    </xf>
    <xf numFmtId="0" fontId="17" fillId="0" borderId="28" xfId="0" applyFont="1" applyFill="1" applyBorder="1" applyAlignment="1">
      <alignment vertical="center"/>
    </xf>
    <xf numFmtId="0" fontId="17" fillId="0" borderId="29" xfId="0" applyFont="1" applyFill="1" applyBorder="1" applyAlignment="1">
      <alignment vertical="center"/>
    </xf>
    <xf numFmtId="0" fontId="24" fillId="0" borderId="33" xfId="0" applyFont="1" applyFill="1" applyBorder="1" applyAlignment="1" applyProtection="1">
      <alignment horizontal="center" vertical="center" wrapText="1"/>
      <protection locked="0"/>
    </xf>
    <xf numFmtId="0" fontId="24" fillId="0" borderId="34"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4" fillId="0" borderId="54" xfId="0" applyFont="1" applyFill="1" applyBorder="1" applyAlignment="1" applyProtection="1">
      <alignment horizontal="center" vertical="center" wrapText="1"/>
    </xf>
    <xf numFmtId="0" fontId="0" fillId="0" borderId="55" xfId="0" applyFill="1" applyBorder="1" applyAlignment="1">
      <alignment horizontal="center" vertical="center"/>
    </xf>
    <xf numFmtId="0" fontId="24" fillId="0" borderId="49" xfId="0" applyFont="1" applyFill="1" applyBorder="1" applyAlignment="1" applyProtection="1">
      <alignment horizontal="center" vertical="center" wrapText="1"/>
    </xf>
    <xf numFmtId="0" fontId="0" fillId="0" borderId="5" xfId="0" applyFill="1" applyBorder="1" applyAlignment="1">
      <alignment horizontal="center" vertical="center"/>
    </xf>
    <xf numFmtId="0" fontId="24" fillId="0" borderId="50" xfId="0" applyFont="1" applyFill="1" applyBorder="1" applyAlignment="1" applyProtection="1">
      <alignment horizontal="center" vertical="center" wrapText="1"/>
    </xf>
    <xf numFmtId="0" fontId="0" fillId="0" borderId="51" xfId="0" applyFill="1" applyBorder="1" applyAlignment="1">
      <alignment horizontal="center" vertical="center"/>
    </xf>
    <xf numFmtId="0" fontId="24" fillId="0" borderId="7" xfId="0" applyFont="1" applyFill="1" applyBorder="1" applyAlignment="1" applyProtection="1">
      <alignment horizontal="center" vertical="center" wrapText="1"/>
      <protection locked="0"/>
    </xf>
    <xf numFmtId="0" fontId="24" fillId="0" borderId="51" xfId="0" applyFont="1" applyFill="1" applyBorder="1" applyAlignment="1" applyProtection="1">
      <alignment horizontal="center" vertical="center" wrapText="1"/>
      <protection locked="0"/>
    </xf>
    <xf numFmtId="0" fontId="24" fillId="0" borderId="54" xfId="0" applyFont="1" applyFill="1" applyBorder="1" applyAlignment="1" applyProtection="1">
      <alignment horizontal="center" vertical="center" wrapText="1"/>
      <protection locked="0"/>
    </xf>
    <xf numFmtId="0" fontId="24" fillId="0" borderId="50"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xf>
    <xf numFmtId="0" fontId="19" fillId="0" borderId="3" xfId="0" applyFont="1" applyBorder="1" applyAlignment="1">
      <alignment horizontal="center" vertical="center" wrapText="1"/>
    </xf>
    <xf numFmtId="0" fontId="25" fillId="0" borderId="55" xfId="0" applyFont="1" applyFill="1" applyBorder="1" applyAlignment="1" applyProtection="1">
      <alignment horizontal="center" vertical="center" wrapText="1"/>
    </xf>
    <xf numFmtId="0" fontId="0" fillId="0" borderId="76" xfId="0" applyBorder="1" applyAlignment="1">
      <alignment horizontal="center" vertical="center" wrapText="1"/>
    </xf>
    <xf numFmtId="0" fontId="37" fillId="3" borderId="31" xfId="0" applyFont="1" applyFill="1" applyBorder="1" applyAlignment="1" applyProtection="1">
      <alignment horizontal="center" vertical="center" wrapText="1"/>
    </xf>
    <xf numFmtId="0" fontId="39" fillId="3" borderId="31" xfId="0" applyFont="1" applyFill="1" applyBorder="1" applyAlignment="1">
      <alignment horizontal="center" vertical="center" wrapText="1"/>
    </xf>
    <xf numFmtId="0" fontId="24" fillId="0" borderId="31" xfId="0" applyFont="1" applyFill="1" applyBorder="1" applyAlignment="1" applyProtection="1">
      <alignment horizontal="center" vertical="center" wrapText="1"/>
    </xf>
    <xf numFmtId="0" fontId="0" fillId="0" borderId="31" xfId="0" applyFill="1" applyBorder="1" applyAlignment="1">
      <alignment horizontal="center" vertical="center" wrapText="1"/>
    </xf>
    <xf numFmtId="0" fontId="37" fillId="6" borderId="31" xfId="0" applyFont="1" applyFill="1" applyBorder="1" applyAlignment="1" applyProtection="1">
      <alignment horizontal="center" vertical="center"/>
    </xf>
    <xf numFmtId="0" fontId="38" fillId="6" borderId="31" xfId="0" applyFont="1" applyFill="1" applyBorder="1" applyAlignment="1">
      <alignment horizontal="center" vertical="center"/>
    </xf>
    <xf numFmtId="0" fontId="97" fillId="0" borderId="17" xfId="0" applyFont="1" applyBorder="1" applyAlignment="1">
      <alignment vertical="center" wrapText="1"/>
    </xf>
    <xf numFmtId="0" fontId="98" fillId="0" borderId="17" xfId="0" applyFont="1" applyBorder="1" applyAlignment="1">
      <alignment vertical="center" wrapText="1"/>
    </xf>
    <xf numFmtId="0" fontId="97" fillId="0" borderId="16" xfId="0" applyFont="1" applyBorder="1" applyAlignment="1">
      <alignment vertical="center" wrapText="1"/>
    </xf>
    <xf numFmtId="0" fontId="98" fillId="0" borderId="16" xfId="0" applyFont="1" applyBorder="1" applyAlignment="1">
      <alignment vertical="center" wrapText="1"/>
    </xf>
    <xf numFmtId="0" fontId="36" fillId="0" borderId="33" xfId="0" applyFont="1" applyFill="1" applyBorder="1" applyAlignment="1" applyProtection="1">
      <alignment horizontal="center" vertical="center"/>
      <protection locked="0"/>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36" fillId="0" borderId="33" xfId="0" applyFont="1" applyFill="1" applyBorder="1" applyAlignment="1" applyProtection="1">
      <alignment horizontal="center" vertical="center" wrapText="1"/>
      <protection locked="0"/>
    </xf>
    <xf numFmtId="0" fontId="0" fillId="0" borderId="34" xfId="0" applyFont="1" applyBorder="1" applyAlignment="1">
      <alignment horizontal="center" vertical="center" wrapText="1"/>
    </xf>
    <xf numFmtId="0" fontId="0" fillId="0" borderId="35" xfId="0" applyFont="1" applyBorder="1" applyAlignment="1">
      <alignment horizontal="center" vertical="center" wrapText="1"/>
    </xf>
    <xf numFmtId="0" fontId="39" fillId="3" borderId="31" xfId="0" applyFont="1" applyFill="1" applyBorder="1" applyAlignment="1">
      <alignment vertical="center" wrapText="1"/>
    </xf>
    <xf numFmtId="0" fontId="47" fillId="6" borderId="31" xfId="0" applyFont="1" applyFill="1" applyBorder="1" applyAlignment="1" applyProtection="1">
      <alignment horizontal="center" vertical="center" wrapText="1"/>
    </xf>
    <xf numFmtId="0" fontId="47" fillId="6" borderId="31" xfId="0" applyFont="1" applyFill="1" applyBorder="1" applyAlignment="1">
      <alignment vertical="center"/>
    </xf>
    <xf numFmtId="0" fontId="40" fillId="0" borderId="83" xfId="0" applyFont="1" applyFill="1" applyBorder="1" applyAlignment="1">
      <alignment horizontal="center" vertical="center"/>
    </xf>
    <xf numFmtId="0" fontId="40" fillId="0" borderId="84" xfId="0" applyFont="1" applyFill="1" applyBorder="1" applyAlignment="1">
      <alignment horizontal="center" vertical="center"/>
    </xf>
    <xf numFmtId="0" fontId="40" fillId="0" borderId="85" xfId="0" applyFont="1" applyFill="1" applyBorder="1" applyAlignment="1">
      <alignment horizontal="center" vertical="center"/>
    </xf>
    <xf numFmtId="0" fontId="20" fillId="0" borderId="86" xfId="0" applyFont="1" applyFill="1" applyBorder="1" applyAlignment="1">
      <alignment horizontal="center" vertical="center" wrapText="1"/>
    </xf>
    <xf numFmtId="0" fontId="0" fillId="0" borderId="17" xfId="0" applyFill="1" applyBorder="1" applyAlignment="1">
      <alignment vertical="center" wrapText="1"/>
    </xf>
    <xf numFmtId="0" fontId="20" fillId="0" borderId="9" xfId="0" applyFont="1" applyFill="1" applyBorder="1" applyAlignment="1">
      <alignment horizontal="center" vertical="center" wrapText="1"/>
    </xf>
    <xf numFmtId="0" fontId="0" fillId="0" borderId="0" xfId="0" applyFill="1" applyBorder="1" applyAlignment="1">
      <alignment vertical="center" wrapText="1"/>
    </xf>
    <xf numFmtId="0" fontId="20" fillId="0" borderId="87" xfId="0" applyFont="1" applyFill="1" applyBorder="1" applyAlignment="1">
      <alignment horizontal="center" vertical="center" wrapText="1"/>
    </xf>
    <xf numFmtId="0" fontId="0" fillId="0" borderId="16" xfId="0" applyFill="1" applyBorder="1" applyAlignment="1">
      <alignment vertical="center" wrapText="1"/>
    </xf>
    <xf numFmtId="0" fontId="24" fillId="0" borderId="51" xfId="0" applyFont="1" applyFill="1" applyBorder="1" applyAlignment="1" applyProtection="1">
      <alignment horizontal="center" vertical="center" wrapText="1"/>
    </xf>
    <xf numFmtId="0" fontId="19" fillId="0" borderId="51" xfId="0" applyFont="1" applyFill="1" applyBorder="1" applyAlignment="1">
      <alignment horizontal="center" vertical="center" wrapText="1"/>
    </xf>
    <xf numFmtId="0" fontId="25" fillId="0" borderId="0" xfId="0" applyFont="1" applyFill="1" applyBorder="1" applyAlignment="1" applyProtection="1">
      <alignment horizontal="center" vertical="center" wrapText="1"/>
    </xf>
    <xf numFmtId="0" fontId="19" fillId="0" borderId="0" xfId="0" applyFont="1" applyBorder="1" applyAlignment="1">
      <alignment horizontal="center" vertical="center" wrapText="1"/>
    </xf>
    <xf numFmtId="0" fontId="20" fillId="0" borderId="83" xfId="0" applyFont="1" applyFill="1" applyBorder="1" applyAlignment="1" applyProtection="1">
      <alignment vertical="center" wrapText="1"/>
    </xf>
    <xf numFmtId="0" fontId="40" fillId="0" borderId="84" xfId="0" applyFont="1" applyFill="1" applyBorder="1" applyAlignment="1">
      <alignment vertical="center" wrapText="1"/>
    </xf>
    <xf numFmtId="0" fontId="40" fillId="0" borderId="107" xfId="0" applyFont="1" applyFill="1" applyBorder="1" applyAlignment="1">
      <alignment vertical="center" wrapText="1"/>
    </xf>
    <xf numFmtId="0" fontId="40" fillId="0" borderId="1" xfId="0" applyFont="1" applyFill="1" applyBorder="1" applyAlignment="1">
      <alignment vertical="center" wrapText="1"/>
    </xf>
    <xf numFmtId="0" fontId="20" fillId="0" borderId="85" xfId="0" applyFont="1" applyFill="1" applyBorder="1" applyAlignment="1" applyProtection="1">
      <alignment vertical="center" wrapText="1"/>
    </xf>
    <xf numFmtId="0" fontId="40" fillId="0" borderId="108" xfId="0" applyFont="1" applyFill="1" applyBorder="1" applyAlignment="1">
      <alignment vertical="center" wrapText="1"/>
    </xf>
    <xf numFmtId="0" fontId="40" fillId="0" borderId="70" xfId="0" applyFont="1" applyFill="1" applyBorder="1" applyAlignment="1">
      <alignment vertical="center" wrapText="1"/>
    </xf>
    <xf numFmtId="0" fontId="20" fillId="0" borderId="15" xfId="0" applyFont="1" applyFill="1" applyBorder="1" applyAlignment="1" applyProtection="1">
      <alignment horizontal="center" vertical="center" wrapText="1"/>
      <protection locked="0"/>
    </xf>
    <xf numFmtId="0" fontId="20" fillId="0" borderId="16" xfId="0" applyFont="1" applyFill="1" applyBorder="1" applyAlignment="1">
      <alignment vertical="center" wrapText="1"/>
    </xf>
    <xf numFmtId="0" fontId="20" fillId="0" borderId="29" xfId="0" applyFont="1" applyFill="1" applyBorder="1" applyAlignment="1">
      <alignment vertical="center" wrapText="1"/>
    </xf>
    <xf numFmtId="0" fontId="20" fillId="0" borderId="54" xfId="0" applyFont="1" applyFill="1" applyBorder="1" applyAlignment="1" applyProtection="1">
      <alignment horizontal="center" vertical="center" wrapText="1"/>
      <protection locked="0"/>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lignment vertical="center" wrapText="1"/>
    </xf>
    <xf numFmtId="0" fontId="20" fillId="0" borderId="53" xfId="0" applyFont="1" applyFill="1" applyBorder="1" applyAlignment="1">
      <alignment vertical="center" wrapText="1"/>
    </xf>
    <xf numFmtId="0" fontId="20" fillId="0" borderId="49" xfId="0" applyFont="1" applyFill="1" applyBorder="1" applyAlignment="1" applyProtection="1">
      <alignment horizontal="center" vertical="center" wrapText="1"/>
      <protection locked="0"/>
    </xf>
    <xf numFmtId="0" fontId="20" fillId="0" borderId="5" xfId="0" applyFont="1" applyFill="1" applyBorder="1" applyAlignment="1">
      <alignment vertical="center" wrapText="1"/>
    </xf>
    <xf numFmtId="0" fontId="20" fillId="0" borderId="52" xfId="0" applyFont="1" applyFill="1" applyBorder="1" applyAlignment="1">
      <alignment vertical="center" wrapText="1"/>
    </xf>
    <xf numFmtId="0" fontId="20" fillId="0" borderId="14" xfId="0" applyFont="1" applyFill="1" applyBorder="1" applyAlignment="1" applyProtection="1">
      <alignment horizontal="center" vertical="center" wrapText="1"/>
      <protection locked="0"/>
    </xf>
    <xf numFmtId="0" fontId="20" fillId="0" borderId="17" xfId="0" applyFont="1" applyFill="1" applyBorder="1" applyAlignment="1">
      <alignment vertical="center" wrapText="1"/>
    </xf>
    <xf numFmtId="0" fontId="20" fillId="0" borderId="28" xfId="0" applyFont="1" applyFill="1" applyBorder="1" applyAlignment="1">
      <alignment vertical="center" wrapText="1"/>
    </xf>
    <xf numFmtId="0" fontId="47" fillId="0" borderId="14" xfId="0" applyFont="1" applyFill="1" applyBorder="1" applyAlignment="1" applyProtection="1">
      <alignment horizontal="center" vertical="center"/>
      <protection locked="0"/>
    </xf>
    <xf numFmtId="0" fontId="47" fillId="0" borderId="15" xfId="0" applyFont="1" applyFill="1" applyBorder="1" applyAlignment="1">
      <alignment vertical="center"/>
    </xf>
    <xf numFmtId="0" fontId="47" fillId="0" borderId="17" xfId="0" applyFont="1" applyFill="1" applyBorder="1" applyAlignment="1">
      <alignment vertical="center"/>
    </xf>
    <xf numFmtId="0" fontId="47" fillId="0" borderId="16" xfId="0" applyFont="1" applyFill="1" applyBorder="1" applyAlignment="1">
      <alignment vertical="center"/>
    </xf>
    <xf numFmtId="0" fontId="47" fillId="0" borderId="28" xfId="0" applyFont="1" applyFill="1" applyBorder="1" applyAlignment="1">
      <alignment vertical="center"/>
    </xf>
    <xf numFmtId="0" fontId="47" fillId="0" borderId="29" xfId="0" applyFont="1" applyFill="1" applyBorder="1" applyAlignment="1">
      <alignment vertical="center"/>
    </xf>
    <xf numFmtId="0" fontId="20" fillId="0" borderId="90" xfId="0" applyFont="1" applyFill="1" applyBorder="1" applyAlignment="1" applyProtection="1">
      <alignment horizontal="center" vertical="center"/>
      <protection locked="0"/>
    </xf>
    <xf numFmtId="0" fontId="20" fillId="0" borderId="102" xfId="0" applyFont="1" applyFill="1" applyBorder="1" applyAlignment="1" applyProtection="1">
      <alignment horizontal="center" vertical="center"/>
      <protection locked="0"/>
    </xf>
    <xf numFmtId="0" fontId="20" fillId="0" borderId="86" xfId="0" applyFont="1" applyFill="1" applyBorder="1" applyAlignment="1" applyProtection="1">
      <alignment horizontal="center" vertical="center" wrapText="1"/>
      <protection locked="0"/>
    </xf>
    <xf numFmtId="0" fontId="20" fillId="0" borderId="17" xfId="0" applyFont="1" applyFill="1" applyBorder="1" applyAlignment="1" applyProtection="1">
      <alignment horizontal="center" vertical="center" wrapText="1"/>
      <protection locked="0"/>
    </xf>
    <xf numFmtId="0" fontId="20" fillId="0" borderId="58"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54" fillId="0" borderId="14" xfId="0" applyFont="1" applyFill="1" applyBorder="1" applyAlignment="1">
      <alignment horizontal="center" vertical="center"/>
    </xf>
    <xf numFmtId="0" fontId="55" fillId="0" borderId="15" xfId="0" applyFont="1" applyFill="1" applyBorder="1" applyAlignment="1">
      <alignment vertical="center"/>
    </xf>
    <xf numFmtId="0" fontId="55" fillId="0" borderId="28" xfId="0" applyFont="1" applyFill="1" applyBorder="1" applyAlignment="1">
      <alignment vertical="center"/>
    </xf>
    <xf numFmtId="0" fontId="55" fillId="0" borderId="29" xfId="0" applyFont="1" applyFill="1" applyBorder="1" applyAlignment="1">
      <alignment vertical="center"/>
    </xf>
    <xf numFmtId="0" fontId="15" fillId="0" borderId="14" xfId="0" applyFont="1" applyFill="1" applyBorder="1" applyAlignment="1">
      <alignment horizontal="center" vertical="center"/>
    </xf>
    <xf numFmtId="0" fontId="32" fillId="0" borderId="15" xfId="0" applyFont="1" applyFill="1" applyBorder="1" applyAlignment="1">
      <alignment vertical="center"/>
    </xf>
    <xf numFmtId="0" fontId="32" fillId="0" borderId="28" xfId="0" applyFont="1" applyFill="1" applyBorder="1" applyAlignment="1">
      <alignment vertical="center"/>
    </xf>
    <xf numFmtId="0" fontId="32" fillId="0" borderId="29" xfId="0" applyFont="1" applyFill="1" applyBorder="1" applyAlignment="1">
      <alignment vertical="center"/>
    </xf>
    <xf numFmtId="0" fontId="16" fillId="0" borderId="14" xfId="0" applyFont="1" applyFill="1" applyBorder="1" applyAlignment="1">
      <alignment horizontal="center" vertical="center" wrapText="1" shrinkToFit="1"/>
    </xf>
    <xf numFmtId="0" fontId="16" fillId="0" borderId="15" xfId="0" applyFont="1" applyFill="1" applyBorder="1" applyAlignment="1">
      <alignment vertical="center" shrinkToFit="1"/>
    </xf>
    <xf numFmtId="0" fontId="16" fillId="0" borderId="28" xfId="0" applyFont="1" applyFill="1" applyBorder="1" applyAlignment="1">
      <alignment vertical="center" shrinkToFit="1"/>
    </xf>
    <xf numFmtId="0" fontId="16" fillId="0" borderId="29" xfId="0" applyFont="1" applyFill="1" applyBorder="1" applyAlignment="1">
      <alignment vertical="center" shrinkToFit="1"/>
    </xf>
    <xf numFmtId="0" fontId="12" fillId="0" borderId="14" xfId="0" applyFont="1" applyFill="1" applyBorder="1" applyAlignment="1">
      <alignment horizontal="center" vertical="center" wrapText="1" shrinkToFit="1"/>
    </xf>
    <xf numFmtId="0" fontId="12" fillId="0" borderId="47" xfId="0" applyFont="1" applyFill="1" applyBorder="1" applyAlignment="1">
      <alignment vertical="center" shrinkToFit="1"/>
    </xf>
    <xf numFmtId="0" fontId="12" fillId="0" borderId="101" xfId="0" applyFont="1" applyFill="1" applyBorder="1" applyAlignment="1">
      <alignment vertical="center" shrinkToFit="1"/>
    </xf>
    <xf numFmtId="0" fontId="12" fillId="0" borderId="10" xfId="0" applyFont="1" applyFill="1" applyBorder="1" applyAlignment="1">
      <alignment vertical="center" shrinkToFit="1"/>
    </xf>
    <xf numFmtId="49" fontId="75" fillId="0" borderId="14" xfId="0" applyNumberFormat="1" applyFont="1" applyFill="1" applyBorder="1" applyAlignment="1">
      <alignment horizontal="center" vertical="center" wrapText="1"/>
    </xf>
    <xf numFmtId="0" fontId="76" fillId="0" borderId="15" xfId="0" applyFont="1" applyFill="1" applyBorder="1" applyAlignment="1">
      <alignment horizontal="center" vertical="center" wrapText="1"/>
    </xf>
    <xf numFmtId="0" fontId="50" fillId="0" borderId="14" xfId="0" applyFont="1" applyFill="1" applyBorder="1" applyAlignment="1">
      <alignment horizontal="center" vertical="center"/>
    </xf>
    <xf numFmtId="0" fontId="50" fillId="0" borderId="14" xfId="0" applyFont="1" applyFill="1" applyBorder="1" applyAlignment="1">
      <alignment horizontal="center" vertical="center" shrinkToFit="1"/>
    </xf>
    <xf numFmtId="0" fontId="55" fillId="0" borderId="15" xfId="0" applyFont="1" applyFill="1" applyBorder="1" applyAlignment="1">
      <alignment vertical="center" shrinkToFit="1"/>
    </xf>
    <xf numFmtId="0" fontId="55" fillId="0" borderId="28" xfId="0" applyFont="1" applyFill="1" applyBorder="1" applyAlignment="1">
      <alignment vertical="center" shrinkToFit="1"/>
    </xf>
    <xf numFmtId="0" fontId="55" fillId="0" borderId="29" xfId="0" applyFont="1" applyFill="1" applyBorder="1" applyAlignment="1">
      <alignment vertical="center" shrinkToFit="1"/>
    </xf>
    <xf numFmtId="0" fontId="83" fillId="0" borderId="21" xfId="2" applyFont="1" applyFill="1" applyBorder="1" applyAlignment="1">
      <alignment horizontal="center" vertical="center" shrinkToFit="1"/>
    </xf>
    <xf numFmtId="0" fontId="83" fillId="0" borderId="2" xfId="2" applyFont="1" applyFill="1" applyBorder="1" applyAlignment="1">
      <alignment horizontal="center" vertical="center" shrinkToFit="1"/>
    </xf>
    <xf numFmtId="0" fontId="83" fillId="0" borderId="20" xfId="2" applyFont="1" applyFill="1" applyBorder="1" applyAlignment="1">
      <alignment horizontal="center" vertical="center" shrinkToFit="1"/>
    </xf>
    <xf numFmtId="49" fontId="83" fillId="0" borderId="1" xfId="2" applyNumberFormat="1" applyFont="1" applyFill="1" applyBorder="1" applyAlignment="1">
      <alignment horizontal="center" vertical="center" wrapText="1"/>
    </xf>
    <xf numFmtId="49" fontId="83" fillId="0" borderId="1" xfId="2" applyNumberFormat="1" applyFont="1" applyFill="1" applyBorder="1" applyAlignment="1">
      <alignment horizontal="center" vertical="center"/>
    </xf>
    <xf numFmtId="0" fontId="83" fillId="0" borderId="1" xfId="2" applyFont="1" applyFill="1" applyBorder="1" applyAlignment="1">
      <alignment horizontal="center" vertical="center"/>
    </xf>
    <xf numFmtId="0" fontId="83" fillId="0" borderId="1" xfId="2" applyFont="1" applyFill="1" applyBorder="1" applyAlignment="1">
      <alignment vertical="center"/>
    </xf>
    <xf numFmtId="49" fontId="83" fillId="0" borderId="21" xfId="2" applyNumberFormat="1" applyFont="1" applyFill="1" applyBorder="1" applyAlignment="1">
      <alignment horizontal="center" vertical="center" wrapText="1"/>
    </xf>
    <xf numFmtId="0" fontId="83" fillId="0" borderId="2" xfId="2" applyFont="1" applyFill="1" applyBorder="1" applyAlignment="1">
      <alignment horizontal="center" vertical="center" wrapText="1"/>
    </xf>
    <xf numFmtId="0" fontId="83" fillId="0" borderId="21" xfId="2" applyFont="1" applyFill="1" applyBorder="1" applyAlignment="1">
      <alignment horizontal="center" vertical="center"/>
    </xf>
    <xf numFmtId="0" fontId="83" fillId="0" borderId="2" xfId="2" applyFont="1" applyFill="1" applyBorder="1" applyAlignment="1">
      <alignment horizontal="center" vertical="center"/>
    </xf>
    <xf numFmtId="0" fontId="83" fillId="0" borderId="20" xfId="2" applyFont="1" applyFill="1" applyBorder="1" applyAlignment="1">
      <alignment horizontal="center" vertical="center"/>
    </xf>
    <xf numFmtId="0" fontId="83" fillId="0" borderId="116" xfId="2" applyFont="1" applyFill="1" applyBorder="1" applyAlignment="1">
      <alignment horizontal="center" vertical="center" wrapText="1"/>
    </xf>
    <xf numFmtId="0" fontId="83" fillId="0" borderId="6" xfId="2" applyFont="1" applyFill="1" applyBorder="1" applyAlignment="1">
      <alignment horizontal="center" vertical="center"/>
    </xf>
    <xf numFmtId="0" fontId="84" fillId="0" borderId="116" xfId="2" applyFont="1" applyFill="1" applyBorder="1" applyAlignment="1">
      <alignment horizontal="left" vertical="top" wrapText="1"/>
    </xf>
    <xf numFmtId="0" fontId="84" fillId="0" borderId="5" xfId="2" applyFont="1" applyFill="1" applyBorder="1" applyAlignment="1">
      <alignment horizontal="left" vertical="top" wrapText="1"/>
    </xf>
    <xf numFmtId="0" fontId="84" fillId="0" borderId="6" xfId="2" applyFont="1" applyFill="1" applyBorder="1" applyAlignment="1">
      <alignment horizontal="left" vertical="top" wrapText="1"/>
    </xf>
    <xf numFmtId="0" fontId="85" fillId="0" borderId="6" xfId="0" applyFont="1" applyFill="1" applyBorder="1" applyAlignment="1">
      <alignment horizontal="left" vertical="top" wrapText="1"/>
    </xf>
  </cellXfs>
  <cellStyles count="9">
    <cellStyle name="Normal 2" xfId="8" xr:uid="{29086825-C235-4369-A39D-993AC7AAA3C8}"/>
    <cellStyle name="パーセント" xfId="4" builtinId="5"/>
    <cellStyle name="桁区切り" xfId="1" builtinId="6"/>
    <cellStyle name="桁区切り 2" xfId="7" xr:uid="{DCBB9048-D8B4-45AB-9B73-FF12A29F793C}"/>
    <cellStyle name="標準" xfId="0" builtinId="0"/>
    <cellStyle name="標準 10" xfId="3" xr:uid="{00000000-0005-0000-0000-000002000000}"/>
    <cellStyle name="標準 2" xfId="2" xr:uid="{00000000-0005-0000-0000-000003000000}"/>
    <cellStyle name="標準 3" xfId="6" xr:uid="{C46F0F0D-2CF2-4B09-8C20-4B0A204A8014}"/>
    <cellStyle name="標準_399部門原単位データ（1995）" xfId="5" xr:uid="{60B9CB9D-0CEB-47A5-B008-52E9D8E1FC50}"/>
  </cellStyles>
  <dxfs count="6">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s>
  <tableStyles count="0" defaultTableStyle="TableStyleMedium2" defaultPivotStyle="PivotStyleLight16"/>
  <colors>
    <mruColors>
      <color rgb="FFFFE181"/>
      <color rgb="FFFFFFCC"/>
      <color rgb="FFE2F5DB"/>
      <color rgb="FFF0FAEC"/>
      <color rgb="FFF7E1F5"/>
      <color rgb="FFFFE5FF"/>
      <color rgb="FFFF9999"/>
      <color rgb="FFE1FFFF"/>
      <color rgb="FFFFFFD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r>
              <a:rPr lang="ja-JP" altLang="en-US">
                <a:latin typeface="UD デジタル 教科書体 NK-R" panose="02020400000000000000" pitchFamily="18" charset="-128"/>
                <a:ea typeface="UD デジタル 教科書体 NK-R" panose="02020400000000000000" pitchFamily="18" charset="-128"/>
              </a:rPr>
              <a:t>逆行列列和比較</a:t>
            </a:r>
          </a:p>
        </c:rich>
      </c:tx>
      <c:layout>
        <c:manualLayout>
          <c:xMode val="edge"/>
          <c:yMode val="edge"/>
          <c:x val="0.48888888888888887"/>
          <c:y val="1.01351351351351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title>
    <c:autoTitleDeleted val="0"/>
    <c:plotArea>
      <c:layout>
        <c:manualLayout>
          <c:layoutTarget val="inner"/>
          <c:xMode val="edge"/>
          <c:yMode val="edge"/>
          <c:x val="0.47908836372794056"/>
          <c:y val="9.2346051979821334E-2"/>
          <c:w val="0.44834589744077091"/>
          <c:h val="0.86367384010215931"/>
        </c:manualLayout>
      </c:layout>
      <c:barChart>
        <c:barDir val="bar"/>
        <c:grouping val="clustered"/>
        <c:varyColors val="0"/>
        <c:ser>
          <c:idx val="0"/>
          <c:order val="0"/>
          <c:tx>
            <c:strRef>
              <c:f>S!$D$6</c:f>
              <c:strCache>
                <c:ptCount val="1"/>
                <c:pt idx="0">
                  <c:v>国</c:v>
                </c:pt>
              </c:strCache>
            </c:strRef>
          </c:tx>
          <c:spPr>
            <a:solidFill>
              <a:schemeClr val="tx2">
                <a:lumMod val="10000"/>
                <a:lumOff val="90000"/>
              </a:schemeClr>
            </a:solidFill>
            <a:ln w="3175">
              <a:solidFill>
                <a:srgbClr val="0070C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S!$D$7:$D$44</c:f>
              <c:numCache>
                <c:formatCode>#,##0.000;"▲ "#,##0.000</c:formatCode>
                <c:ptCount val="38"/>
                <c:pt idx="0">
                  <c:v>1.8300034884480985</c:v>
                </c:pt>
                <c:pt idx="1">
                  <c:v>1.6749908108233051</c:v>
                </c:pt>
                <c:pt idx="2">
                  <c:v>2.0121993562884657</c:v>
                </c:pt>
                <c:pt idx="3">
                  <c:v>1.6524246998712036</c:v>
                </c:pt>
                <c:pt idx="4">
                  <c:v>1.9774050191822179</c:v>
                </c:pt>
                <c:pt idx="5">
                  <c:v>1.9246870812317323</c:v>
                </c:pt>
                <c:pt idx="6">
                  <c:v>1.1774460367749267</c:v>
                </c:pt>
                <c:pt idx="7">
                  <c:v>1.8495975639250348</c:v>
                </c:pt>
                <c:pt idx="8">
                  <c:v>1.6935852316834679</c:v>
                </c:pt>
                <c:pt idx="9">
                  <c:v>2.3725071519292293</c:v>
                </c:pt>
                <c:pt idx="10">
                  <c:v>1.7370137044041456</c:v>
                </c:pt>
                <c:pt idx="11">
                  <c:v>1.8848460078673719</c:v>
                </c:pt>
                <c:pt idx="12">
                  <c:v>1.8752117850934609</c:v>
                </c:pt>
                <c:pt idx="13">
                  <c:v>1.8290264592333147</c:v>
                </c:pt>
                <c:pt idx="14">
                  <c:v>1.8129298687110325</c:v>
                </c:pt>
                <c:pt idx="15">
                  <c:v>1.8525348561099795</c:v>
                </c:pt>
                <c:pt idx="16">
                  <c:v>1.909473406591524</c:v>
                </c:pt>
                <c:pt idx="17">
                  <c:v>1.881157416403612</c:v>
                </c:pt>
                <c:pt idx="18">
                  <c:v>2.4779454604340279</c:v>
                </c:pt>
                <c:pt idx="19">
                  <c:v>1.78328391520184</c:v>
                </c:pt>
                <c:pt idx="20">
                  <c:v>1.7991716408055489</c:v>
                </c:pt>
                <c:pt idx="21">
                  <c:v>1.5444217531570148</c:v>
                </c:pt>
                <c:pt idx="22">
                  <c:v>1.8399455570165224</c:v>
                </c:pt>
                <c:pt idx="23">
                  <c:v>1.5378619917647456</c:v>
                </c:pt>
                <c:pt idx="24">
                  <c:v>1.4521333774781318</c:v>
                </c:pt>
                <c:pt idx="25">
                  <c:v>1.5595531707633701</c:v>
                </c:pt>
                <c:pt idx="26">
                  <c:v>1.2816362769374758</c:v>
                </c:pt>
                <c:pt idx="27">
                  <c:v>1.731115331007363</c:v>
                </c:pt>
                <c:pt idx="28">
                  <c:v>1.7301152685690719</c:v>
                </c:pt>
                <c:pt idx="29">
                  <c:v>1.4485277901546894</c:v>
                </c:pt>
                <c:pt idx="30">
                  <c:v>1.4798388065994745</c:v>
                </c:pt>
                <c:pt idx="31">
                  <c:v>1.5996025844346944</c:v>
                </c:pt>
                <c:pt idx="32">
                  <c:v>1.5643396547536297</c:v>
                </c:pt>
                <c:pt idx="33">
                  <c:v>1.6318519647835017</c:v>
                </c:pt>
                <c:pt idx="34">
                  <c:v>1.6921570363821972</c:v>
                </c:pt>
                <c:pt idx="35">
                  <c:v>2.5098770513365003</c:v>
                </c:pt>
                <c:pt idx="36">
                  <c:v>1.5320681844692263</c:v>
                </c:pt>
              </c:numCache>
            </c:numRef>
          </c:val>
          <c:extLst>
            <c:ext xmlns:c16="http://schemas.microsoft.com/office/drawing/2014/chart" uri="{C3380CC4-5D6E-409C-BE32-E72D297353CC}">
              <c16:uniqueId val="{00000000-00D3-49EB-B682-5C9F14FA5AAD}"/>
            </c:ext>
          </c:extLst>
        </c:ser>
        <c:ser>
          <c:idx val="1"/>
          <c:order val="1"/>
          <c:tx>
            <c:strRef>
              <c:f>S!$E$6</c:f>
              <c:strCache>
                <c:ptCount val="1"/>
                <c:pt idx="0">
                  <c:v>東京都</c:v>
                </c:pt>
              </c:strCache>
            </c:strRef>
          </c:tx>
          <c:spPr>
            <a:solidFill>
              <a:schemeClr val="tx2">
                <a:lumMod val="50000"/>
                <a:lumOff val="50000"/>
              </a:schemeClr>
            </a:solidFill>
            <a:ln w="3175">
              <a:solidFill>
                <a:srgbClr val="00206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S!$E$7:$E$44</c:f>
              <c:numCache>
                <c:formatCode>#,##0.000;"▲ "#,##0.000</c:formatCode>
                <c:ptCount val="38"/>
                <c:pt idx="0">
                  <c:v>1.2049052259158985</c:v>
                </c:pt>
                <c:pt idx="1">
                  <c:v>1.4629115975885736</c:v>
                </c:pt>
                <c:pt idx="2">
                  <c:v>1.2909002476857785</c:v>
                </c:pt>
                <c:pt idx="3">
                  <c:v>1.2768913342267938</c:v>
                </c:pt>
                <c:pt idx="4">
                  <c:v>1.2455860652554847</c:v>
                </c:pt>
                <c:pt idx="5">
                  <c:v>1.2837006494944165</c:v>
                </c:pt>
                <c:pt idx="6">
                  <c:v>1.1326935002078053</c:v>
                </c:pt>
                <c:pt idx="7">
                  <c:v>1.2530006502288003</c:v>
                </c:pt>
                <c:pt idx="8">
                  <c:v>1.3004932930394404</c:v>
                </c:pt>
                <c:pt idx="9">
                  <c:v>1.1467335431193935</c:v>
                </c:pt>
                <c:pt idx="10">
                  <c:v>1.1422397266562734</c:v>
                </c:pt>
                <c:pt idx="11">
                  <c:v>1.1589359214854205</c:v>
                </c:pt>
                <c:pt idx="12">
                  <c:v>1.2510158217391767</c:v>
                </c:pt>
                <c:pt idx="13">
                  <c:v>1.1712312275944008</c:v>
                </c:pt>
                <c:pt idx="14">
                  <c:v>1.2237703210715025</c:v>
                </c:pt>
                <c:pt idx="15">
                  <c:v>1.19574697065355</c:v>
                </c:pt>
                <c:pt idx="16">
                  <c:v>1.237067716875816</c:v>
                </c:pt>
                <c:pt idx="17">
                  <c:v>1.2800082864247664</c:v>
                </c:pt>
                <c:pt idx="18">
                  <c:v>1.2278331276651646</c:v>
                </c:pt>
                <c:pt idx="19">
                  <c:v>1.3582527690473221</c:v>
                </c:pt>
                <c:pt idx="20">
                  <c:v>1.3405741273006424</c:v>
                </c:pt>
                <c:pt idx="21">
                  <c:v>1.3450219468152662</c:v>
                </c:pt>
                <c:pt idx="22">
                  <c:v>1.5451141427420296</c:v>
                </c:pt>
                <c:pt idx="23">
                  <c:v>1.3159965143723129</c:v>
                </c:pt>
                <c:pt idx="24">
                  <c:v>1.3891750806952419</c:v>
                </c:pt>
                <c:pt idx="25">
                  <c:v>1.4985155075600627</c:v>
                </c:pt>
                <c:pt idx="26">
                  <c:v>1.321344726266052</c:v>
                </c:pt>
                <c:pt idx="27">
                  <c:v>1.5564149373379432</c:v>
                </c:pt>
                <c:pt idx="28">
                  <c:v>1.6053949951852451</c:v>
                </c:pt>
                <c:pt idx="29">
                  <c:v>1.380141160158084</c:v>
                </c:pt>
                <c:pt idx="30">
                  <c:v>1.3983640415334555</c:v>
                </c:pt>
                <c:pt idx="31">
                  <c:v>1.3345846468157321</c:v>
                </c:pt>
                <c:pt idx="32">
                  <c:v>1.3710272172313915</c:v>
                </c:pt>
                <c:pt idx="33">
                  <c:v>1.5315952744633345</c:v>
                </c:pt>
                <c:pt idx="34">
                  <c:v>1.4301939334380955</c:v>
                </c:pt>
                <c:pt idx="35">
                  <c:v>1.4038596903301597</c:v>
                </c:pt>
                <c:pt idx="36">
                  <c:v>1.403884735537321</c:v>
                </c:pt>
                <c:pt idx="37">
                  <c:v>1.4657760019229733</c:v>
                </c:pt>
              </c:numCache>
            </c:numRef>
          </c:val>
          <c:extLst>
            <c:ext xmlns:c16="http://schemas.microsoft.com/office/drawing/2014/chart" uri="{C3380CC4-5D6E-409C-BE32-E72D297353CC}">
              <c16:uniqueId val="{00000001-00D3-49EB-B682-5C9F14FA5AAD}"/>
            </c:ext>
          </c:extLst>
        </c:ser>
        <c:ser>
          <c:idx val="2"/>
          <c:order val="2"/>
          <c:tx>
            <c:strRef>
              <c:f>S!$F$6</c:f>
              <c:strCache>
                <c:ptCount val="1"/>
                <c:pt idx="0">
                  <c:v>大阪府</c:v>
                </c:pt>
              </c:strCache>
            </c:strRef>
          </c:tx>
          <c:spPr>
            <a:solidFill>
              <a:schemeClr val="tx2">
                <a:lumMod val="25000"/>
                <a:lumOff val="75000"/>
              </a:schemeClr>
            </a:solidFill>
            <a:ln w="3175">
              <a:solidFill>
                <a:srgbClr val="0070C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S!$F$7:$F$44</c:f>
              <c:numCache>
                <c:formatCode>#,##0.000;"▲ "#,##0.000</c:formatCode>
                <c:ptCount val="38"/>
                <c:pt idx="0">
                  <c:v>1.2773902841037914</c:v>
                </c:pt>
                <c:pt idx="1">
                  <c:v>1.4469753170160995</c:v>
                </c:pt>
                <c:pt idx="2">
                  <c:v>1.298316902620072</c:v>
                </c:pt>
                <c:pt idx="3">
                  <c:v>1.2017545510928929</c:v>
                </c:pt>
                <c:pt idx="4">
                  <c:v>1.3150866461576591</c:v>
                </c:pt>
                <c:pt idx="5">
                  <c:v>1.343040915996935</c:v>
                </c:pt>
                <c:pt idx="6">
                  <c:v>1.0564930758952766</c:v>
                </c:pt>
                <c:pt idx="7">
                  <c:v>1.2665246726875472</c:v>
                </c:pt>
                <c:pt idx="8">
                  <c:v>1.3416229031386546</c:v>
                </c:pt>
                <c:pt idx="9">
                  <c:v>1.3570989295778149</c:v>
                </c:pt>
                <c:pt idx="10">
                  <c:v>1.2767713211447935</c:v>
                </c:pt>
                <c:pt idx="11">
                  <c:v>1.2692238156613576</c:v>
                </c:pt>
                <c:pt idx="12">
                  <c:v>1.3004385551134705</c:v>
                </c:pt>
                <c:pt idx="13">
                  <c:v>1.2497969369899082</c:v>
                </c:pt>
                <c:pt idx="14">
                  <c:v>1.2474164031109327</c:v>
                </c:pt>
                <c:pt idx="15">
                  <c:v>1.2790530684279771</c:v>
                </c:pt>
                <c:pt idx="16">
                  <c:v>1.2572800382269396</c:v>
                </c:pt>
                <c:pt idx="17">
                  <c:v>1.2766050271431546</c:v>
                </c:pt>
                <c:pt idx="18">
                  <c:v>1.2395135023109003</c:v>
                </c:pt>
                <c:pt idx="19">
                  <c:v>1.2287678492386083</c:v>
                </c:pt>
                <c:pt idx="20">
                  <c:v>1.3667726275725594</c:v>
                </c:pt>
                <c:pt idx="21">
                  <c:v>1.2953800717952602</c:v>
                </c:pt>
                <c:pt idx="22">
                  <c:v>1.615515983211073</c:v>
                </c:pt>
                <c:pt idx="23">
                  <c:v>1.4460254923595774</c:v>
                </c:pt>
                <c:pt idx="24">
                  <c:v>1.3121137754928556</c:v>
                </c:pt>
                <c:pt idx="25">
                  <c:v>1.4211646525669372</c:v>
                </c:pt>
                <c:pt idx="26">
                  <c:v>1.3154862891523531</c:v>
                </c:pt>
                <c:pt idx="27">
                  <c:v>1.408167898035483</c:v>
                </c:pt>
                <c:pt idx="28">
                  <c:v>1.5435359848885197</c:v>
                </c:pt>
                <c:pt idx="29">
                  <c:v>1.4461924810067399</c:v>
                </c:pt>
                <c:pt idx="30">
                  <c:v>1.3698659803202207</c:v>
                </c:pt>
                <c:pt idx="31">
                  <c:v>1.2637823666466119</c:v>
                </c:pt>
                <c:pt idx="32">
                  <c:v>1.3918267607703727</c:v>
                </c:pt>
                <c:pt idx="33">
                  <c:v>1.408756740489981</c:v>
                </c:pt>
                <c:pt idx="34">
                  <c:v>1.3465589261051194</c:v>
                </c:pt>
                <c:pt idx="35">
                  <c:v>1.5090818091436518</c:v>
                </c:pt>
                <c:pt idx="36">
                  <c:v>1.5146145190766998</c:v>
                </c:pt>
              </c:numCache>
            </c:numRef>
          </c:val>
          <c:extLst>
            <c:ext xmlns:c16="http://schemas.microsoft.com/office/drawing/2014/chart" uri="{C3380CC4-5D6E-409C-BE32-E72D297353CC}">
              <c16:uniqueId val="{00000002-00D3-49EB-B682-5C9F14FA5AAD}"/>
            </c:ext>
          </c:extLst>
        </c:ser>
        <c:dLbls>
          <c:showLegendKey val="0"/>
          <c:showVal val="0"/>
          <c:showCatName val="0"/>
          <c:showSerName val="0"/>
          <c:showPercent val="0"/>
          <c:showBubbleSize val="0"/>
        </c:dLbls>
        <c:gapWidth val="182"/>
        <c:axId val="951840272"/>
        <c:axId val="951840632"/>
      </c:barChart>
      <c:catAx>
        <c:axId val="95184027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951840632"/>
        <c:crosses val="autoZero"/>
        <c:auto val="1"/>
        <c:lblAlgn val="ctr"/>
        <c:lblOffset val="100"/>
        <c:noMultiLvlLbl val="0"/>
      </c:catAx>
      <c:valAx>
        <c:axId val="951840632"/>
        <c:scaling>
          <c:orientation val="minMax"/>
          <c:max val="2.5"/>
          <c:min val="1"/>
        </c:scaling>
        <c:delete val="0"/>
        <c:axPos val="t"/>
        <c:majorGridlines>
          <c:spPr>
            <a:ln w="9525" cap="flat" cmpd="sng" algn="ctr">
              <a:solidFill>
                <a:schemeClr val="tx1">
                  <a:lumMod val="15000"/>
                  <a:lumOff val="85000"/>
                </a:schemeClr>
              </a:solidFill>
              <a:round/>
            </a:ln>
            <a:effectLst/>
          </c:spPr>
        </c:majorGridlines>
        <c:numFmt formatCode="#,##0.0;&quot;▲ &quot;#,##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951840272"/>
        <c:crosses val="autoZero"/>
        <c:crossBetween val="between"/>
        <c:majorUnit val="0.5"/>
      </c:valAx>
      <c:spPr>
        <a:noFill/>
        <a:ln>
          <a:noFill/>
        </a:ln>
        <a:effectLst/>
      </c:spPr>
    </c:plotArea>
    <c:legend>
      <c:legendPos val="b"/>
      <c:layout>
        <c:manualLayout>
          <c:xMode val="edge"/>
          <c:yMode val="edge"/>
          <c:x val="2.3345144356955387E-2"/>
          <c:y val="2.2170408597573937E-2"/>
          <c:w val="0.41062260175224574"/>
          <c:h val="2.754362630346881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060766009920515E-2"/>
          <c:y val="3.6553730625889527E-2"/>
          <c:w val="0.93994813015742007"/>
          <c:h val="0.67127340770498678"/>
        </c:manualLayout>
      </c:layout>
      <c:areaChart>
        <c:grouping val="stacked"/>
        <c:varyColors val="0"/>
        <c:ser>
          <c:idx val="0"/>
          <c:order val="0"/>
          <c:spPr>
            <a:solidFill>
              <a:schemeClr val="accent1"/>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波及効果グラフ!$F$3:$BW$3</c:f>
              <c:numCache>
                <c:formatCode>#,##0;"▲ "#,##0</c:formatCode>
                <c:ptCount val="70"/>
                <c:pt idx="0">
                  <c:v>462888.29476899724</c:v>
                </c:pt>
                <c:pt idx="1">
                  <c:v>462888.29476899724</c:v>
                </c:pt>
              </c:numCache>
            </c:numRef>
          </c:val>
          <c:extLst>
            <c:ext xmlns:c16="http://schemas.microsoft.com/office/drawing/2014/chart" uri="{C3380CC4-5D6E-409C-BE32-E72D297353CC}">
              <c16:uniqueId val="{00000000-074C-42F2-B5C4-97D8C2A8DE42}"/>
            </c:ext>
          </c:extLst>
        </c:ser>
        <c:ser>
          <c:idx val="1"/>
          <c:order val="1"/>
          <c:spPr>
            <a:solidFill>
              <a:schemeClr val="accent2"/>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波及効果グラフ!$F$4:$BW$4</c:f>
              <c:numCache>
                <c:formatCode>#,##0;"▲ "#,##0</c:formatCode>
                <c:ptCount val="70"/>
                <c:pt idx="2">
                  <c:v>12464.016730986119</c:v>
                </c:pt>
                <c:pt idx="3">
                  <c:v>12464.016730986119</c:v>
                </c:pt>
              </c:numCache>
            </c:numRef>
          </c:val>
          <c:extLst>
            <c:ext xmlns:c16="http://schemas.microsoft.com/office/drawing/2014/chart" uri="{C3380CC4-5D6E-409C-BE32-E72D297353CC}">
              <c16:uniqueId val="{00000001-074C-42F2-B5C4-97D8C2A8DE42}"/>
            </c:ext>
          </c:extLst>
        </c:ser>
        <c:ser>
          <c:idx val="2"/>
          <c:order val="2"/>
          <c:spPr>
            <a:solidFill>
              <a:schemeClr val="accent3"/>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波及効果グラフ!$F$5:$BW$5</c:f>
              <c:numCache>
                <c:formatCode>#,##0;"▲ "#,##0</c:formatCode>
                <c:ptCount val="70"/>
                <c:pt idx="4">
                  <c:v>1478190.4945472023</c:v>
                </c:pt>
                <c:pt idx="5">
                  <c:v>1478190.4945472023</c:v>
                </c:pt>
              </c:numCache>
            </c:numRef>
          </c:val>
          <c:extLst>
            <c:ext xmlns:c16="http://schemas.microsoft.com/office/drawing/2014/chart" uri="{C3380CC4-5D6E-409C-BE32-E72D297353CC}">
              <c16:uniqueId val="{00000002-074C-42F2-B5C4-97D8C2A8DE42}"/>
            </c:ext>
          </c:extLst>
        </c:ser>
        <c:ser>
          <c:idx val="3"/>
          <c:order val="3"/>
          <c:spPr>
            <a:solidFill>
              <a:schemeClr val="accent4"/>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波及効果グラフ!$F$6:$BW$6</c:f>
              <c:numCache>
                <c:formatCode>#,##0;"▲ "#,##0</c:formatCode>
                <c:ptCount val="70"/>
                <c:pt idx="6">
                  <c:v>69977.13133518066</c:v>
                </c:pt>
                <c:pt idx="7">
                  <c:v>69977.13133518066</c:v>
                </c:pt>
              </c:numCache>
            </c:numRef>
          </c:val>
          <c:extLst>
            <c:ext xmlns:c16="http://schemas.microsoft.com/office/drawing/2014/chart" uri="{C3380CC4-5D6E-409C-BE32-E72D297353CC}">
              <c16:uniqueId val="{00000003-074C-42F2-B5C4-97D8C2A8DE42}"/>
            </c:ext>
          </c:extLst>
        </c:ser>
        <c:ser>
          <c:idx val="4"/>
          <c:order val="4"/>
          <c:spPr>
            <a:solidFill>
              <a:schemeClr val="accent5"/>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波及効果グラフ!$F$7:$BW$7</c:f>
              <c:numCache>
                <c:formatCode>#,##0;"▲ "#,##0</c:formatCode>
                <c:ptCount val="70"/>
                <c:pt idx="8">
                  <c:v>216599.27707322541</c:v>
                </c:pt>
                <c:pt idx="9">
                  <c:v>216599.27707322541</c:v>
                </c:pt>
              </c:numCache>
            </c:numRef>
          </c:val>
          <c:extLst>
            <c:ext xmlns:c16="http://schemas.microsoft.com/office/drawing/2014/chart" uri="{C3380CC4-5D6E-409C-BE32-E72D297353CC}">
              <c16:uniqueId val="{00000004-074C-42F2-B5C4-97D8C2A8DE42}"/>
            </c:ext>
          </c:extLst>
        </c:ser>
        <c:ser>
          <c:idx val="5"/>
          <c:order val="5"/>
          <c:spPr>
            <a:solidFill>
              <a:schemeClr val="accent6"/>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波及効果グラフ!$F$8:$BW$8</c:f>
              <c:numCache>
                <c:formatCode>#,##0;"▲ "#,##0</c:formatCode>
                <c:ptCount val="70"/>
                <c:pt idx="10">
                  <c:v>378161.36604290642</c:v>
                </c:pt>
                <c:pt idx="11">
                  <c:v>378161.36604290642</c:v>
                </c:pt>
              </c:numCache>
            </c:numRef>
          </c:val>
          <c:extLst>
            <c:ext xmlns:c16="http://schemas.microsoft.com/office/drawing/2014/chart" uri="{C3380CC4-5D6E-409C-BE32-E72D297353CC}">
              <c16:uniqueId val="{00000005-074C-42F2-B5C4-97D8C2A8DE42}"/>
            </c:ext>
          </c:extLst>
        </c:ser>
        <c:ser>
          <c:idx val="6"/>
          <c:order val="6"/>
          <c:spPr>
            <a:solidFill>
              <a:schemeClr val="accent1">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波及効果グラフ!$F$9:$BW$9</c:f>
              <c:numCache>
                <c:formatCode>#,##0;"▲ "#,##0</c:formatCode>
                <c:ptCount val="70"/>
                <c:pt idx="12">
                  <c:v>371178.12074315338</c:v>
                </c:pt>
                <c:pt idx="13">
                  <c:v>371178.12074315338</c:v>
                </c:pt>
              </c:numCache>
            </c:numRef>
          </c:val>
          <c:extLst>
            <c:ext xmlns:c16="http://schemas.microsoft.com/office/drawing/2014/chart" uri="{C3380CC4-5D6E-409C-BE32-E72D297353CC}">
              <c16:uniqueId val="{00000006-074C-42F2-B5C4-97D8C2A8DE42}"/>
            </c:ext>
          </c:extLst>
        </c:ser>
        <c:ser>
          <c:idx val="7"/>
          <c:order val="7"/>
          <c:spPr>
            <a:solidFill>
              <a:schemeClr val="accent2">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波及効果グラフ!$F$10:$BW$10</c:f>
              <c:numCache>
                <c:formatCode>#,##0;"▲ "#,##0</c:formatCode>
                <c:ptCount val="70"/>
                <c:pt idx="14">
                  <c:v>220691.51167716132</c:v>
                </c:pt>
                <c:pt idx="15">
                  <c:v>220691.51167716132</c:v>
                </c:pt>
              </c:numCache>
            </c:numRef>
          </c:val>
          <c:extLst>
            <c:ext xmlns:c16="http://schemas.microsoft.com/office/drawing/2014/chart" uri="{C3380CC4-5D6E-409C-BE32-E72D297353CC}">
              <c16:uniqueId val="{00000007-074C-42F2-B5C4-97D8C2A8DE42}"/>
            </c:ext>
          </c:extLst>
        </c:ser>
        <c:ser>
          <c:idx val="8"/>
          <c:order val="8"/>
          <c:spPr>
            <a:solidFill>
              <a:schemeClr val="accent3">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波及効果グラフ!$F$11:$BW$11</c:f>
              <c:numCache>
                <c:formatCode>#,##0;"▲ "#,##0</c:formatCode>
                <c:ptCount val="70"/>
                <c:pt idx="16">
                  <c:v>39050.053401248835</c:v>
                </c:pt>
                <c:pt idx="17">
                  <c:v>39050.053401248835</c:v>
                </c:pt>
              </c:numCache>
            </c:numRef>
          </c:val>
          <c:extLst>
            <c:ext xmlns:c16="http://schemas.microsoft.com/office/drawing/2014/chart" uri="{C3380CC4-5D6E-409C-BE32-E72D297353CC}">
              <c16:uniqueId val="{00000008-074C-42F2-B5C4-97D8C2A8DE42}"/>
            </c:ext>
          </c:extLst>
        </c:ser>
        <c:ser>
          <c:idx val="9"/>
          <c:order val="9"/>
          <c:spPr>
            <a:solidFill>
              <a:schemeClr val="accent4">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波及効果グラフ!$F$12:$BW$12</c:f>
              <c:numCache>
                <c:formatCode>#,##0;"▲ "#,##0</c:formatCode>
                <c:ptCount val="70"/>
                <c:pt idx="18">
                  <c:v>115838.47205369073</c:v>
                </c:pt>
                <c:pt idx="19">
                  <c:v>115838.47205369073</c:v>
                </c:pt>
              </c:numCache>
            </c:numRef>
          </c:val>
          <c:extLst>
            <c:ext xmlns:c16="http://schemas.microsoft.com/office/drawing/2014/chart" uri="{C3380CC4-5D6E-409C-BE32-E72D297353CC}">
              <c16:uniqueId val="{00000009-074C-42F2-B5C4-97D8C2A8DE42}"/>
            </c:ext>
          </c:extLst>
        </c:ser>
        <c:ser>
          <c:idx val="10"/>
          <c:order val="10"/>
          <c:spPr>
            <a:solidFill>
              <a:schemeClr val="accent5">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波及効果グラフ!$F$13:$BW$13</c:f>
              <c:numCache>
                <c:formatCode>#,##0;"▲ "#,##0</c:formatCode>
                <c:ptCount val="70"/>
                <c:pt idx="20">
                  <c:v>44969.688432000949</c:v>
                </c:pt>
                <c:pt idx="21">
                  <c:v>44969.688432000949</c:v>
                </c:pt>
              </c:numCache>
            </c:numRef>
          </c:val>
          <c:extLst>
            <c:ext xmlns:c16="http://schemas.microsoft.com/office/drawing/2014/chart" uri="{C3380CC4-5D6E-409C-BE32-E72D297353CC}">
              <c16:uniqueId val="{0000000A-074C-42F2-B5C4-97D8C2A8DE42}"/>
            </c:ext>
          </c:extLst>
        </c:ser>
        <c:ser>
          <c:idx val="11"/>
          <c:order val="11"/>
          <c:spPr>
            <a:solidFill>
              <a:schemeClr val="accent6">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波及効果グラフ!$F$14:$BW$14</c:f>
              <c:numCache>
                <c:formatCode>#,##0;"▲ "#,##0</c:formatCode>
                <c:ptCount val="70"/>
                <c:pt idx="22">
                  <c:v>96674.73327930973</c:v>
                </c:pt>
                <c:pt idx="23">
                  <c:v>96674.73327930973</c:v>
                </c:pt>
              </c:numCache>
            </c:numRef>
          </c:val>
          <c:extLst>
            <c:ext xmlns:c16="http://schemas.microsoft.com/office/drawing/2014/chart" uri="{C3380CC4-5D6E-409C-BE32-E72D297353CC}">
              <c16:uniqueId val="{0000000B-074C-42F2-B5C4-97D8C2A8DE42}"/>
            </c:ext>
          </c:extLst>
        </c:ser>
        <c:ser>
          <c:idx val="12"/>
          <c:order val="12"/>
          <c:spPr>
            <a:solidFill>
              <a:schemeClr val="accent1">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波及効果グラフ!$F$15:$BW$15</c:f>
              <c:numCache>
                <c:formatCode>#,##0;"▲ "#,##0</c:formatCode>
                <c:ptCount val="70"/>
                <c:pt idx="24">
                  <c:v>25918.594995236708</c:v>
                </c:pt>
                <c:pt idx="25">
                  <c:v>25918.594995236708</c:v>
                </c:pt>
              </c:numCache>
            </c:numRef>
          </c:val>
          <c:extLst>
            <c:ext xmlns:c16="http://schemas.microsoft.com/office/drawing/2014/chart" uri="{C3380CC4-5D6E-409C-BE32-E72D297353CC}">
              <c16:uniqueId val="{0000000C-074C-42F2-B5C4-97D8C2A8DE42}"/>
            </c:ext>
          </c:extLst>
        </c:ser>
        <c:ser>
          <c:idx val="13"/>
          <c:order val="13"/>
          <c:spPr>
            <a:solidFill>
              <a:schemeClr val="accent2">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波及効果グラフ!$F$16:$BW$16</c:f>
              <c:numCache>
                <c:formatCode>#,##0;"▲ "#,##0</c:formatCode>
                <c:ptCount val="70"/>
                <c:pt idx="26">
                  <c:v>24485.390119529475</c:v>
                </c:pt>
                <c:pt idx="27">
                  <c:v>24485.390119529475</c:v>
                </c:pt>
              </c:numCache>
            </c:numRef>
          </c:val>
          <c:extLst>
            <c:ext xmlns:c16="http://schemas.microsoft.com/office/drawing/2014/chart" uri="{C3380CC4-5D6E-409C-BE32-E72D297353CC}">
              <c16:uniqueId val="{0000000D-074C-42F2-B5C4-97D8C2A8DE42}"/>
            </c:ext>
          </c:extLst>
        </c:ser>
        <c:ser>
          <c:idx val="14"/>
          <c:order val="14"/>
          <c:spPr>
            <a:solidFill>
              <a:schemeClr val="accent3">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波及効果グラフ!$F$17:$BW$17</c:f>
              <c:numCache>
                <c:formatCode>#,##0;"▲ "#,##0</c:formatCode>
                <c:ptCount val="70"/>
                <c:pt idx="28">
                  <c:v>19141.778413837827</c:v>
                </c:pt>
                <c:pt idx="29">
                  <c:v>19141.778413837827</c:v>
                </c:pt>
              </c:numCache>
            </c:numRef>
          </c:val>
          <c:extLst>
            <c:ext xmlns:c16="http://schemas.microsoft.com/office/drawing/2014/chart" uri="{C3380CC4-5D6E-409C-BE32-E72D297353CC}">
              <c16:uniqueId val="{0000000E-074C-42F2-B5C4-97D8C2A8DE42}"/>
            </c:ext>
          </c:extLst>
        </c:ser>
        <c:ser>
          <c:idx val="15"/>
          <c:order val="15"/>
          <c:spPr>
            <a:solidFill>
              <a:schemeClr val="accent4">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波及効果グラフ!$F$18:$BW$18</c:f>
              <c:numCache>
                <c:formatCode>#,##0;"▲ "#,##0</c:formatCode>
                <c:ptCount val="70"/>
                <c:pt idx="30">
                  <c:v>63047.375782714145</c:v>
                </c:pt>
                <c:pt idx="31">
                  <c:v>63047.375782714145</c:v>
                </c:pt>
              </c:numCache>
            </c:numRef>
          </c:val>
          <c:extLst>
            <c:ext xmlns:c16="http://schemas.microsoft.com/office/drawing/2014/chart" uri="{C3380CC4-5D6E-409C-BE32-E72D297353CC}">
              <c16:uniqueId val="{0000000F-074C-42F2-B5C4-97D8C2A8DE42}"/>
            </c:ext>
          </c:extLst>
        </c:ser>
        <c:ser>
          <c:idx val="16"/>
          <c:order val="16"/>
          <c:spPr>
            <a:solidFill>
              <a:schemeClr val="accent5">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波及効果グラフ!$F$19:$BW$19</c:f>
              <c:numCache>
                <c:formatCode>#,##0;"▲ "#,##0</c:formatCode>
                <c:ptCount val="70"/>
                <c:pt idx="32">
                  <c:v>147014.14506534801</c:v>
                </c:pt>
                <c:pt idx="33">
                  <c:v>147014.14506534801</c:v>
                </c:pt>
              </c:numCache>
            </c:numRef>
          </c:val>
          <c:extLst>
            <c:ext xmlns:c16="http://schemas.microsoft.com/office/drawing/2014/chart" uri="{C3380CC4-5D6E-409C-BE32-E72D297353CC}">
              <c16:uniqueId val="{00000010-074C-42F2-B5C4-97D8C2A8DE42}"/>
            </c:ext>
          </c:extLst>
        </c:ser>
        <c:ser>
          <c:idx val="17"/>
          <c:order val="17"/>
          <c:spPr>
            <a:solidFill>
              <a:schemeClr val="accent6">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波及効果グラフ!$F$20:$BW$20</c:f>
              <c:numCache>
                <c:formatCode>#,##0;"▲ "#,##0</c:formatCode>
                <c:ptCount val="70"/>
                <c:pt idx="34">
                  <c:v>62900.669169986664</c:v>
                </c:pt>
                <c:pt idx="35">
                  <c:v>62900.669169986664</c:v>
                </c:pt>
              </c:numCache>
            </c:numRef>
          </c:val>
          <c:extLst>
            <c:ext xmlns:c16="http://schemas.microsoft.com/office/drawing/2014/chart" uri="{C3380CC4-5D6E-409C-BE32-E72D297353CC}">
              <c16:uniqueId val="{00000011-074C-42F2-B5C4-97D8C2A8DE42}"/>
            </c:ext>
          </c:extLst>
        </c:ser>
        <c:ser>
          <c:idx val="18"/>
          <c:order val="18"/>
          <c:spPr>
            <a:solidFill>
              <a:schemeClr val="accent1">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波及効果グラフ!$F$21:$BW$21</c:f>
              <c:numCache>
                <c:formatCode>#,##0;"▲ "#,##0</c:formatCode>
                <c:ptCount val="70"/>
                <c:pt idx="36">
                  <c:v>533089.61909973854</c:v>
                </c:pt>
                <c:pt idx="37">
                  <c:v>533089.61909973854</c:v>
                </c:pt>
              </c:numCache>
            </c:numRef>
          </c:val>
          <c:extLst>
            <c:ext xmlns:c16="http://schemas.microsoft.com/office/drawing/2014/chart" uri="{C3380CC4-5D6E-409C-BE32-E72D297353CC}">
              <c16:uniqueId val="{00000012-074C-42F2-B5C4-97D8C2A8DE42}"/>
            </c:ext>
          </c:extLst>
        </c:ser>
        <c:ser>
          <c:idx val="19"/>
          <c:order val="19"/>
          <c:spPr>
            <a:solidFill>
              <a:schemeClr val="accent2">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波及効果グラフ!$F$22:$BW$22</c:f>
              <c:numCache>
                <c:formatCode>#,##0;"▲ "#,##0</c:formatCode>
                <c:ptCount val="70"/>
                <c:pt idx="38">
                  <c:v>194053.80549748969</c:v>
                </c:pt>
                <c:pt idx="39">
                  <c:v>194053.80549748969</c:v>
                </c:pt>
              </c:numCache>
            </c:numRef>
          </c:val>
          <c:extLst>
            <c:ext xmlns:c16="http://schemas.microsoft.com/office/drawing/2014/chart" uri="{C3380CC4-5D6E-409C-BE32-E72D297353CC}">
              <c16:uniqueId val="{00000013-074C-42F2-B5C4-97D8C2A8DE42}"/>
            </c:ext>
          </c:extLst>
        </c:ser>
        <c:ser>
          <c:idx val="20"/>
          <c:order val="20"/>
          <c:spPr>
            <a:solidFill>
              <a:schemeClr val="accent3">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波及効果グラフ!$F$23:$BW$23</c:f>
              <c:numCache>
                <c:formatCode>#,##0;"▲ "#,##0</c:formatCode>
                <c:ptCount val="70"/>
                <c:pt idx="40">
                  <c:v>159306.16980997712</c:v>
                </c:pt>
                <c:pt idx="41">
                  <c:v>159306.16980997712</c:v>
                </c:pt>
              </c:numCache>
            </c:numRef>
          </c:val>
          <c:extLst>
            <c:ext xmlns:c16="http://schemas.microsoft.com/office/drawing/2014/chart" uri="{C3380CC4-5D6E-409C-BE32-E72D297353CC}">
              <c16:uniqueId val="{00000014-074C-42F2-B5C4-97D8C2A8DE42}"/>
            </c:ext>
          </c:extLst>
        </c:ser>
        <c:ser>
          <c:idx val="21"/>
          <c:order val="21"/>
          <c:spPr>
            <a:solidFill>
              <a:schemeClr val="accent4">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波及効果グラフ!$F$24:$BW$24</c:f>
              <c:numCache>
                <c:formatCode>#,##0;"▲ "#,##0</c:formatCode>
                <c:ptCount val="70"/>
                <c:pt idx="42">
                  <c:v>819502.08919185644</c:v>
                </c:pt>
                <c:pt idx="43">
                  <c:v>819502.08919185644</c:v>
                </c:pt>
              </c:numCache>
            </c:numRef>
          </c:val>
          <c:extLst>
            <c:ext xmlns:c16="http://schemas.microsoft.com/office/drawing/2014/chart" uri="{C3380CC4-5D6E-409C-BE32-E72D297353CC}">
              <c16:uniqueId val="{00000015-074C-42F2-B5C4-97D8C2A8DE42}"/>
            </c:ext>
          </c:extLst>
        </c:ser>
        <c:ser>
          <c:idx val="22"/>
          <c:order val="22"/>
          <c:spPr>
            <a:solidFill>
              <a:schemeClr val="accent5">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波及効果グラフ!$F$25:$BW$25</c:f>
              <c:numCache>
                <c:formatCode>#,##0;"▲ "#,##0</c:formatCode>
                <c:ptCount val="70"/>
                <c:pt idx="44">
                  <c:v>185391.92054041437</c:v>
                </c:pt>
                <c:pt idx="45">
                  <c:v>185391.92054041437</c:v>
                </c:pt>
              </c:numCache>
            </c:numRef>
          </c:val>
          <c:extLst>
            <c:ext xmlns:c16="http://schemas.microsoft.com/office/drawing/2014/chart" uri="{C3380CC4-5D6E-409C-BE32-E72D297353CC}">
              <c16:uniqueId val="{00000016-074C-42F2-B5C4-97D8C2A8DE42}"/>
            </c:ext>
          </c:extLst>
        </c:ser>
        <c:ser>
          <c:idx val="23"/>
          <c:order val="23"/>
          <c:spPr>
            <a:solidFill>
              <a:schemeClr val="accent6">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波及効果グラフ!$F$26:$BW$26</c:f>
              <c:numCache>
                <c:formatCode>#,##0;"▲ "#,##0</c:formatCode>
                <c:ptCount val="70"/>
                <c:pt idx="46">
                  <c:v>136102.24435737217</c:v>
                </c:pt>
                <c:pt idx="47">
                  <c:v>136102.24435737217</c:v>
                </c:pt>
              </c:numCache>
            </c:numRef>
          </c:val>
          <c:extLst>
            <c:ext xmlns:c16="http://schemas.microsoft.com/office/drawing/2014/chart" uri="{C3380CC4-5D6E-409C-BE32-E72D297353CC}">
              <c16:uniqueId val="{00000017-074C-42F2-B5C4-97D8C2A8DE42}"/>
            </c:ext>
          </c:extLst>
        </c:ser>
        <c:ser>
          <c:idx val="24"/>
          <c:order val="24"/>
          <c:spPr>
            <a:solidFill>
              <a:schemeClr val="accent1">
                <a:lumMod val="60000"/>
                <a:lumOff val="40000"/>
              </a:schemeClr>
            </a:solidFill>
            <a:ln>
              <a:solidFill>
                <a:schemeClr val="accent1"/>
              </a:solid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波及効果グラフ!$F$27:$BW$27</c:f>
              <c:numCache>
                <c:formatCode>#,##0;"▲ "#,##0</c:formatCode>
                <c:ptCount val="70"/>
                <c:pt idx="48">
                  <c:v>4202863.6646357337</c:v>
                </c:pt>
                <c:pt idx="49">
                  <c:v>4202863.6646357337</c:v>
                </c:pt>
              </c:numCache>
            </c:numRef>
          </c:val>
          <c:extLst>
            <c:ext xmlns:c16="http://schemas.microsoft.com/office/drawing/2014/chart" uri="{C3380CC4-5D6E-409C-BE32-E72D297353CC}">
              <c16:uniqueId val="{00000018-074C-42F2-B5C4-97D8C2A8DE42}"/>
            </c:ext>
          </c:extLst>
        </c:ser>
        <c:ser>
          <c:idx val="25"/>
          <c:order val="25"/>
          <c:spPr>
            <a:solidFill>
              <a:schemeClr val="accent2">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波及効果グラフ!$F$28:$BW$28</c:f>
              <c:numCache>
                <c:formatCode>#,##0;"▲ "#,##0</c:formatCode>
                <c:ptCount val="70"/>
                <c:pt idx="50">
                  <c:v>1576321.637662739</c:v>
                </c:pt>
                <c:pt idx="51">
                  <c:v>1576321.637662739</c:v>
                </c:pt>
              </c:numCache>
            </c:numRef>
          </c:val>
          <c:extLst>
            <c:ext xmlns:c16="http://schemas.microsoft.com/office/drawing/2014/chart" uri="{C3380CC4-5D6E-409C-BE32-E72D297353CC}">
              <c16:uniqueId val="{00000019-074C-42F2-B5C4-97D8C2A8DE42}"/>
            </c:ext>
          </c:extLst>
        </c:ser>
        <c:ser>
          <c:idx val="26"/>
          <c:order val="26"/>
          <c:spPr>
            <a:solidFill>
              <a:schemeClr val="accent3">
                <a:lumMod val="60000"/>
                <a:lumOff val="40000"/>
              </a:schemeClr>
            </a:solidFill>
            <a:ln>
              <a:solidFill>
                <a:schemeClr val="accent1"/>
              </a:solid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波及効果グラフ!$F$29:$BW$29</c:f>
              <c:numCache>
                <c:formatCode>#,##0;"▲ "#,##0</c:formatCode>
                <c:ptCount val="70"/>
                <c:pt idx="52">
                  <c:v>4593549.0444203103</c:v>
                </c:pt>
                <c:pt idx="53">
                  <c:v>4593549.0444203103</c:v>
                </c:pt>
              </c:numCache>
            </c:numRef>
          </c:val>
          <c:extLst>
            <c:ext xmlns:c16="http://schemas.microsoft.com/office/drawing/2014/chart" uri="{C3380CC4-5D6E-409C-BE32-E72D297353CC}">
              <c16:uniqueId val="{0000001A-074C-42F2-B5C4-97D8C2A8DE42}"/>
            </c:ext>
          </c:extLst>
        </c:ser>
        <c:ser>
          <c:idx val="27"/>
          <c:order val="27"/>
          <c:spPr>
            <a:solidFill>
              <a:schemeClr val="accent4">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波及効果グラフ!$F$30:$BW$30</c:f>
              <c:numCache>
                <c:formatCode>#,##0;"▲ "#,##0</c:formatCode>
                <c:ptCount val="70"/>
                <c:pt idx="54">
                  <c:v>1516564.9030229766</c:v>
                </c:pt>
                <c:pt idx="55">
                  <c:v>1516564.9030229766</c:v>
                </c:pt>
              </c:numCache>
            </c:numRef>
          </c:val>
          <c:extLst>
            <c:ext xmlns:c16="http://schemas.microsoft.com/office/drawing/2014/chart" uri="{C3380CC4-5D6E-409C-BE32-E72D297353CC}">
              <c16:uniqueId val="{0000001B-074C-42F2-B5C4-97D8C2A8DE42}"/>
            </c:ext>
          </c:extLst>
        </c:ser>
        <c:ser>
          <c:idx val="28"/>
          <c:order val="28"/>
          <c:spPr>
            <a:solidFill>
              <a:schemeClr val="accent5">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波及効果グラフ!$F$31:$BW$31</c:f>
              <c:numCache>
                <c:formatCode>#,##0;"▲ "#,##0</c:formatCode>
                <c:ptCount val="70"/>
                <c:pt idx="56">
                  <c:v>1720647.0416817716</c:v>
                </c:pt>
                <c:pt idx="57">
                  <c:v>1720647.0416817716</c:v>
                </c:pt>
              </c:numCache>
            </c:numRef>
          </c:val>
          <c:extLst>
            <c:ext xmlns:c16="http://schemas.microsoft.com/office/drawing/2014/chart" uri="{C3380CC4-5D6E-409C-BE32-E72D297353CC}">
              <c16:uniqueId val="{0000001C-074C-42F2-B5C4-97D8C2A8DE42}"/>
            </c:ext>
          </c:extLst>
        </c:ser>
        <c:ser>
          <c:idx val="29"/>
          <c:order val="29"/>
          <c:spPr>
            <a:solidFill>
              <a:schemeClr val="accent6">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波及効果グラフ!$F$32:$BW$32</c:f>
              <c:numCache>
                <c:formatCode>#,##0;"▲ "#,##0</c:formatCode>
                <c:ptCount val="70"/>
                <c:pt idx="58">
                  <c:v>80340.202550134665</c:v>
                </c:pt>
                <c:pt idx="59">
                  <c:v>80340.202550134665</c:v>
                </c:pt>
              </c:numCache>
            </c:numRef>
          </c:val>
          <c:extLst>
            <c:ext xmlns:c16="http://schemas.microsoft.com/office/drawing/2014/chart" uri="{C3380CC4-5D6E-409C-BE32-E72D297353CC}">
              <c16:uniqueId val="{0000001D-074C-42F2-B5C4-97D8C2A8DE42}"/>
            </c:ext>
          </c:extLst>
        </c:ser>
        <c:ser>
          <c:idx val="30"/>
          <c:order val="30"/>
          <c:spPr>
            <a:solidFill>
              <a:schemeClr val="accent1">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波及効果グラフ!$F$33:$BW$33</c:f>
              <c:numCache>
                <c:formatCode>#,##0;"▲ "#,##0</c:formatCode>
                <c:ptCount val="70"/>
                <c:pt idx="60">
                  <c:v>515867.48970084806</c:v>
                </c:pt>
                <c:pt idx="61">
                  <c:v>515867.48970084806</c:v>
                </c:pt>
              </c:numCache>
            </c:numRef>
          </c:val>
          <c:extLst>
            <c:ext xmlns:c16="http://schemas.microsoft.com/office/drawing/2014/chart" uri="{C3380CC4-5D6E-409C-BE32-E72D297353CC}">
              <c16:uniqueId val="{0000001E-074C-42F2-B5C4-97D8C2A8DE42}"/>
            </c:ext>
          </c:extLst>
        </c:ser>
        <c:ser>
          <c:idx val="31"/>
          <c:order val="31"/>
          <c:spPr>
            <a:solidFill>
              <a:schemeClr val="accent2">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波及効果グラフ!$F$34:$BW$34</c:f>
              <c:numCache>
                <c:formatCode>#,##0;"▲ "#,##0</c:formatCode>
                <c:ptCount val="70"/>
                <c:pt idx="62">
                  <c:v>878138.71977833682</c:v>
                </c:pt>
                <c:pt idx="63">
                  <c:v>878138.71977833682</c:v>
                </c:pt>
              </c:numCache>
            </c:numRef>
          </c:val>
          <c:extLst>
            <c:ext xmlns:c16="http://schemas.microsoft.com/office/drawing/2014/chart" uri="{C3380CC4-5D6E-409C-BE32-E72D297353CC}">
              <c16:uniqueId val="{0000001F-074C-42F2-B5C4-97D8C2A8DE42}"/>
            </c:ext>
          </c:extLst>
        </c:ser>
        <c:ser>
          <c:idx val="32"/>
          <c:order val="32"/>
          <c:spPr>
            <a:solidFill>
              <a:schemeClr val="accent3">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波及効果グラフ!$F$35:$BW$35</c:f>
              <c:numCache>
                <c:formatCode>#,##0;"▲ "#,##0</c:formatCode>
                <c:ptCount val="70"/>
                <c:pt idx="64">
                  <c:v>231471.24062610866</c:v>
                </c:pt>
                <c:pt idx="65">
                  <c:v>231471.24062610866</c:v>
                </c:pt>
              </c:numCache>
            </c:numRef>
          </c:val>
          <c:extLst>
            <c:ext xmlns:c16="http://schemas.microsoft.com/office/drawing/2014/chart" uri="{C3380CC4-5D6E-409C-BE32-E72D297353CC}">
              <c16:uniqueId val="{00000020-074C-42F2-B5C4-97D8C2A8DE42}"/>
            </c:ext>
          </c:extLst>
        </c:ser>
        <c:ser>
          <c:idx val="33"/>
          <c:order val="33"/>
          <c:spPr>
            <a:solidFill>
              <a:schemeClr val="accent4">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波及効果グラフ!$F$36:$BW$36</c:f>
              <c:numCache>
                <c:formatCode>#,##0;"▲ "#,##0</c:formatCode>
                <c:ptCount val="70"/>
                <c:pt idx="66">
                  <c:v>2046849.7819599244</c:v>
                </c:pt>
                <c:pt idx="67">
                  <c:v>2046849.7819599244</c:v>
                </c:pt>
              </c:numCache>
            </c:numRef>
          </c:val>
          <c:extLst>
            <c:ext xmlns:c16="http://schemas.microsoft.com/office/drawing/2014/chart" uri="{C3380CC4-5D6E-409C-BE32-E72D297353CC}">
              <c16:uniqueId val="{00000021-074C-42F2-B5C4-97D8C2A8DE42}"/>
            </c:ext>
          </c:extLst>
        </c:ser>
        <c:ser>
          <c:idx val="34"/>
          <c:order val="34"/>
          <c:spPr>
            <a:solidFill>
              <a:schemeClr val="accent5">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波及効果グラフ!$F$37:$BW$37</c:f>
              <c:numCache>
                <c:formatCode>#,##0;"▲ "#,##0</c:formatCode>
                <c:ptCount val="70"/>
                <c:pt idx="68">
                  <c:v>1844548.8585865758</c:v>
                </c:pt>
                <c:pt idx="69">
                  <c:v>1844548.8585865758</c:v>
                </c:pt>
              </c:numCache>
            </c:numRef>
          </c:val>
          <c:extLst>
            <c:ext xmlns:c16="http://schemas.microsoft.com/office/drawing/2014/chart" uri="{C3380CC4-5D6E-409C-BE32-E72D297353CC}">
              <c16:uniqueId val="{00000022-074C-42F2-B5C4-97D8C2A8DE42}"/>
            </c:ext>
          </c:extLst>
        </c:ser>
        <c:dLbls>
          <c:showLegendKey val="0"/>
          <c:showVal val="0"/>
          <c:showCatName val="0"/>
          <c:showSerName val="0"/>
          <c:showPercent val="0"/>
          <c:showBubbleSize val="0"/>
        </c:dLbls>
        <c:axId val="641248288"/>
        <c:axId val="641250448"/>
      </c:areaChart>
      <c:scatterChart>
        <c:scatterStyle val="lineMarker"/>
        <c:varyColors val="0"/>
        <c:ser>
          <c:idx val="35"/>
          <c:order val="35"/>
          <c:tx>
            <c:v>Series values</c:v>
          </c:tx>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波及効果グラフ!$F$40:$AN$40</c:f>
              <c:numCache>
                <c:formatCode>0.0_ ;[Red]\-0.0\ </c:formatCode>
                <c:ptCount val="35"/>
                <c:pt idx="0">
                  <c:v>0.60799323727331278</c:v>
                </c:pt>
                <c:pt idx="1">
                  <c:v>1.2408916171543516</c:v>
                </c:pt>
                <c:pt idx="2">
                  <c:v>3.1372961517624978</c:v>
                </c:pt>
                <c:pt idx="3">
                  <c:v>5.1519172546061629</c:v>
                </c:pt>
                <c:pt idx="4">
                  <c:v>5.8575202682407657</c:v>
                </c:pt>
                <c:pt idx="5">
                  <c:v>7.8126151897078326</c:v>
                </c:pt>
                <c:pt idx="6">
                  <c:v>9.8567853826728111</c:v>
                </c:pt>
                <c:pt idx="7">
                  <c:v>11.181240865568332</c:v>
                </c:pt>
                <c:pt idx="8">
                  <c:v>12.177509995662877</c:v>
                </c:pt>
                <c:pt idx="9">
                  <c:v>13.535547416125048</c:v>
                </c:pt>
                <c:pt idx="10">
                  <c:v>14.974222757758307</c:v>
                </c:pt>
                <c:pt idx="11">
                  <c:v>15.970521388218202</c:v>
                </c:pt>
                <c:pt idx="12">
                  <c:v>17.073836625706203</c:v>
                </c:pt>
                <c:pt idx="13">
                  <c:v>18.397797534976611</c:v>
                </c:pt>
                <c:pt idx="14">
                  <c:v>19.491351691577208</c:v>
                </c:pt>
                <c:pt idx="15">
                  <c:v>20.410425691471701</c:v>
                </c:pt>
                <c:pt idx="16">
                  <c:v>21.81615738510996</c:v>
                </c:pt>
                <c:pt idx="17">
                  <c:v>22.818917726429106</c:v>
                </c:pt>
                <c:pt idx="18">
                  <c:v>25.379294162419129</c:v>
                </c:pt>
                <c:pt idx="19">
                  <c:v>28.135259889044129</c:v>
                </c:pt>
                <c:pt idx="20">
                  <c:v>31.953294376501312</c:v>
                </c:pt>
                <c:pt idx="21">
                  <c:v>36.483522013376181</c:v>
                </c:pt>
                <c:pt idx="22">
                  <c:v>37.849537070138453</c:v>
                </c:pt>
                <c:pt idx="23">
                  <c:v>38.366910937624098</c:v>
                </c:pt>
                <c:pt idx="24">
                  <c:v>43.220243145197273</c:v>
                </c:pt>
                <c:pt idx="25">
                  <c:v>49.565372838135303</c:v>
                </c:pt>
                <c:pt idx="26">
                  <c:v>55.803823850730325</c:v>
                </c:pt>
                <c:pt idx="27">
                  <c:v>62.704720415803955</c:v>
                </c:pt>
                <c:pt idx="28">
                  <c:v>68.348281663407363</c:v>
                </c:pt>
                <c:pt idx="29">
                  <c:v>73.63881769308955</c:v>
                </c:pt>
                <c:pt idx="30">
                  <c:v>77.990639412139217</c:v>
                </c:pt>
                <c:pt idx="31">
                  <c:v>83.784541847496442</c:v>
                </c:pt>
                <c:pt idx="32">
                  <c:v>87.557224292451878</c:v>
                </c:pt>
                <c:pt idx="33">
                  <c:v>91.949974425051607</c:v>
                </c:pt>
                <c:pt idx="34">
                  <c:v>98.053983275129738</c:v>
                </c:pt>
              </c:numCache>
            </c:numRef>
          </c:xVal>
          <c:yVal>
            <c:numRef>
              <c:f>波及効果グラフ!$F$41:$AN$41</c:f>
              <c:numCache>
                <c:formatCode>#,##0;"▲ "#,##0</c:formatCode>
                <c:ptCount val="35"/>
                <c:pt idx="0">
                  <c:v>462888.29476899724</c:v>
                </c:pt>
                <c:pt idx="1">
                  <c:v>12464.016730986119</c:v>
                </c:pt>
                <c:pt idx="2">
                  <c:v>1478190.4945472023</c:v>
                </c:pt>
                <c:pt idx="3">
                  <c:v>69977.13133518066</c:v>
                </c:pt>
                <c:pt idx="4">
                  <c:v>216599.27707322541</c:v>
                </c:pt>
                <c:pt idx="5">
                  <c:v>378161.36604290642</c:v>
                </c:pt>
                <c:pt idx="6">
                  <c:v>371178.12074315338</c:v>
                </c:pt>
                <c:pt idx="7">
                  <c:v>220691.51167716132</c:v>
                </c:pt>
                <c:pt idx="8">
                  <c:v>39050.053401248835</c:v>
                </c:pt>
                <c:pt idx="9">
                  <c:v>115838.47205369073</c:v>
                </c:pt>
                <c:pt idx="10">
                  <c:v>44969.688432000949</c:v>
                </c:pt>
                <c:pt idx="11">
                  <c:v>96674.73327930973</c:v>
                </c:pt>
                <c:pt idx="12">
                  <c:v>25918.594995236708</c:v>
                </c:pt>
                <c:pt idx="13">
                  <c:v>24485.390119529475</c:v>
                </c:pt>
                <c:pt idx="14">
                  <c:v>19141.778413837827</c:v>
                </c:pt>
                <c:pt idx="15">
                  <c:v>63047.375782714145</c:v>
                </c:pt>
                <c:pt idx="16">
                  <c:v>147014.14506534801</c:v>
                </c:pt>
                <c:pt idx="17">
                  <c:v>62900.669169986664</c:v>
                </c:pt>
                <c:pt idx="18">
                  <c:v>533089.61909973854</c:v>
                </c:pt>
                <c:pt idx="19">
                  <c:v>194053.80549748969</c:v>
                </c:pt>
                <c:pt idx="20">
                  <c:v>159306.16980997712</c:v>
                </c:pt>
                <c:pt idx="21">
                  <c:v>819502.08919185644</c:v>
                </c:pt>
                <c:pt idx="22">
                  <c:v>185391.92054041437</c:v>
                </c:pt>
                <c:pt idx="23">
                  <c:v>136102.24435737217</c:v>
                </c:pt>
                <c:pt idx="24">
                  <c:v>4202863.6646357337</c:v>
                </c:pt>
                <c:pt idx="25">
                  <c:v>1576321.637662739</c:v>
                </c:pt>
                <c:pt idx="26">
                  <c:v>4593549.0444203103</c:v>
                </c:pt>
                <c:pt idx="27">
                  <c:v>1516564.9030229766</c:v>
                </c:pt>
                <c:pt idx="28">
                  <c:v>1720647.0416817716</c:v>
                </c:pt>
                <c:pt idx="29">
                  <c:v>80340.202550134665</c:v>
                </c:pt>
                <c:pt idx="30">
                  <c:v>515867.48970084806</c:v>
                </c:pt>
                <c:pt idx="31">
                  <c:v>878138.71977833682</c:v>
                </c:pt>
                <c:pt idx="32">
                  <c:v>231471.24062610866</c:v>
                </c:pt>
                <c:pt idx="33">
                  <c:v>2046849.7819599244</c:v>
                </c:pt>
                <c:pt idx="34">
                  <c:v>1844548.8585865758</c:v>
                </c:pt>
              </c:numCache>
            </c:numRef>
          </c:yVal>
          <c:smooth val="0"/>
          <c:extLst>
            <c:ext xmlns:c16="http://schemas.microsoft.com/office/drawing/2014/chart" uri="{C3380CC4-5D6E-409C-BE32-E72D297353CC}">
              <c16:uniqueId val="{00000023-074C-42F2-B5C4-97D8C2A8DE42}"/>
            </c:ext>
          </c:extLst>
        </c:ser>
        <c:ser>
          <c:idx val="36"/>
          <c:order val="36"/>
          <c:spPr>
            <a:ln w="25400" cap="rnd">
              <a:noFill/>
              <a:round/>
            </a:ln>
            <a:effectLst/>
          </c:spPr>
          <c:marker>
            <c:symbol val="none"/>
          </c:marker>
          <c:dLbls>
            <c:dLbl>
              <c:idx val="0"/>
              <c:layout>
                <c:manualLayout>
                  <c:x val="-2.0520160024932982E-2"/>
                  <c:y val="3.5350878110596604E-2"/>
                </c:manualLayout>
              </c:layout>
              <c:tx>
                <c:rich>
                  <a:bodyPr/>
                  <a:lstStyle/>
                  <a:p>
                    <a:fld id="{FAE1990A-13A6-4BDD-A9C2-699C4C1CC0D7}"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3681-4DC0-A251-9665FE2D52ED}"/>
                </c:ext>
              </c:extLst>
            </c:dLbl>
            <c:dLbl>
              <c:idx val="1"/>
              <c:layout>
                <c:manualLayout>
                  <c:x val="-1.8240142244384874E-2"/>
                  <c:y val="7.4645183618738856E-2"/>
                </c:manualLayout>
              </c:layout>
              <c:tx>
                <c:rich>
                  <a:bodyPr/>
                  <a:lstStyle/>
                  <a:p>
                    <a:fld id="{0DF4C719-C405-46CF-B9CA-A9EE24CFC4FD}"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681-4DC0-A251-9665FE2D52ED}"/>
                </c:ext>
              </c:extLst>
            </c:dLbl>
            <c:dLbl>
              <c:idx val="2"/>
              <c:layout>
                <c:manualLayout>
                  <c:x val="-2.8811133772380652E-2"/>
                  <c:y val="3.7222035515746231E-2"/>
                </c:manualLayout>
              </c:layout>
              <c:tx>
                <c:rich>
                  <a:bodyPr/>
                  <a:lstStyle/>
                  <a:p>
                    <a:fld id="{3C4235AF-31D5-4BA5-BC81-57228632DBA1}"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3681-4DC0-A251-9665FE2D52ED}"/>
                </c:ext>
              </c:extLst>
            </c:dLbl>
            <c:dLbl>
              <c:idx val="3"/>
              <c:layout>
                <c:manualLayout>
                  <c:x val="-6.4273567995822289E-2"/>
                  <c:y val="0.11621220507971003"/>
                </c:manualLayout>
              </c:layout>
              <c:tx>
                <c:rich>
                  <a:bodyPr/>
                  <a:lstStyle/>
                  <a:p>
                    <a:fld id="{EDCD9236-B749-4591-BEC1-C0AB00F839BF}"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3681-4DC0-A251-9665FE2D52ED}"/>
                </c:ext>
              </c:extLst>
            </c:dLbl>
            <c:dLbl>
              <c:idx val="4"/>
              <c:layout>
                <c:manualLayout>
                  <c:x val="-6.5131838563549621E-2"/>
                  <c:y val="0.15289907866890048"/>
                </c:manualLayout>
              </c:layout>
              <c:tx>
                <c:rich>
                  <a:bodyPr/>
                  <a:lstStyle/>
                  <a:p>
                    <a:fld id="{F56C5B9B-3EB4-45FE-9269-6F99BEC5A758}"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3681-4DC0-A251-9665FE2D52ED}"/>
                </c:ext>
              </c:extLst>
            </c:dLbl>
            <c:dLbl>
              <c:idx val="5"/>
              <c:layout>
                <c:manualLayout>
                  <c:x val="-2.1481396939463385E-2"/>
                  <c:y val="4.4915033177466923E-2"/>
                </c:manualLayout>
              </c:layout>
              <c:tx>
                <c:rich>
                  <a:bodyPr/>
                  <a:lstStyle/>
                  <a:p>
                    <a:fld id="{D0C7EEB9-17F8-4683-84CF-1EEBED89B0EE}"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3681-4DC0-A251-9665FE2D52ED}"/>
                </c:ext>
              </c:extLst>
            </c:dLbl>
            <c:dLbl>
              <c:idx val="6"/>
              <c:layout>
                <c:manualLayout>
                  <c:x val="-2.9753631482620366E-2"/>
                  <c:y val="7.8253897982982629E-2"/>
                </c:manualLayout>
              </c:layout>
              <c:tx>
                <c:rich>
                  <a:bodyPr/>
                  <a:lstStyle/>
                  <a:p>
                    <a:fld id="{8DF8312B-A7B8-43E2-A7E5-A52FC7BE4D53}"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3681-4DC0-A251-9665FE2D52ED}"/>
                </c:ext>
              </c:extLst>
            </c:dLbl>
            <c:dLbl>
              <c:idx val="7"/>
              <c:layout>
                <c:manualLayout>
                  <c:x val="-2.7152249257117428E-2"/>
                  <c:y val="0.11066472572611938"/>
                </c:manualLayout>
              </c:layout>
              <c:tx>
                <c:rich>
                  <a:bodyPr/>
                  <a:lstStyle/>
                  <a:p>
                    <a:fld id="{2F03C08E-94D1-4B44-8701-F91801E327CE}"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3681-4DC0-A251-9665FE2D52ED}"/>
                </c:ext>
              </c:extLst>
            </c:dLbl>
            <c:dLbl>
              <c:idx val="8"/>
              <c:layout>
                <c:manualLayout>
                  <c:x val="-2.4848332075694788E-2"/>
                  <c:y val="0.14147166332883995"/>
                </c:manualLayout>
              </c:layout>
              <c:tx>
                <c:rich>
                  <a:bodyPr/>
                  <a:lstStyle/>
                  <a:p>
                    <a:fld id="{04E89CEA-724C-4151-BC36-B4885D205643}"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3681-4DC0-A251-9665FE2D52ED}"/>
                </c:ext>
              </c:extLst>
            </c:dLbl>
            <c:dLbl>
              <c:idx val="9"/>
              <c:layout>
                <c:manualLayout>
                  <c:x val="-3.0032244264880846E-2"/>
                  <c:y val="0.1820462904659394"/>
                </c:manualLayout>
              </c:layout>
              <c:tx>
                <c:rich>
                  <a:bodyPr/>
                  <a:lstStyle/>
                  <a:p>
                    <a:fld id="{C388C619-3DE3-4F4A-B08F-FBE7A28D81DA}"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3681-4DC0-A251-9665FE2D52ED}"/>
                </c:ext>
              </c:extLst>
            </c:dLbl>
            <c:dLbl>
              <c:idx val="10"/>
              <c:layout>
                <c:manualLayout>
                  <c:x val="-2.6069656479931293E-2"/>
                  <c:y val="0.20730731154539483"/>
                </c:manualLayout>
              </c:layout>
              <c:tx>
                <c:rich>
                  <a:bodyPr/>
                  <a:lstStyle/>
                  <a:p>
                    <a:fld id="{1836647D-AE6E-43CD-9D2F-DFF7EFF1CF73}"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3681-4DC0-A251-9665FE2D52ED}"/>
                </c:ext>
              </c:extLst>
            </c:dLbl>
            <c:dLbl>
              <c:idx val="11"/>
              <c:layout>
                <c:manualLayout>
                  <c:x val="-2.0230053428426681E-2"/>
                  <c:y val="0.23256833262485013"/>
                </c:manualLayout>
              </c:layout>
              <c:tx>
                <c:rich>
                  <a:bodyPr/>
                  <a:lstStyle/>
                  <a:p>
                    <a:fld id="{1E00191A-DE8F-4943-BC03-754219282019}"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3681-4DC0-A251-9665FE2D52ED}"/>
                </c:ext>
              </c:extLst>
            </c:dLbl>
            <c:dLbl>
              <c:idx val="12"/>
              <c:layout>
                <c:manualLayout>
                  <c:x val="-1.4122446097392952E-2"/>
                  <c:y val="0.25963371235283833"/>
                </c:manualLayout>
              </c:layout>
              <c:tx>
                <c:rich>
                  <a:bodyPr/>
                  <a:lstStyle/>
                  <a:p>
                    <a:fld id="{270B95CA-4E9C-4729-8EE1-2ECD2457A74F}"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3681-4DC0-A251-9665FE2D52ED}"/>
                </c:ext>
              </c:extLst>
            </c:dLbl>
            <c:dLbl>
              <c:idx val="13"/>
              <c:layout>
                <c:manualLayout>
                  <c:x val="2.1898511443142286E-3"/>
                  <c:y val="0.1423504001982237"/>
                </c:manualLayout>
              </c:layout>
              <c:tx>
                <c:rich>
                  <a:bodyPr/>
                  <a:lstStyle/>
                  <a:p>
                    <a:fld id="{406B9411-3B1A-4F11-B8FC-BB4859E3BB8E}"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3681-4DC0-A251-9665FE2D52ED}"/>
                </c:ext>
              </c:extLst>
            </c:dLbl>
            <c:dLbl>
              <c:idx val="14"/>
              <c:layout>
                <c:manualLayout>
                  <c:x val="4.6925381663876324E-3"/>
                  <c:y val="0.16941577992621168"/>
                </c:manualLayout>
              </c:layout>
              <c:tx>
                <c:rich>
                  <a:bodyPr/>
                  <a:lstStyle/>
                  <a:p>
                    <a:fld id="{E15636C5-467F-4EAD-B27E-17D42514447B}"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3681-4DC0-A251-9665FE2D52ED}"/>
                </c:ext>
              </c:extLst>
            </c:dLbl>
            <c:dLbl>
              <c:idx val="15"/>
              <c:layout>
                <c:manualLayout>
                  <c:x val="7.7166183180596625E-3"/>
                  <c:y val="0.19828551830273217"/>
                </c:manualLayout>
              </c:layout>
              <c:tx>
                <c:rich>
                  <a:bodyPr/>
                  <a:lstStyle/>
                  <a:p>
                    <a:fld id="{2C73A63D-9E0B-41C8-A995-CBEF5FB37342}"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3681-4DC0-A251-9665FE2D52ED}"/>
                </c:ext>
              </c:extLst>
            </c:dLbl>
            <c:dLbl>
              <c:idx val="16"/>
              <c:layout>
                <c:manualLayout>
                  <c:x val="1.0636419843811968E-2"/>
                  <c:y val="0.22535089803072"/>
                </c:manualLayout>
              </c:layout>
              <c:tx>
                <c:rich>
                  <a:bodyPr/>
                  <a:lstStyle/>
                  <a:p>
                    <a:fld id="{E1C5F9CE-C7D3-44E0-973A-3BA140D007B6}"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3681-4DC0-A251-9665FE2D52ED}"/>
                </c:ext>
              </c:extLst>
            </c:dLbl>
            <c:dLbl>
              <c:idx val="17"/>
              <c:layout>
                <c:manualLayout>
                  <c:x val="3.1700702279596447E-2"/>
                  <c:y val="0.24339448451604556"/>
                </c:manualLayout>
              </c:layout>
              <c:tx>
                <c:rich>
                  <a:bodyPr/>
                  <a:lstStyle/>
                  <a:p>
                    <a:fld id="{17E2A8FE-9E9D-4C0B-A554-F0A29D013449}"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3681-4DC0-A251-9665FE2D52ED}"/>
                </c:ext>
              </c:extLst>
            </c:dLbl>
            <c:dLbl>
              <c:idx val="18"/>
              <c:layout>
                <c:manualLayout>
                  <c:x val="2.7320999990967994E-2"/>
                  <c:y val="0.19828551830273217"/>
                </c:manualLayout>
              </c:layout>
              <c:tx>
                <c:rich>
                  <a:bodyPr/>
                  <a:lstStyle/>
                  <a:p>
                    <a:fld id="{BA4D640D-6E99-4714-B7E9-4965245F1283}"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3681-4DC0-A251-9665FE2D52ED}"/>
                </c:ext>
              </c:extLst>
            </c:dLbl>
            <c:dLbl>
              <c:idx val="19"/>
              <c:layout>
                <c:manualLayout>
                  <c:x val="2.1718101209385735E-2"/>
                  <c:y val="0.16512879426787921"/>
                </c:manualLayout>
              </c:layout>
              <c:tx>
                <c:rich>
                  <a:bodyPr/>
                  <a:lstStyle/>
                  <a:p>
                    <a:fld id="{11F591EA-9FB4-43F7-9D80-89F53661E141}"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3681-4DC0-A251-9665FE2D52ED}"/>
                </c:ext>
              </c:extLst>
            </c:dLbl>
            <c:dLbl>
              <c:idx val="20"/>
              <c:layout>
                <c:manualLayout>
                  <c:x val="2.2524183198660605E-2"/>
                  <c:y val="0.13152424830702839"/>
                </c:manualLayout>
              </c:layout>
              <c:tx>
                <c:rich>
                  <a:bodyPr/>
                  <a:lstStyle/>
                  <a:p>
                    <a:fld id="{55D3C8E7-4D5D-4893-8830-D4409B10833C}"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3681-4DC0-A251-9665FE2D52ED}"/>
                </c:ext>
              </c:extLst>
            </c:dLbl>
            <c:dLbl>
              <c:idx val="21"/>
              <c:layout>
                <c:manualLayout>
                  <c:x val="9.0721419240309686E-3"/>
                  <c:y val="0.10344814358489408"/>
                </c:manualLayout>
              </c:layout>
              <c:tx>
                <c:rich>
                  <a:bodyPr/>
                  <a:lstStyle/>
                  <a:p>
                    <a:fld id="{E9B42A88-91B5-416B-97C0-2BA6B8E32DFB}"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3681-4DC0-A251-9665FE2D52ED}"/>
                </c:ext>
              </c:extLst>
            </c:dLbl>
            <c:dLbl>
              <c:idx val="22"/>
              <c:layout>
                <c:manualLayout>
                  <c:x val="6.6738320588623796E-3"/>
                  <c:y val="6.4762978311324895E-2"/>
                </c:manualLayout>
              </c:layout>
              <c:tx>
                <c:rich>
                  <a:bodyPr/>
                  <a:lstStyle/>
                  <a:p>
                    <a:fld id="{2E18D608-60CC-49D2-8DD2-297C6F7344A8}"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3681-4DC0-A251-9665FE2D52ED}"/>
                </c:ext>
              </c:extLst>
            </c:dLbl>
            <c:dLbl>
              <c:idx val="23"/>
              <c:layout>
                <c:manualLayout>
                  <c:x val="1.2856979811821628E-3"/>
                  <c:y val="3.6084899762904431E-2"/>
                </c:manualLayout>
              </c:layout>
              <c:tx>
                <c:rich>
                  <a:bodyPr/>
                  <a:lstStyle/>
                  <a:p>
                    <a:fld id="{61694241-5176-43D1-8F80-287F842F5BE5}"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3681-4DC0-A251-9665FE2D52ED}"/>
                </c:ext>
              </c:extLst>
            </c:dLbl>
            <c:dLbl>
              <c:idx val="24"/>
              <c:tx>
                <c:rich>
                  <a:bodyPr/>
                  <a:lstStyle/>
                  <a:p>
                    <a:fld id="{2CD80DAF-5037-4AD0-9B29-40D410023AED}"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3681-4DC0-A251-9665FE2D52ED}"/>
                </c:ext>
              </c:extLst>
            </c:dLbl>
            <c:dLbl>
              <c:idx val="25"/>
              <c:tx>
                <c:rich>
                  <a:bodyPr/>
                  <a:lstStyle/>
                  <a:p>
                    <a:fld id="{8F3F4428-3F77-494E-9B39-534F4E4BF3E9}"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3681-4DC0-A251-9665FE2D52ED}"/>
                </c:ext>
              </c:extLst>
            </c:dLbl>
            <c:dLbl>
              <c:idx val="26"/>
              <c:tx>
                <c:rich>
                  <a:bodyPr/>
                  <a:lstStyle/>
                  <a:p>
                    <a:fld id="{DDB990E9-BF18-44AC-A70A-D4348322983D}"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3681-4DC0-A251-9665FE2D52ED}"/>
                </c:ext>
              </c:extLst>
            </c:dLbl>
            <c:dLbl>
              <c:idx val="27"/>
              <c:tx>
                <c:rich>
                  <a:bodyPr/>
                  <a:lstStyle/>
                  <a:p>
                    <a:fld id="{3E3EE1BB-9EA9-4563-9BA5-4EAA25821CDE}"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3681-4DC0-A251-9665FE2D52ED}"/>
                </c:ext>
              </c:extLst>
            </c:dLbl>
            <c:dLbl>
              <c:idx val="28"/>
              <c:tx>
                <c:rich>
                  <a:bodyPr/>
                  <a:lstStyle/>
                  <a:p>
                    <a:fld id="{FEAF75E8-001E-46A3-8504-F86BFA2E5317}"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3681-4DC0-A251-9665FE2D52ED}"/>
                </c:ext>
              </c:extLst>
            </c:dLbl>
            <c:dLbl>
              <c:idx val="29"/>
              <c:tx>
                <c:rich>
                  <a:bodyPr/>
                  <a:lstStyle/>
                  <a:p>
                    <a:fld id="{86A3991A-2F24-4FFB-90C1-4CA32DA6AF94}"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3681-4DC0-A251-9665FE2D52ED}"/>
                </c:ext>
              </c:extLst>
            </c:dLbl>
            <c:dLbl>
              <c:idx val="30"/>
              <c:tx>
                <c:rich>
                  <a:bodyPr/>
                  <a:lstStyle/>
                  <a:p>
                    <a:fld id="{1B331D2E-DC52-4124-9FFB-78A3E8BEB197}"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3681-4DC0-A251-9665FE2D52ED}"/>
                </c:ext>
              </c:extLst>
            </c:dLbl>
            <c:dLbl>
              <c:idx val="31"/>
              <c:tx>
                <c:rich>
                  <a:bodyPr/>
                  <a:lstStyle/>
                  <a:p>
                    <a:fld id="{22E02610-98C8-464F-93B7-45DA6491A15C}"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3681-4DC0-A251-9665FE2D52ED}"/>
                </c:ext>
              </c:extLst>
            </c:dLbl>
            <c:dLbl>
              <c:idx val="32"/>
              <c:layout>
                <c:manualLayout>
                  <c:x val="-2.9293951593369193E-2"/>
                  <c:y val="8.4610923445182729E-2"/>
                </c:manualLayout>
              </c:layout>
              <c:tx>
                <c:rich>
                  <a:bodyPr/>
                  <a:lstStyle/>
                  <a:p>
                    <a:fld id="{7E05DBE7-0834-4241-875B-B6B8C91DE652}"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0-3681-4DC0-A251-9665FE2D52ED}"/>
                </c:ext>
              </c:extLst>
            </c:dLbl>
            <c:dLbl>
              <c:idx val="33"/>
              <c:layout>
                <c:manualLayout>
                  <c:x val="2.3358412206017213E-3"/>
                  <c:y val="0.1603939866835489"/>
                </c:manualLayout>
              </c:layout>
              <c:tx>
                <c:rich>
                  <a:bodyPr/>
                  <a:lstStyle/>
                  <a:p>
                    <a:fld id="{914A793E-D851-4EA9-BE1E-2B8B01556EFA}" type="CELLRANGE">
                      <a:rPr lang="en-US" altLang="ja-JP"/>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1-3681-4DC0-A251-9665FE2D52ED}"/>
                </c:ext>
              </c:extLst>
            </c:dLbl>
            <c:dLbl>
              <c:idx val="34"/>
              <c:tx>
                <c:rich>
                  <a:bodyPr/>
                  <a:lstStyle/>
                  <a:p>
                    <a:fld id="{A7F99CFB-19AF-46AF-86F4-814F08AE35F2}"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3681-4DC0-A251-9665FE2D52ED}"/>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波及効果グラフ!$F$40:$AN$40</c:f>
              <c:numCache>
                <c:formatCode>0.0_ ;[Red]\-0.0\ </c:formatCode>
                <c:ptCount val="35"/>
                <c:pt idx="0">
                  <c:v>0.60799323727331278</c:v>
                </c:pt>
                <c:pt idx="1">
                  <c:v>1.2408916171543516</c:v>
                </c:pt>
                <c:pt idx="2">
                  <c:v>3.1372961517624978</c:v>
                </c:pt>
                <c:pt idx="3">
                  <c:v>5.1519172546061629</c:v>
                </c:pt>
                <c:pt idx="4">
                  <c:v>5.8575202682407657</c:v>
                </c:pt>
                <c:pt idx="5">
                  <c:v>7.8126151897078326</c:v>
                </c:pt>
                <c:pt idx="6">
                  <c:v>9.8567853826728111</c:v>
                </c:pt>
                <c:pt idx="7">
                  <c:v>11.181240865568332</c:v>
                </c:pt>
                <c:pt idx="8">
                  <c:v>12.177509995662877</c:v>
                </c:pt>
                <c:pt idx="9">
                  <c:v>13.535547416125048</c:v>
                </c:pt>
                <c:pt idx="10">
                  <c:v>14.974222757758307</c:v>
                </c:pt>
                <c:pt idx="11">
                  <c:v>15.970521388218202</c:v>
                </c:pt>
                <c:pt idx="12">
                  <c:v>17.073836625706203</c:v>
                </c:pt>
                <c:pt idx="13">
                  <c:v>18.397797534976611</c:v>
                </c:pt>
                <c:pt idx="14">
                  <c:v>19.491351691577208</c:v>
                </c:pt>
                <c:pt idx="15">
                  <c:v>20.410425691471701</c:v>
                </c:pt>
                <c:pt idx="16">
                  <c:v>21.81615738510996</c:v>
                </c:pt>
                <c:pt idx="17">
                  <c:v>22.818917726429106</c:v>
                </c:pt>
                <c:pt idx="18">
                  <c:v>25.379294162419129</c:v>
                </c:pt>
                <c:pt idx="19">
                  <c:v>28.135259889044129</c:v>
                </c:pt>
                <c:pt idx="20">
                  <c:v>31.953294376501312</c:v>
                </c:pt>
                <c:pt idx="21">
                  <c:v>36.483522013376181</c:v>
                </c:pt>
                <c:pt idx="22">
                  <c:v>37.849537070138453</c:v>
                </c:pt>
                <c:pt idx="23">
                  <c:v>38.366910937624098</c:v>
                </c:pt>
                <c:pt idx="24">
                  <c:v>43.220243145197273</c:v>
                </c:pt>
                <c:pt idx="25">
                  <c:v>49.565372838135303</c:v>
                </c:pt>
                <c:pt idx="26">
                  <c:v>55.803823850730325</c:v>
                </c:pt>
                <c:pt idx="27">
                  <c:v>62.704720415803955</c:v>
                </c:pt>
                <c:pt idx="28">
                  <c:v>68.348281663407363</c:v>
                </c:pt>
                <c:pt idx="29">
                  <c:v>73.63881769308955</c:v>
                </c:pt>
                <c:pt idx="30">
                  <c:v>77.990639412139217</c:v>
                </c:pt>
                <c:pt idx="31">
                  <c:v>83.784541847496442</c:v>
                </c:pt>
                <c:pt idx="32">
                  <c:v>87.557224292451878</c:v>
                </c:pt>
                <c:pt idx="33">
                  <c:v>91.949974425051607</c:v>
                </c:pt>
                <c:pt idx="34">
                  <c:v>98.053983275129738</c:v>
                </c:pt>
              </c:numCache>
            </c:numRef>
          </c:xVal>
          <c:yVal>
            <c:numRef>
              <c:f>波及効果グラフ!$F$42:$AN$42</c:f>
              <c:numCache>
                <c:formatCode>0.0_ ;[Red]\-0.0\ </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yVal>
          <c:smooth val="0"/>
          <c:extLst>
            <c:ext xmlns:c15="http://schemas.microsoft.com/office/drawing/2012/chart" uri="{02D57815-91ED-43cb-92C2-25804820EDAC}">
              <c15:datalabelsRange>
                <c15:f>波及効果グラフ!$B$3:$B$37</c15:f>
                <c15:dlblRangeCache>
                  <c:ptCount val="35"/>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15:dlblRangeCache>
              </c15:datalabelsRange>
            </c:ext>
            <c:ext xmlns:c16="http://schemas.microsoft.com/office/drawing/2014/chart" uri="{C3380CC4-5D6E-409C-BE32-E72D297353CC}">
              <c16:uniqueId val="{00000024-074C-42F2-B5C4-97D8C2A8DE42}"/>
            </c:ext>
          </c:extLst>
        </c:ser>
        <c:dLbls>
          <c:showLegendKey val="0"/>
          <c:showVal val="0"/>
          <c:showCatName val="0"/>
          <c:showSerName val="0"/>
          <c:showPercent val="0"/>
          <c:showBubbleSize val="0"/>
        </c:dLbls>
        <c:axId val="641248288"/>
        <c:axId val="641250448"/>
      </c:scatterChart>
      <c:dateAx>
        <c:axId val="641248288"/>
        <c:scaling>
          <c:orientation val="minMax"/>
        </c:scaling>
        <c:delete val="1"/>
        <c:axPos val="b"/>
        <c:numFmt formatCode="0.0_ ;[Red]\-0.0\ " sourceLinked="1"/>
        <c:majorTickMark val="out"/>
        <c:minorTickMark val="none"/>
        <c:tickLblPos val="nextTo"/>
        <c:crossAx val="641250448"/>
        <c:crosses val="autoZero"/>
        <c:auto val="0"/>
        <c:lblOffset val="100"/>
        <c:baseTimeUnit val="days"/>
      </c:dateAx>
      <c:valAx>
        <c:axId val="64125044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641248288"/>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6</xdr:col>
      <xdr:colOff>167570</xdr:colOff>
      <xdr:row>1</xdr:row>
      <xdr:rowOff>177801</xdr:rowOff>
    </xdr:from>
    <xdr:to>
      <xdr:col>11</xdr:col>
      <xdr:colOff>500945</xdr:colOff>
      <xdr:row>45</xdr:row>
      <xdr:rowOff>138289</xdr:rowOff>
    </xdr:to>
    <xdr:graphicFrame macro="">
      <xdr:nvGraphicFramePr>
        <xdr:cNvPr id="2" name="グラフ 1">
          <a:extLst>
            <a:ext uri="{FF2B5EF4-FFF2-40B4-BE49-F238E27FC236}">
              <a16:creationId xmlns:a16="http://schemas.microsoft.com/office/drawing/2014/main" id="{35EBFFAF-910D-34E1-47B8-B12841FEAD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95969</xdr:colOff>
      <xdr:row>44</xdr:row>
      <xdr:rowOff>21167</xdr:rowOff>
    </xdr:from>
    <xdr:to>
      <xdr:col>74</xdr:col>
      <xdr:colOff>142874</xdr:colOff>
      <xdr:row>132</xdr:row>
      <xdr:rowOff>10582</xdr:rowOff>
    </xdr:to>
    <xdr:graphicFrame macro="">
      <xdr:nvGraphicFramePr>
        <xdr:cNvPr id="8" name="グラフ 7">
          <a:extLst>
            <a:ext uri="{FF2B5EF4-FFF2-40B4-BE49-F238E27FC236}">
              <a16:creationId xmlns:a16="http://schemas.microsoft.com/office/drawing/2014/main" id="{7A4B2BD0-47DE-C986-1809-A41636B275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6</xdr:col>
      <xdr:colOff>541020</xdr:colOff>
      <xdr:row>1</xdr:row>
      <xdr:rowOff>17929</xdr:rowOff>
    </xdr:from>
    <xdr:ext cx="5019836" cy="685316"/>
    <xdr:sp macro="" textlink="">
      <xdr:nvSpPr>
        <xdr:cNvPr id="2" name="Text Box 35">
          <a:extLst>
            <a:ext uri="{FF2B5EF4-FFF2-40B4-BE49-F238E27FC236}">
              <a16:creationId xmlns:a16="http://schemas.microsoft.com/office/drawing/2014/main" id="{FF6E5147-5FD5-46CC-BAD7-AB16F266E469}"/>
            </a:ext>
          </a:extLst>
        </xdr:cNvPr>
        <xdr:cNvSpPr txBox="1">
          <a:spLocks noChangeArrowheads="1"/>
        </xdr:cNvSpPr>
      </xdr:nvSpPr>
      <xdr:spPr bwMode="auto">
        <a:xfrm>
          <a:off x="5125720" y="310029"/>
          <a:ext cx="5019836" cy="685316"/>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6"/>
  <sheetViews>
    <sheetView tabSelected="1" view="pageBreakPreview" zoomScaleNormal="100" zoomScaleSheetLayoutView="100" workbookViewId="0">
      <selection activeCell="A3" sqref="A3"/>
    </sheetView>
  </sheetViews>
  <sheetFormatPr defaultColWidth="9" defaultRowHeight="27" customHeight="1"/>
  <cols>
    <col min="1" max="1" width="6.81640625" style="256" customWidth="1"/>
    <col min="2" max="2" width="77.54296875" style="256" customWidth="1"/>
    <col min="3" max="3" width="15.81640625" style="256" customWidth="1"/>
    <col min="4" max="4" width="10.1796875" style="256" bestFit="1" customWidth="1"/>
    <col min="5" max="16384" width="9" style="256"/>
  </cols>
  <sheetData>
    <row r="1" spans="1:3" ht="27" customHeight="1">
      <c r="A1" s="358" t="s">
        <v>2067</v>
      </c>
    </row>
    <row r="2" spans="1:3" ht="14" customHeight="1"/>
    <row r="3" spans="1:3" ht="15" customHeight="1">
      <c r="B3" s="264"/>
    </row>
    <row r="4" spans="1:3" ht="40.5" customHeight="1">
      <c r="B4" s="263" t="s">
        <v>273</v>
      </c>
      <c r="C4" s="257"/>
    </row>
    <row r="5" spans="1:3" ht="15.5" customHeight="1">
      <c r="B5" s="263"/>
      <c r="C5" s="257"/>
    </row>
    <row r="6" spans="1:3" ht="27" customHeight="1">
      <c r="B6" s="258" t="s">
        <v>210</v>
      </c>
    </row>
    <row r="7" spans="1:3" ht="27" customHeight="1">
      <c r="A7" s="480">
        <v>1</v>
      </c>
      <c r="B7" s="481" t="s">
        <v>188</v>
      </c>
    </row>
    <row r="8" spans="1:3" ht="27" customHeight="1">
      <c r="A8" s="480">
        <v>2</v>
      </c>
      <c r="B8" s="481" t="s">
        <v>2061</v>
      </c>
    </row>
    <row r="9" spans="1:3" ht="27" customHeight="1">
      <c r="A9" s="480">
        <v>3</v>
      </c>
      <c r="B9" s="483" t="s">
        <v>2032</v>
      </c>
    </row>
    <row r="10" spans="1:3" ht="27" customHeight="1">
      <c r="A10" s="480">
        <v>4</v>
      </c>
      <c r="B10" s="482" t="s">
        <v>288</v>
      </c>
    </row>
    <row r="11" spans="1:3" ht="27" customHeight="1">
      <c r="A11" s="480">
        <v>5</v>
      </c>
      <c r="B11" s="482" t="s">
        <v>289</v>
      </c>
    </row>
    <row r="12" spans="1:3" ht="27" customHeight="1">
      <c r="A12" s="480">
        <v>6</v>
      </c>
      <c r="B12" s="482" t="s">
        <v>290</v>
      </c>
    </row>
    <row r="13" spans="1:3" ht="27" customHeight="1">
      <c r="A13" s="480">
        <v>7</v>
      </c>
      <c r="B13" s="482" t="s">
        <v>2068</v>
      </c>
    </row>
    <row r="14" spans="1:3" ht="27" customHeight="1">
      <c r="A14" s="480">
        <v>8</v>
      </c>
      <c r="B14" s="484" t="s">
        <v>291</v>
      </c>
    </row>
    <row r="15" spans="1:3" ht="27" customHeight="1">
      <c r="A15" s="480">
        <v>9</v>
      </c>
      <c r="B15" s="482" t="s">
        <v>2033</v>
      </c>
    </row>
    <row r="16" spans="1:3" ht="27" customHeight="1">
      <c r="A16" s="480">
        <v>10</v>
      </c>
      <c r="B16" s="485" t="s">
        <v>292</v>
      </c>
    </row>
    <row r="17" spans="1:2" ht="27" customHeight="1">
      <c r="A17" s="480">
        <v>11</v>
      </c>
      <c r="B17" s="485" t="s">
        <v>2034</v>
      </c>
    </row>
    <row r="18" spans="1:2" ht="27" customHeight="1">
      <c r="A18" s="480">
        <v>12</v>
      </c>
      <c r="B18" s="482" t="s">
        <v>293</v>
      </c>
    </row>
    <row r="19" spans="1:2" ht="27" customHeight="1">
      <c r="A19" s="480">
        <v>13</v>
      </c>
      <c r="B19" s="482" t="s">
        <v>294</v>
      </c>
    </row>
    <row r="20" spans="1:2" ht="27" customHeight="1">
      <c r="A20" s="480">
        <v>14</v>
      </c>
      <c r="B20" s="482" t="s">
        <v>2035</v>
      </c>
    </row>
    <row r="21" spans="1:2" ht="27" customHeight="1">
      <c r="A21" s="480">
        <v>15</v>
      </c>
      <c r="B21" s="482" t="s">
        <v>295</v>
      </c>
    </row>
    <row r="22" spans="1:2" ht="27" customHeight="1">
      <c r="A22" s="480">
        <v>16</v>
      </c>
      <c r="B22" s="482" t="s">
        <v>296</v>
      </c>
    </row>
    <row r="23" spans="1:2" ht="27" customHeight="1">
      <c r="A23" s="480">
        <v>17</v>
      </c>
      <c r="B23" s="482" t="s">
        <v>297</v>
      </c>
    </row>
    <row r="24" spans="1:2" ht="27" customHeight="1">
      <c r="A24" s="480">
        <v>18</v>
      </c>
      <c r="B24" s="686" t="s">
        <v>2029</v>
      </c>
    </row>
    <row r="25" spans="1:2" ht="27" customHeight="1">
      <c r="A25" s="480">
        <v>19</v>
      </c>
      <c r="B25" s="686" t="s">
        <v>2031</v>
      </c>
    </row>
    <row r="26" spans="1:2" ht="27" customHeight="1">
      <c r="A26" s="480">
        <v>20</v>
      </c>
      <c r="B26" s="482" t="s">
        <v>298</v>
      </c>
    </row>
  </sheetData>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6D247-1D3D-4CBF-9957-776B0168DDE8}">
  <sheetPr>
    <tabColor theme="3" tint="0.89999084444715716"/>
  </sheetPr>
  <dimension ref="A1:O206"/>
  <sheetViews>
    <sheetView zoomScale="90" zoomScaleNormal="90" workbookViewId="0"/>
  </sheetViews>
  <sheetFormatPr defaultRowHeight="12"/>
  <cols>
    <col min="1" max="1" width="8.7265625" style="535"/>
    <col min="2" max="2" width="14.54296875" style="491" customWidth="1"/>
    <col min="3" max="3" width="14.7265625" style="491" customWidth="1"/>
    <col min="4" max="4" width="6.90625" style="701" customWidth="1"/>
    <col min="5" max="5" width="6.81640625" style="535" customWidth="1"/>
    <col min="6" max="6" width="14.7265625" style="491" customWidth="1"/>
    <col min="7" max="7" width="13.7265625" style="491" customWidth="1"/>
    <col min="8" max="8" width="6.81640625" style="701" customWidth="1"/>
    <col min="9" max="9" width="8.7265625" style="535"/>
    <col min="10" max="10" width="17.6328125" style="491" customWidth="1"/>
    <col min="11" max="11" width="15.08984375" style="491" customWidth="1"/>
    <col min="12" max="12" width="5.90625" style="491" customWidth="1"/>
    <col min="13" max="13" width="5.08984375" style="491" customWidth="1"/>
    <col min="14" max="14" width="16.7265625" style="491" customWidth="1"/>
    <col min="15" max="15" width="16" style="491" customWidth="1"/>
    <col min="16" max="16384" width="8.7265625" style="491"/>
  </cols>
  <sheetData>
    <row r="1" spans="1:15" ht="20.5" customHeight="1">
      <c r="C1" s="536">
        <f>SUM(C5:C192)</f>
        <v>282506843</v>
      </c>
      <c r="G1" s="536">
        <f>SUM(G5:G112)</f>
        <v>282506843</v>
      </c>
      <c r="K1" s="536">
        <f>SUM(K5:K41)</f>
        <v>282506843</v>
      </c>
      <c r="O1" s="536">
        <f>SUM(O5:O17)</f>
        <v>282506843</v>
      </c>
    </row>
    <row r="2" spans="1:15">
      <c r="A2" s="551" t="s">
        <v>516</v>
      </c>
      <c r="K2" s="536"/>
    </row>
    <row r="3" spans="1:15">
      <c r="C3" s="491" t="s">
        <v>842</v>
      </c>
      <c r="K3" s="536"/>
    </row>
    <row r="4" spans="1:15" ht="12.5" thickBot="1">
      <c r="A4" s="535">
        <v>188</v>
      </c>
      <c r="C4" s="491" t="s">
        <v>843</v>
      </c>
      <c r="E4" s="535">
        <v>108</v>
      </c>
      <c r="I4" s="535">
        <v>37</v>
      </c>
      <c r="K4" s="536"/>
    </row>
    <row r="5" spans="1:15" ht="13.5">
      <c r="A5" s="548" t="s">
        <v>517</v>
      </c>
      <c r="B5" s="540" t="s">
        <v>518</v>
      </c>
      <c r="C5" s="541">
        <v>19</v>
      </c>
      <c r="D5" s="702">
        <v>11</v>
      </c>
      <c r="E5" s="539">
        <v>11</v>
      </c>
      <c r="F5" s="540" t="s">
        <v>316</v>
      </c>
      <c r="G5" s="541">
        <f>SUMIF(D$5:D$192,$E5,C$5:C$192)</f>
        <v>3002593</v>
      </c>
      <c r="H5" s="702">
        <v>1</v>
      </c>
      <c r="I5" s="539">
        <v>1</v>
      </c>
      <c r="J5" s="540" t="s">
        <v>234</v>
      </c>
      <c r="K5" s="541">
        <f>SUMIF(H$5:H$112,I5,G$5:G$112)</f>
        <v>3752518</v>
      </c>
      <c r="L5" s="704">
        <v>1</v>
      </c>
      <c r="M5" s="705">
        <v>1</v>
      </c>
      <c r="N5" s="706" t="s">
        <v>234</v>
      </c>
      <c r="O5" s="541">
        <f>SUMIF($L$5:$L$41,$M5,$K$5:$K$41)</f>
        <v>3752518</v>
      </c>
    </row>
    <row r="6" spans="1:15" ht="13.5">
      <c r="A6" s="549" t="s">
        <v>519</v>
      </c>
      <c r="B6" s="543" t="s">
        <v>520</v>
      </c>
      <c r="C6" s="544">
        <v>135436</v>
      </c>
      <c r="D6" s="702">
        <v>11</v>
      </c>
      <c r="E6" s="542">
        <v>12</v>
      </c>
      <c r="F6" s="543" t="s">
        <v>318</v>
      </c>
      <c r="G6" s="544">
        <f t="shared" ref="G6:G69" si="0">SUMIF(D$5:D$192,$E6,C$5:C$192)</f>
        <v>243349</v>
      </c>
      <c r="H6" s="702">
        <v>1</v>
      </c>
      <c r="I6" s="542">
        <v>6</v>
      </c>
      <c r="J6" s="543" t="s">
        <v>85</v>
      </c>
      <c r="K6" s="544">
        <f t="shared" ref="K6:K41" si="1">SUMIF(H$5:H$112,I6,G$5:G$112)</f>
        <v>-5127</v>
      </c>
      <c r="L6" s="704">
        <v>2</v>
      </c>
      <c r="M6" s="707">
        <v>2</v>
      </c>
      <c r="N6" s="708" t="s">
        <v>2041</v>
      </c>
      <c r="O6" s="544">
        <f t="shared" ref="O6:O17" si="2">SUMIF($L$5:$L$41,$M6,$K$5:$K$41)</f>
        <v>-5127</v>
      </c>
    </row>
    <row r="7" spans="1:15" ht="13.5">
      <c r="A7" s="549" t="s">
        <v>521</v>
      </c>
      <c r="B7" s="543" t="s">
        <v>522</v>
      </c>
      <c r="C7" s="544">
        <v>1742196</v>
      </c>
      <c r="D7" s="702">
        <v>11</v>
      </c>
      <c r="E7" s="542">
        <v>13</v>
      </c>
      <c r="F7" s="543" t="s">
        <v>320</v>
      </c>
      <c r="G7" s="544">
        <f t="shared" si="0"/>
        <v>0</v>
      </c>
      <c r="H7" s="702">
        <v>1</v>
      </c>
      <c r="I7" s="542">
        <v>11</v>
      </c>
      <c r="J7" s="543" t="s">
        <v>86</v>
      </c>
      <c r="K7" s="544">
        <f t="shared" si="1"/>
        <v>29965364</v>
      </c>
      <c r="L7" s="704">
        <v>3</v>
      </c>
      <c r="M7" s="707">
        <v>3</v>
      </c>
      <c r="N7" s="708" t="s">
        <v>2042</v>
      </c>
      <c r="O7" s="544">
        <f t="shared" si="2"/>
        <v>57060339</v>
      </c>
    </row>
    <row r="8" spans="1:15" ht="13.5">
      <c r="A8" s="549" t="s">
        <v>523</v>
      </c>
      <c r="B8" s="543" t="s">
        <v>524</v>
      </c>
      <c r="C8" s="544">
        <v>876302</v>
      </c>
      <c r="D8" s="702">
        <v>11</v>
      </c>
      <c r="E8" s="542">
        <v>15</v>
      </c>
      <c r="F8" s="543" t="s">
        <v>322</v>
      </c>
      <c r="G8" s="544">
        <f t="shared" si="0"/>
        <v>183836</v>
      </c>
      <c r="H8" s="702">
        <v>1</v>
      </c>
      <c r="I8" s="542">
        <v>15</v>
      </c>
      <c r="J8" s="543" t="s">
        <v>87</v>
      </c>
      <c r="K8" s="544">
        <f t="shared" si="1"/>
        <v>3797200</v>
      </c>
      <c r="L8" s="704">
        <v>3</v>
      </c>
      <c r="M8" s="707">
        <v>4</v>
      </c>
      <c r="N8" s="708" t="s">
        <v>2043</v>
      </c>
      <c r="O8" s="544">
        <f t="shared" si="2"/>
        <v>6898024</v>
      </c>
    </row>
    <row r="9" spans="1:15" ht="13.5">
      <c r="A9" s="549" t="s">
        <v>525</v>
      </c>
      <c r="B9" s="543" t="s">
        <v>526</v>
      </c>
      <c r="C9" s="544">
        <v>618</v>
      </c>
      <c r="D9" s="702">
        <v>11</v>
      </c>
      <c r="E9" s="542">
        <v>17</v>
      </c>
      <c r="F9" s="543" t="s">
        <v>324</v>
      </c>
      <c r="G9" s="544">
        <f t="shared" si="0"/>
        <v>322740</v>
      </c>
      <c r="H9" s="702">
        <v>1</v>
      </c>
      <c r="I9" s="542">
        <v>16</v>
      </c>
      <c r="J9" s="543" t="s">
        <v>88</v>
      </c>
      <c r="K9" s="544">
        <f t="shared" si="1"/>
        <v>423359</v>
      </c>
      <c r="L9" s="704">
        <v>3</v>
      </c>
      <c r="M9" s="707">
        <v>5</v>
      </c>
      <c r="N9" s="708" t="s">
        <v>2044</v>
      </c>
      <c r="O9" s="544">
        <f t="shared" si="2"/>
        <v>2462311</v>
      </c>
    </row>
    <row r="10" spans="1:15" ht="13.5">
      <c r="A10" s="549" t="s">
        <v>527</v>
      </c>
      <c r="B10" s="543" t="s">
        <v>528</v>
      </c>
      <c r="C10" s="544">
        <v>248022</v>
      </c>
      <c r="D10" s="702">
        <v>11</v>
      </c>
      <c r="E10" s="542">
        <v>61</v>
      </c>
      <c r="F10" s="543" t="s">
        <v>326</v>
      </c>
      <c r="G10" s="544">
        <f t="shared" si="0"/>
        <v>14</v>
      </c>
      <c r="H10" s="702">
        <v>6</v>
      </c>
      <c r="I10" s="542">
        <v>20</v>
      </c>
      <c r="J10" s="543" t="s">
        <v>89</v>
      </c>
      <c r="K10" s="544">
        <f t="shared" si="1"/>
        <v>2626760</v>
      </c>
      <c r="L10" s="704">
        <v>3</v>
      </c>
      <c r="M10" s="707">
        <v>6</v>
      </c>
      <c r="N10" s="708" t="s">
        <v>2045</v>
      </c>
      <c r="O10" s="544">
        <f t="shared" si="2"/>
        <v>47700440</v>
      </c>
    </row>
    <row r="11" spans="1:15" ht="13.5">
      <c r="A11" s="549" t="s">
        <v>529</v>
      </c>
      <c r="B11" s="543" t="s">
        <v>318</v>
      </c>
      <c r="C11" s="544">
        <v>243349</v>
      </c>
      <c r="D11" s="702">
        <v>12</v>
      </c>
      <c r="E11" s="542">
        <v>62</v>
      </c>
      <c r="F11" s="543" t="s">
        <v>328</v>
      </c>
      <c r="G11" s="544">
        <f t="shared" si="0"/>
        <v>-5141</v>
      </c>
      <c r="H11" s="702">
        <v>6</v>
      </c>
      <c r="I11" s="542">
        <v>21</v>
      </c>
      <c r="J11" s="543" t="s">
        <v>90</v>
      </c>
      <c r="K11" s="544">
        <f t="shared" si="1"/>
        <v>4043002</v>
      </c>
      <c r="L11" s="704">
        <v>3</v>
      </c>
      <c r="M11" s="707">
        <v>7</v>
      </c>
      <c r="N11" s="708" t="s">
        <v>2046</v>
      </c>
      <c r="O11" s="544">
        <f t="shared" si="2"/>
        <v>16124144</v>
      </c>
    </row>
    <row r="12" spans="1:15" ht="13.5">
      <c r="A12" s="549" t="s">
        <v>530</v>
      </c>
      <c r="B12" s="543" t="s">
        <v>320</v>
      </c>
      <c r="C12" s="544">
        <v>0</v>
      </c>
      <c r="D12" s="702">
        <v>13</v>
      </c>
      <c r="E12" s="542">
        <v>111</v>
      </c>
      <c r="F12" s="543" t="s">
        <v>330</v>
      </c>
      <c r="G12" s="544">
        <f t="shared" si="0"/>
        <v>22197422</v>
      </c>
      <c r="H12" s="702">
        <v>11</v>
      </c>
      <c r="I12" s="542">
        <v>22</v>
      </c>
      <c r="J12" s="543" t="s">
        <v>235</v>
      </c>
      <c r="K12" s="544">
        <f t="shared" si="1"/>
        <v>823708</v>
      </c>
      <c r="L12" s="704">
        <v>3</v>
      </c>
      <c r="M12" s="707">
        <v>8</v>
      </c>
      <c r="N12" s="708" t="s">
        <v>2047</v>
      </c>
      <c r="O12" s="544">
        <f t="shared" si="2"/>
        <v>67578979</v>
      </c>
    </row>
    <row r="13" spans="1:15" ht="13.5">
      <c r="A13" s="549" t="s">
        <v>531</v>
      </c>
      <c r="B13" s="543" t="s">
        <v>532</v>
      </c>
      <c r="C13" s="544">
        <v>0</v>
      </c>
      <c r="D13" s="702">
        <v>15</v>
      </c>
      <c r="E13" s="542">
        <v>112</v>
      </c>
      <c r="F13" s="543" t="s">
        <v>332</v>
      </c>
      <c r="G13" s="544">
        <f t="shared" si="0"/>
        <v>4398655</v>
      </c>
      <c r="H13" s="702">
        <v>11</v>
      </c>
      <c r="I13" s="542">
        <v>25</v>
      </c>
      <c r="J13" s="543" t="s">
        <v>236</v>
      </c>
      <c r="K13" s="544">
        <f t="shared" si="1"/>
        <v>106529</v>
      </c>
      <c r="L13" s="704">
        <v>3</v>
      </c>
      <c r="M13" s="707">
        <v>9</v>
      </c>
      <c r="N13" s="708" t="s">
        <v>2048</v>
      </c>
      <c r="O13" s="544">
        <f t="shared" si="2"/>
        <v>10755093</v>
      </c>
    </row>
    <row r="14" spans="1:15" ht="13.5">
      <c r="A14" s="549" t="s">
        <v>533</v>
      </c>
      <c r="B14" s="543" t="s">
        <v>534</v>
      </c>
      <c r="C14" s="544">
        <v>0</v>
      </c>
      <c r="D14" s="702">
        <v>15</v>
      </c>
      <c r="E14" s="542">
        <v>113</v>
      </c>
      <c r="F14" s="543" t="s">
        <v>334</v>
      </c>
      <c r="G14" s="544">
        <f t="shared" si="0"/>
        <v>222331</v>
      </c>
      <c r="H14" s="702">
        <v>11</v>
      </c>
      <c r="I14" s="542">
        <v>26</v>
      </c>
      <c r="J14" s="543" t="s">
        <v>91</v>
      </c>
      <c r="K14" s="544">
        <f t="shared" si="1"/>
        <v>-33243</v>
      </c>
      <c r="L14" s="704">
        <v>3</v>
      </c>
      <c r="M14" s="707">
        <v>10</v>
      </c>
      <c r="N14" s="708" t="s">
        <v>2049</v>
      </c>
      <c r="O14" s="544">
        <f t="shared" si="2"/>
        <v>16505488</v>
      </c>
    </row>
    <row r="15" spans="1:15" ht="13.5">
      <c r="A15" s="549" t="s">
        <v>535</v>
      </c>
      <c r="B15" s="543" t="s">
        <v>536</v>
      </c>
      <c r="C15" s="544">
        <v>183836</v>
      </c>
      <c r="D15" s="702">
        <v>15</v>
      </c>
      <c r="E15" s="542">
        <v>114</v>
      </c>
      <c r="F15" s="543" t="s">
        <v>336</v>
      </c>
      <c r="G15" s="544">
        <f t="shared" si="0"/>
        <v>3146956</v>
      </c>
      <c r="H15" s="702">
        <v>11</v>
      </c>
      <c r="I15" s="542">
        <v>27</v>
      </c>
      <c r="J15" s="543" t="s">
        <v>92</v>
      </c>
      <c r="K15" s="544">
        <f t="shared" si="1"/>
        <v>187428</v>
      </c>
      <c r="L15" s="704">
        <v>3</v>
      </c>
      <c r="M15" s="707">
        <v>11</v>
      </c>
      <c r="N15" s="708" t="s">
        <v>2050</v>
      </c>
      <c r="O15" s="544">
        <f t="shared" si="2"/>
        <v>1233128</v>
      </c>
    </row>
    <row r="16" spans="1:15" ht="13.5">
      <c r="A16" s="549" t="s">
        <v>537</v>
      </c>
      <c r="B16" s="543" t="s">
        <v>538</v>
      </c>
      <c r="C16" s="544">
        <v>310001</v>
      </c>
      <c r="D16" s="702">
        <v>17</v>
      </c>
      <c r="E16" s="542">
        <v>151</v>
      </c>
      <c r="F16" s="543" t="s">
        <v>338</v>
      </c>
      <c r="G16" s="544">
        <f t="shared" si="0"/>
        <v>82293</v>
      </c>
      <c r="H16" s="702">
        <v>15</v>
      </c>
      <c r="I16" s="542">
        <v>28</v>
      </c>
      <c r="J16" s="543" t="s">
        <v>93</v>
      </c>
      <c r="K16" s="544">
        <f t="shared" si="1"/>
        <v>273412</v>
      </c>
      <c r="L16" s="704">
        <v>3</v>
      </c>
      <c r="M16" s="707">
        <v>12</v>
      </c>
      <c r="N16" s="708" t="s">
        <v>2051</v>
      </c>
      <c r="O16" s="544">
        <f t="shared" si="2"/>
        <v>52439688</v>
      </c>
    </row>
    <row r="17" spans="1:15" ht="14" thickBot="1">
      <c r="A17" s="549" t="s">
        <v>539</v>
      </c>
      <c r="B17" s="543" t="s">
        <v>540</v>
      </c>
      <c r="C17" s="544">
        <v>12739</v>
      </c>
      <c r="D17" s="702">
        <v>17</v>
      </c>
      <c r="E17" s="542">
        <v>152</v>
      </c>
      <c r="F17" s="543" t="s">
        <v>340</v>
      </c>
      <c r="G17" s="544">
        <f t="shared" si="0"/>
        <v>3714907</v>
      </c>
      <c r="H17" s="702">
        <v>15</v>
      </c>
      <c r="I17" s="542">
        <v>29</v>
      </c>
      <c r="J17" s="543" t="s">
        <v>1</v>
      </c>
      <c r="K17" s="544">
        <f t="shared" si="1"/>
        <v>13806</v>
      </c>
      <c r="L17" s="704">
        <v>3</v>
      </c>
      <c r="M17" s="709">
        <v>13</v>
      </c>
      <c r="N17" s="710" t="s">
        <v>1481</v>
      </c>
      <c r="O17" s="547">
        <f t="shared" si="2"/>
        <v>1818</v>
      </c>
    </row>
    <row r="18" spans="1:15" ht="13.5">
      <c r="A18" s="549" t="s">
        <v>541</v>
      </c>
      <c r="B18" s="543" t="s">
        <v>326</v>
      </c>
      <c r="C18" s="544">
        <v>14</v>
      </c>
      <c r="D18" s="702">
        <v>61</v>
      </c>
      <c r="E18" s="542">
        <v>161</v>
      </c>
      <c r="F18" s="543" t="s">
        <v>342</v>
      </c>
      <c r="G18" s="544">
        <f t="shared" si="0"/>
        <v>49969</v>
      </c>
      <c r="H18" s="702">
        <v>16</v>
      </c>
      <c r="I18" s="542">
        <v>30</v>
      </c>
      <c r="J18" s="543" t="s">
        <v>2</v>
      </c>
      <c r="K18" s="544">
        <f t="shared" si="1"/>
        <v>6205</v>
      </c>
      <c r="L18" s="704">
        <v>3</v>
      </c>
      <c r="M18" s="699"/>
      <c r="N18" s="700"/>
      <c r="O18" s="536"/>
    </row>
    <row r="19" spans="1:15" ht="13.5">
      <c r="A19" s="549" t="s">
        <v>542</v>
      </c>
      <c r="B19" s="543" t="s">
        <v>543</v>
      </c>
      <c r="C19" s="544">
        <v>14</v>
      </c>
      <c r="D19" s="702">
        <v>62</v>
      </c>
      <c r="E19" s="542">
        <v>162</v>
      </c>
      <c r="F19" s="543" t="s">
        <v>344</v>
      </c>
      <c r="G19" s="544">
        <f t="shared" si="0"/>
        <v>139328</v>
      </c>
      <c r="H19" s="702">
        <v>16</v>
      </c>
      <c r="I19" s="542">
        <v>31</v>
      </c>
      <c r="J19" s="543" t="s">
        <v>3</v>
      </c>
      <c r="K19" s="544">
        <f t="shared" si="1"/>
        <v>71489</v>
      </c>
      <c r="L19" s="704">
        <v>3</v>
      </c>
      <c r="M19" s="699"/>
      <c r="N19" s="700"/>
    </row>
    <row r="20" spans="1:15" ht="13.5">
      <c r="A20" s="549" t="s">
        <v>544</v>
      </c>
      <c r="B20" s="543" t="s">
        <v>545</v>
      </c>
      <c r="C20" s="544">
        <v>-5155</v>
      </c>
      <c r="D20" s="702">
        <v>62</v>
      </c>
      <c r="E20" s="542">
        <v>163</v>
      </c>
      <c r="F20" s="543" t="s">
        <v>346</v>
      </c>
      <c r="G20" s="544">
        <f t="shared" si="0"/>
        <v>-87035</v>
      </c>
      <c r="H20" s="702">
        <v>16</v>
      </c>
      <c r="I20" s="542">
        <v>32</v>
      </c>
      <c r="J20" s="543" t="s">
        <v>94</v>
      </c>
      <c r="K20" s="544">
        <f t="shared" si="1"/>
        <v>34959</v>
      </c>
      <c r="L20" s="704">
        <v>3</v>
      </c>
      <c r="M20" s="699"/>
      <c r="N20" s="700"/>
    </row>
    <row r="21" spans="1:15" ht="13.5">
      <c r="A21" s="549" t="s">
        <v>546</v>
      </c>
      <c r="B21" s="543" t="s">
        <v>547</v>
      </c>
      <c r="C21" s="544">
        <v>5002170</v>
      </c>
      <c r="D21" s="702">
        <v>111</v>
      </c>
      <c r="E21" s="542">
        <v>164</v>
      </c>
      <c r="F21" s="543" t="s">
        <v>348</v>
      </c>
      <c r="G21" s="544">
        <f t="shared" si="0"/>
        <v>321097</v>
      </c>
      <c r="H21" s="702">
        <v>16</v>
      </c>
      <c r="I21" s="542">
        <v>33</v>
      </c>
      <c r="J21" s="543" t="s">
        <v>95</v>
      </c>
      <c r="K21" s="544">
        <f t="shared" si="1"/>
        <v>3096720</v>
      </c>
      <c r="L21" s="704">
        <v>3</v>
      </c>
      <c r="M21" s="699"/>
      <c r="N21" s="700"/>
    </row>
    <row r="22" spans="1:15" ht="13.5">
      <c r="A22" s="549" t="s">
        <v>548</v>
      </c>
      <c r="B22" s="543" t="s">
        <v>549</v>
      </c>
      <c r="C22" s="544">
        <v>3216544</v>
      </c>
      <c r="D22" s="702">
        <v>111</v>
      </c>
      <c r="E22" s="542">
        <v>191</v>
      </c>
      <c r="F22" s="543" t="s">
        <v>350</v>
      </c>
      <c r="G22" s="544">
        <f t="shared" si="0"/>
        <v>35737</v>
      </c>
      <c r="H22" s="703">
        <v>39</v>
      </c>
      <c r="I22" s="542">
        <v>34</v>
      </c>
      <c r="J22" s="543" t="s">
        <v>115</v>
      </c>
      <c r="K22" s="544">
        <f t="shared" si="1"/>
        <v>3533970</v>
      </c>
      <c r="L22" s="704">
        <v>3</v>
      </c>
      <c r="M22" s="699"/>
      <c r="N22" s="700"/>
    </row>
    <row r="23" spans="1:15" ht="13.5">
      <c r="A23" s="549" t="s">
        <v>550</v>
      </c>
      <c r="B23" s="543" t="s">
        <v>551</v>
      </c>
      <c r="C23" s="544">
        <v>1437872</v>
      </c>
      <c r="D23" s="702">
        <v>111</v>
      </c>
      <c r="E23" s="542">
        <v>201</v>
      </c>
      <c r="F23" s="543" t="s">
        <v>352</v>
      </c>
      <c r="G23" s="544">
        <f t="shared" si="0"/>
        <v>6377</v>
      </c>
      <c r="H23" s="702">
        <v>20</v>
      </c>
      <c r="I23" s="542">
        <v>35</v>
      </c>
      <c r="J23" s="543" t="s">
        <v>237</v>
      </c>
      <c r="K23" s="544">
        <f t="shared" si="1"/>
        <v>5694976</v>
      </c>
      <c r="L23" s="704">
        <v>3</v>
      </c>
      <c r="M23" s="699"/>
      <c r="N23" s="700"/>
    </row>
    <row r="24" spans="1:15" ht="13.5">
      <c r="A24" s="549" t="s">
        <v>552</v>
      </c>
      <c r="B24" s="543" t="s">
        <v>553</v>
      </c>
      <c r="C24" s="544">
        <v>5997508</v>
      </c>
      <c r="D24" s="702">
        <v>111</v>
      </c>
      <c r="E24" s="542">
        <v>202</v>
      </c>
      <c r="F24" s="543" t="s">
        <v>354</v>
      </c>
      <c r="G24" s="544">
        <f t="shared" si="0"/>
        <v>10802</v>
      </c>
      <c r="H24" s="702">
        <v>20</v>
      </c>
      <c r="I24" s="542">
        <v>39</v>
      </c>
      <c r="J24" s="543" t="s">
        <v>4</v>
      </c>
      <c r="K24" s="544">
        <f t="shared" si="1"/>
        <v>2394695</v>
      </c>
      <c r="L24" s="704">
        <v>3</v>
      </c>
      <c r="M24" s="699"/>
      <c r="N24" s="700"/>
    </row>
    <row r="25" spans="1:15" ht="13.5">
      <c r="A25" s="549" t="s">
        <v>554</v>
      </c>
      <c r="B25" s="543" t="s">
        <v>555</v>
      </c>
      <c r="C25" s="544">
        <v>1010192</v>
      </c>
      <c r="D25" s="702">
        <v>111</v>
      </c>
      <c r="E25" s="542">
        <v>203</v>
      </c>
      <c r="F25" s="543" t="s">
        <v>356</v>
      </c>
      <c r="G25" s="544">
        <f t="shared" si="0"/>
        <v>0</v>
      </c>
      <c r="H25" s="702">
        <v>20</v>
      </c>
      <c r="I25" s="542">
        <v>41</v>
      </c>
      <c r="J25" s="543" t="s">
        <v>96</v>
      </c>
      <c r="K25" s="544">
        <f t="shared" si="1"/>
        <v>0</v>
      </c>
      <c r="L25" s="704">
        <v>3</v>
      </c>
      <c r="M25" s="699"/>
      <c r="N25" s="700"/>
    </row>
    <row r="26" spans="1:15" ht="13.5">
      <c r="A26" s="549" t="s">
        <v>556</v>
      </c>
      <c r="B26" s="543" t="s">
        <v>557</v>
      </c>
      <c r="C26" s="544">
        <v>1222423</v>
      </c>
      <c r="D26" s="702">
        <v>111</v>
      </c>
      <c r="E26" s="542">
        <v>204</v>
      </c>
      <c r="F26" s="543" t="s">
        <v>358</v>
      </c>
      <c r="G26" s="544">
        <f t="shared" si="0"/>
        <v>111</v>
      </c>
      <c r="H26" s="702">
        <v>20</v>
      </c>
      <c r="I26" s="542">
        <v>46</v>
      </c>
      <c r="J26" s="543" t="s">
        <v>238</v>
      </c>
      <c r="K26" s="544">
        <f t="shared" si="1"/>
        <v>6898024</v>
      </c>
      <c r="L26" s="704">
        <v>4</v>
      </c>
      <c r="M26" s="699"/>
      <c r="N26" s="700"/>
    </row>
    <row r="27" spans="1:15" ht="13.5">
      <c r="A27" s="549" t="s">
        <v>558</v>
      </c>
      <c r="B27" s="543" t="s">
        <v>559</v>
      </c>
      <c r="C27" s="544">
        <v>4310713</v>
      </c>
      <c r="D27" s="702">
        <v>111</v>
      </c>
      <c r="E27" s="542">
        <v>205</v>
      </c>
      <c r="F27" s="543" t="s">
        <v>360</v>
      </c>
      <c r="G27" s="544">
        <f t="shared" si="0"/>
        <v>0</v>
      </c>
      <c r="H27" s="702">
        <v>20</v>
      </c>
      <c r="I27" s="542">
        <v>47</v>
      </c>
      <c r="J27" s="543" t="s">
        <v>5</v>
      </c>
      <c r="K27" s="544">
        <f t="shared" si="1"/>
        <v>1945034</v>
      </c>
      <c r="L27" s="704">
        <v>5</v>
      </c>
      <c r="M27" s="699"/>
      <c r="N27" s="700"/>
    </row>
    <row r="28" spans="1:15" ht="13.5">
      <c r="A28" s="549" t="s">
        <v>560</v>
      </c>
      <c r="B28" s="543" t="s">
        <v>561</v>
      </c>
      <c r="C28" s="544">
        <v>2144882</v>
      </c>
      <c r="D28" s="702">
        <v>112</v>
      </c>
      <c r="E28" s="542">
        <v>206</v>
      </c>
      <c r="F28" s="543" t="s">
        <v>362</v>
      </c>
      <c r="G28" s="544">
        <f t="shared" si="0"/>
        <v>0</v>
      </c>
      <c r="H28" s="702">
        <v>20</v>
      </c>
      <c r="I28" s="542">
        <v>48</v>
      </c>
      <c r="J28" s="543" t="s">
        <v>6</v>
      </c>
      <c r="K28" s="544">
        <f t="shared" si="1"/>
        <v>517277</v>
      </c>
      <c r="L28" s="704">
        <v>5</v>
      </c>
      <c r="M28" s="699"/>
      <c r="N28" s="700"/>
    </row>
    <row r="29" spans="1:15" ht="13.5">
      <c r="A29" s="549" t="s">
        <v>562</v>
      </c>
      <c r="B29" s="543" t="s">
        <v>563</v>
      </c>
      <c r="C29" s="544">
        <v>2253773</v>
      </c>
      <c r="D29" s="702">
        <v>112</v>
      </c>
      <c r="E29" s="542">
        <v>207</v>
      </c>
      <c r="F29" s="543" t="s">
        <v>364</v>
      </c>
      <c r="G29" s="544">
        <f t="shared" si="0"/>
        <v>906741</v>
      </c>
      <c r="H29" s="702">
        <v>20</v>
      </c>
      <c r="I29" s="542">
        <v>51</v>
      </c>
      <c r="J29" s="543" t="s">
        <v>97</v>
      </c>
      <c r="K29" s="544">
        <f t="shared" si="1"/>
        <v>47700440</v>
      </c>
      <c r="L29" s="704">
        <v>6</v>
      </c>
      <c r="M29" s="699"/>
      <c r="N29" s="700"/>
    </row>
    <row r="30" spans="1:15" ht="13.5">
      <c r="A30" s="549" t="s">
        <v>564</v>
      </c>
      <c r="B30" s="543" t="s">
        <v>334</v>
      </c>
      <c r="C30" s="544">
        <v>222331</v>
      </c>
      <c r="D30" s="702">
        <v>113</v>
      </c>
      <c r="E30" s="542">
        <v>208</v>
      </c>
      <c r="F30" s="543" t="s">
        <v>366</v>
      </c>
      <c r="G30" s="544">
        <f t="shared" si="0"/>
        <v>1702729</v>
      </c>
      <c r="H30" s="702">
        <v>20</v>
      </c>
      <c r="I30" s="542">
        <v>53</v>
      </c>
      <c r="J30" s="543" t="s">
        <v>7</v>
      </c>
      <c r="K30" s="544">
        <f t="shared" si="1"/>
        <v>16124144</v>
      </c>
      <c r="L30" s="704">
        <v>7</v>
      </c>
      <c r="M30" s="699"/>
      <c r="N30" s="700"/>
    </row>
    <row r="31" spans="1:15" ht="13.5">
      <c r="A31" s="549" t="s">
        <v>565</v>
      </c>
      <c r="B31" s="543" t="s">
        <v>336</v>
      </c>
      <c r="C31" s="544">
        <v>3146956</v>
      </c>
      <c r="D31" s="702">
        <v>114</v>
      </c>
      <c r="E31" s="542">
        <v>211</v>
      </c>
      <c r="F31" s="543" t="s">
        <v>368</v>
      </c>
      <c r="G31" s="544">
        <f t="shared" si="0"/>
        <v>4043526</v>
      </c>
      <c r="H31" s="702">
        <v>21</v>
      </c>
      <c r="I31" s="542">
        <v>55</v>
      </c>
      <c r="J31" s="543" t="s">
        <v>98</v>
      </c>
      <c r="K31" s="544">
        <f t="shared" si="1"/>
        <v>67578979</v>
      </c>
      <c r="L31" s="704">
        <v>8</v>
      </c>
      <c r="M31" s="699"/>
      <c r="N31" s="700"/>
    </row>
    <row r="32" spans="1:15" ht="13.5">
      <c r="A32" s="549" t="s">
        <v>566</v>
      </c>
      <c r="B32" s="543" t="s">
        <v>567</v>
      </c>
      <c r="C32" s="544">
        <v>4123</v>
      </c>
      <c r="D32" s="702">
        <v>151</v>
      </c>
      <c r="E32" s="542">
        <v>212</v>
      </c>
      <c r="F32" s="543" t="s">
        <v>370</v>
      </c>
      <c r="G32" s="544">
        <f t="shared" si="0"/>
        <v>-524</v>
      </c>
      <c r="H32" s="702">
        <v>21</v>
      </c>
      <c r="I32" s="542">
        <v>57</v>
      </c>
      <c r="J32" s="543" t="s">
        <v>99</v>
      </c>
      <c r="K32" s="544">
        <f t="shared" si="1"/>
        <v>10755093</v>
      </c>
      <c r="L32" s="704">
        <v>9</v>
      </c>
      <c r="M32" s="699"/>
      <c r="N32" s="700"/>
    </row>
    <row r="33" spans="1:14" ht="13.5">
      <c r="A33" s="549" t="s">
        <v>568</v>
      </c>
      <c r="B33" s="543" t="s">
        <v>569</v>
      </c>
      <c r="C33" s="544">
        <v>15160</v>
      </c>
      <c r="D33" s="702">
        <v>151</v>
      </c>
      <c r="E33" s="542">
        <v>221</v>
      </c>
      <c r="F33" s="543" t="s">
        <v>372</v>
      </c>
      <c r="G33" s="544">
        <f t="shared" si="0"/>
        <v>443173</v>
      </c>
      <c r="H33" s="702">
        <v>22</v>
      </c>
      <c r="I33" s="542">
        <v>59</v>
      </c>
      <c r="J33" s="543" t="s">
        <v>100</v>
      </c>
      <c r="K33" s="544">
        <f t="shared" si="1"/>
        <v>16505488</v>
      </c>
      <c r="L33" s="704">
        <v>10</v>
      </c>
      <c r="M33" s="699"/>
      <c r="N33" s="700"/>
    </row>
    <row r="34" spans="1:14" ht="13.5">
      <c r="A34" s="549" t="s">
        <v>570</v>
      </c>
      <c r="B34" s="543" t="s">
        <v>571</v>
      </c>
      <c r="C34" s="544">
        <v>384</v>
      </c>
      <c r="D34" s="702">
        <v>151</v>
      </c>
      <c r="E34" s="542">
        <v>222</v>
      </c>
      <c r="F34" s="543" t="s">
        <v>374</v>
      </c>
      <c r="G34" s="544">
        <f t="shared" si="0"/>
        <v>380535</v>
      </c>
      <c r="H34" s="702">
        <v>22</v>
      </c>
      <c r="I34" s="542">
        <v>61</v>
      </c>
      <c r="J34" s="543" t="s">
        <v>8</v>
      </c>
      <c r="K34" s="544">
        <f t="shared" si="1"/>
        <v>1233128</v>
      </c>
      <c r="L34" s="704">
        <v>11</v>
      </c>
      <c r="M34" s="699"/>
      <c r="N34" s="700"/>
    </row>
    <row r="35" spans="1:14" ht="13.5">
      <c r="A35" s="549" t="s">
        <v>572</v>
      </c>
      <c r="B35" s="543" t="s">
        <v>573</v>
      </c>
      <c r="C35" s="544">
        <v>0</v>
      </c>
      <c r="D35" s="702">
        <v>151</v>
      </c>
      <c r="E35" s="542">
        <v>231</v>
      </c>
      <c r="F35" s="543" t="s">
        <v>376</v>
      </c>
      <c r="G35" s="544">
        <f t="shared" si="0"/>
        <v>905369</v>
      </c>
      <c r="H35" s="703">
        <v>39</v>
      </c>
      <c r="I35" s="542">
        <v>63</v>
      </c>
      <c r="J35" s="543" t="s">
        <v>101</v>
      </c>
      <c r="K35" s="544">
        <f t="shared" si="1"/>
        <v>4733693</v>
      </c>
      <c r="L35" s="704">
        <v>12</v>
      </c>
      <c r="M35" s="699"/>
      <c r="N35" s="700"/>
    </row>
    <row r="36" spans="1:14" ht="13.5">
      <c r="A36" s="549" t="s">
        <v>574</v>
      </c>
      <c r="B36" s="543" t="s">
        <v>575</v>
      </c>
      <c r="C36" s="544">
        <v>62626</v>
      </c>
      <c r="D36" s="702">
        <v>151</v>
      </c>
      <c r="E36" s="542">
        <v>251</v>
      </c>
      <c r="F36" s="543" t="s">
        <v>378</v>
      </c>
      <c r="G36" s="544">
        <f t="shared" si="0"/>
        <v>5717</v>
      </c>
      <c r="H36" s="702">
        <v>25</v>
      </c>
      <c r="I36" s="542">
        <v>64</v>
      </c>
      <c r="J36" s="543" t="s">
        <v>102</v>
      </c>
      <c r="K36" s="544">
        <f t="shared" si="1"/>
        <v>10877307</v>
      </c>
      <c r="L36" s="704">
        <v>12</v>
      </c>
      <c r="M36" s="699"/>
      <c r="N36" s="700"/>
    </row>
    <row r="37" spans="1:14" ht="13.5">
      <c r="A37" s="549" t="s">
        <v>576</v>
      </c>
      <c r="B37" s="543" t="s">
        <v>577</v>
      </c>
      <c r="C37" s="544">
        <v>2419742</v>
      </c>
      <c r="D37" s="702">
        <v>152</v>
      </c>
      <c r="E37" s="542">
        <v>252</v>
      </c>
      <c r="F37" s="543" t="s">
        <v>380</v>
      </c>
      <c r="G37" s="544">
        <f t="shared" si="0"/>
        <v>1580</v>
      </c>
      <c r="H37" s="702">
        <v>25</v>
      </c>
      <c r="I37" s="542">
        <v>65</v>
      </c>
      <c r="J37" s="543" t="s">
        <v>239</v>
      </c>
      <c r="K37" s="544">
        <f t="shared" si="1"/>
        <v>2313849</v>
      </c>
      <c r="L37" s="704">
        <v>12</v>
      </c>
      <c r="M37" s="699"/>
      <c r="N37" s="700"/>
    </row>
    <row r="38" spans="1:14" ht="13.5">
      <c r="A38" s="549" t="s">
        <v>578</v>
      </c>
      <c r="B38" s="543" t="s">
        <v>579</v>
      </c>
      <c r="C38" s="544">
        <v>348939</v>
      </c>
      <c r="D38" s="702">
        <v>152</v>
      </c>
      <c r="E38" s="542">
        <v>253</v>
      </c>
      <c r="F38" s="543" t="s">
        <v>382</v>
      </c>
      <c r="G38" s="544">
        <f t="shared" si="0"/>
        <v>13467</v>
      </c>
      <c r="H38" s="702">
        <v>25</v>
      </c>
      <c r="I38" s="542">
        <v>66</v>
      </c>
      <c r="J38" s="543" t="s">
        <v>240</v>
      </c>
      <c r="K38" s="544">
        <f t="shared" si="1"/>
        <v>4182204</v>
      </c>
      <c r="L38" s="704">
        <v>12</v>
      </c>
      <c r="M38" s="699"/>
      <c r="N38" s="700"/>
    </row>
    <row r="39" spans="1:14" ht="13.5">
      <c r="A39" s="549" t="s">
        <v>580</v>
      </c>
      <c r="B39" s="543" t="s">
        <v>581</v>
      </c>
      <c r="C39" s="544">
        <v>946226</v>
      </c>
      <c r="D39" s="702">
        <v>152</v>
      </c>
      <c r="E39" s="542">
        <v>259</v>
      </c>
      <c r="F39" s="543" t="s">
        <v>384</v>
      </c>
      <c r="G39" s="544">
        <f t="shared" si="0"/>
        <v>85765</v>
      </c>
      <c r="H39" s="702">
        <v>25</v>
      </c>
      <c r="I39" s="542">
        <v>67</v>
      </c>
      <c r="J39" s="543" t="s">
        <v>241</v>
      </c>
      <c r="K39" s="544">
        <f t="shared" si="1"/>
        <v>30332635</v>
      </c>
      <c r="L39" s="704">
        <v>12</v>
      </c>
      <c r="M39" s="699"/>
      <c r="N39" s="700"/>
    </row>
    <row r="40" spans="1:14" ht="13.5">
      <c r="A40" s="549" t="s">
        <v>582</v>
      </c>
      <c r="B40" s="543" t="s">
        <v>583</v>
      </c>
      <c r="C40" s="544">
        <v>45</v>
      </c>
      <c r="D40" s="702">
        <v>161</v>
      </c>
      <c r="E40" s="542">
        <v>261</v>
      </c>
      <c r="F40" s="543" t="s">
        <v>386</v>
      </c>
      <c r="G40" s="544">
        <f t="shared" si="0"/>
        <v>-33279</v>
      </c>
      <c r="H40" s="702">
        <v>26</v>
      </c>
      <c r="I40" s="542">
        <v>68</v>
      </c>
      <c r="J40" s="543" t="s">
        <v>242</v>
      </c>
      <c r="K40" s="544">
        <f t="shared" si="1"/>
        <v>0</v>
      </c>
      <c r="L40" s="704">
        <v>12</v>
      </c>
      <c r="M40" s="699"/>
      <c r="N40" s="700"/>
    </row>
    <row r="41" spans="1:14" ht="14" thickBot="1">
      <c r="A41" s="549" t="s">
        <v>584</v>
      </c>
      <c r="B41" s="543" t="s">
        <v>585</v>
      </c>
      <c r="C41" s="544">
        <v>49924</v>
      </c>
      <c r="D41" s="702">
        <v>161</v>
      </c>
      <c r="E41" s="542">
        <v>262</v>
      </c>
      <c r="F41" s="543" t="s">
        <v>388</v>
      </c>
      <c r="G41" s="544">
        <f t="shared" si="0"/>
        <v>0</v>
      </c>
      <c r="H41" s="702">
        <v>26</v>
      </c>
      <c r="I41" s="545">
        <v>69</v>
      </c>
      <c r="J41" s="546" t="s">
        <v>243</v>
      </c>
      <c r="K41" s="547">
        <f t="shared" si="1"/>
        <v>1818</v>
      </c>
      <c r="L41" s="704">
        <v>13</v>
      </c>
      <c r="M41" s="699"/>
      <c r="N41" s="700"/>
    </row>
    <row r="42" spans="1:14">
      <c r="A42" s="549" t="s">
        <v>586</v>
      </c>
      <c r="B42" s="543" t="s">
        <v>344</v>
      </c>
      <c r="C42" s="544">
        <v>139328</v>
      </c>
      <c r="D42" s="702">
        <v>162</v>
      </c>
      <c r="E42" s="542">
        <v>263</v>
      </c>
      <c r="F42" s="543" t="s">
        <v>390</v>
      </c>
      <c r="G42" s="544">
        <f t="shared" si="0"/>
        <v>36</v>
      </c>
      <c r="H42" s="702">
        <v>26</v>
      </c>
    </row>
    <row r="43" spans="1:14">
      <c r="A43" s="549" t="s">
        <v>587</v>
      </c>
      <c r="B43" s="543" t="s">
        <v>588</v>
      </c>
      <c r="C43" s="544">
        <v>-126631</v>
      </c>
      <c r="D43" s="702">
        <v>163</v>
      </c>
      <c r="E43" s="542">
        <v>269</v>
      </c>
      <c r="F43" s="543" t="s">
        <v>392</v>
      </c>
      <c r="G43" s="544">
        <f t="shared" si="0"/>
        <v>0</v>
      </c>
      <c r="H43" s="702">
        <v>26</v>
      </c>
    </row>
    <row r="44" spans="1:14">
      <c r="A44" s="549" t="s">
        <v>589</v>
      </c>
      <c r="B44" s="543" t="s">
        <v>590</v>
      </c>
      <c r="C44" s="544">
        <v>38800</v>
      </c>
      <c r="D44" s="702">
        <v>163</v>
      </c>
      <c r="E44" s="542">
        <v>271</v>
      </c>
      <c r="F44" s="543" t="s">
        <v>394</v>
      </c>
      <c r="G44" s="544">
        <f t="shared" si="0"/>
        <v>181019</v>
      </c>
      <c r="H44" s="702">
        <v>27</v>
      </c>
    </row>
    <row r="45" spans="1:14">
      <c r="A45" s="549" t="s">
        <v>591</v>
      </c>
      <c r="B45" s="543" t="s">
        <v>592</v>
      </c>
      <c r="C45" s="544">
        <v>796</v>
      </c>
      <c r="D45" s="702">
        <v>163</v>
      </c>
      <c r="E45" s="542">
        <v>272</v>
      </c>
      <c r="F45" s="543" t="s">
        <v>396</v>
      </c>
      <c r="G45" s="544">
        <f t="shared" si="0"/>
        <v>6409</v>
      </c>
      <c r="H45" s="702">
        <v>27</v>
      </c>
    </row>
    <row r="46" spans="1:14">
      <c r="A46" s="549" t="s">
        <v>593</v>
      </c>
      <c r="B46" s="543" t="s">
        <v>594</v>
      </c>
      <c r="C46" s="544">
        <v>12236</v>
      </c>
      <c r="D46" s="702">
        <v>164</v>
      </c>
      <c r="E46" s="542">
        <v>281</v>
      </c>
      <c r="F46" s="543" t="s">
        <v>398</v>
      </c>
      <c r="G46" s="544">
        <f t="shared" si="0"/>
        <v>26773</v>
      </c>
      <c r="H46" s="702">
        <v>28</v>
      </c>
    </row>
    <row r="47" spans="1:14">
      <c r="A47" s="549" t="s">
        <v>595</v>
      </c>
      <c r="B47" s="543" t="s">
        <v>596</v>
      </c>
      <c r="C47" s="544">
        <v>308861</v>
      </c>
      <c r="D47" s="702">
        <v>164</v>
      </c>
      <c r="E47" s="542">
        <v>289</v>
      </c>
      <c r="F47" s="543" t="s">
        <v>400</v>
      </c>
      <c r="G47" s="544">
        <f t="shared" si="0"/>
        <v>246639</v>
      </c>
      <c r="H47" s="702">
        <v>28</v>
      </c>
    </row>
    <row r="48" spans="1:14">
      <c r="A48" s="549" t="s">
        <v>597</v>
      </c>
      <c r="B48" s="543" t="s">
        <v>350</v>
      </c>
      <c r="C48" s="544">
        <v>35737</v>
      </c>
      <c r="D48" s="702">
        <v>191</v>
      </c>
      <c r="E48" s="542">
        <v>291</v>
      </c>
      <c r="F48" s="543" t="s">
        <v>1</v>
      </c>
      <c r="G48" s="544">
        <f t="shared" si="0"/>
        <v>13806</v>
      </c>
      <c r="H48" s="702">
        <v>29</v>
      </c>
    </row>
    <row r="49" spans="1:8">
      <c r="A49" s="549" t="s">
        <v>598</v>
      </c>
      <c r="B49" s="543" t="s">
        <v>352</v>
      </c>
      <c r="C49" s="544">
        <v>6377</v>
      </c>
      <c r="D49" s="702">
        <v>201</v>
      </c>
      <c r="E49" s="542">
        <v>301</v>
      </c>
      <c r="F49" s="543" t="s">
        <v>2</v>
      </c>
      <c r="G49" s="544">
        <f t="shared" si="0"/>
        <v>6205</v>
      </c>
      <c r="H49" s="702">
        <v>30</v>
      </c>
    </row>
    <row r="50" spans="1:8">
      <c r="A50" s="549" t="s">
        <v>599</v>
      </c>
      <c r="B50" s="543" t="s">
        <v>600</v>
      </c>
      <c r="C50" s="544">
        <v>3</v>
      </c>
      <c r="D50" s="702">
        <v>202</v>
      </c>
      <c r="E50" s="542">
        <v>311</v>
      </c>
      <c r="F50" s="543" t="s">
        <v>3</v>
      </c>
      <c r="G50" s="544">
        <f t="shared" si="0"/>
        <v>71489</v>
      </c>
      <c r="H50" s="702">
        <v>31</v>
      </c>
    </row>
    <row r="51" spans="1:8">
      <c r="A51" s="549" t="s">
        <v>601</v>
      </c>
      <c r="B51" s="543" t="s">
        <v>602</v>
      </c>
      <c r="C51" s="544">
        <v>10799</v>
      </c>
      <c r="D51" s="702">
        <v>202</v>
      </c>
      <c r="E51" s="542">
        <v>321</v>
      </c>
      <c r="F51" s="543" t="s">
        <v>405</v>
      </c>
      <c r="G51" s="544">
        <f t="shared" si="0"/>
        <v>1519</v>
      </c>
      <c r="H51" s="702">
        <v>32</v>
      </c>
    </row>
    <row r="52" spans="1:8">
      <c r="A52" s="549" t="s">
        <v>603</v>
      </c>
      <c r="B52" s="543" t="s">
        <v>356</v>
      </c>
      <c r="C52" s="544">
        <v>0</v>
      </c>
      <c r="D52" s="702">
        <v>203</v>
      </c>
      <c r="E52" s="542">
        <v>329</v>
      </c>
      <c r="F52" s="543" t="s">
        <v>407</v>
      </c>
      <c r="G52" s="544">
        <f t="shared" si="0"/>
        <v>33440</v>
      </c>
      <c r="H52" s="702">
        <v>32</v>
      </c>
    </row>
    <row r="53" spans="1:8">
      <c r="A53" s="549" t="s">
        <v>604</v>
      </c>
      <c r="B53" s="543" t="s">
        <v>605</v>
      </c>
      <c r="C53" s="544">
        <v>111</v>
      </c>
      <c r="D53" s="702">
        <v>204</v>
      </c>
      <c r="E53" s="542">
        <v>331</v>
      </c>
      <c r="F53" s="543" t="s">
        <v>409</v>
      </c>
      <c r="G53" s="544">
        <f t="shared" si="0"/>
        <v>10316</v>
      </c>
      <c r="H53" s="702">
        <v>33</v>
      </c>
    </row>
    <row r="54" spans="1:8">
      <c r="A54" s="549" t="s">
        <v>606</v>
      </c>
      <c r="B54" s="543" t="s">
        <v>607</v>
      </c>
      <c r="C54" s="544">
        <v>0</v>
      </c>
      <c r="D54" s="702">
        <v>204</v>
      </c>
      <c r="E54" s="542">
        <v>332</v>
      </c>
      <c r="F54" s="543" t="s">
        <v>411</v>
      </c>
      <c r="G54" s="544">
        <f t="shared" si="0"/>
        <v>2471692</v>
      </c>
      <c r="H54" s="702">
        <v>33</v>
      </c>
    </row>
    <row r="55" spans="1:8">
      <c r="A55" s="549" t="s">
        <v>608</v>
      </c>
      <c r="B55" s="543" t="s">
        <v>609</v>
      </c>
      <c r="C55" s="544">
        <v>0</v>
      </c>
      <c r="D55" s="702">
        <v>204</v>
      </c>
      <c r="E55" s="542">
        <v>333</v>
      </c>
      <c r="F55" s="543" t="s">
        <v>413</v>
      </c>
      <c r="G55" s="544">
        <f t="shared" si="0"/>
        <v>138</v>
      </c>
      <c r="H55" s="702">
        <v>33</v>
      </c>
    </row>
    <row r="56" spans="1:8">
      <c r="A56" s="549" t="s">
        <v>610</v>
      </c>
      <c r="B56" s="543" t="s">
        <v>360</v>
      </c>
      <c r="C56" s="544">
        <v>0</v>
      </c>
      <c r="D56" s="702">
        <v>205</v>
      </c>
      <c r="E56" s="542">
        <v>339</v>
      </c>
      <c r="F56" s="543" t="s">
        <v>415</v>
      </c>
      <c r="G56" s="544">
        <f t="shared" si="0"/>
        <v>614574</v>
      </c>
      <c r="H56" s="702">
        <v>33</v>
      </c>
    </row>
    <row r="57" spans="1:8">
      <c r="A57" s="549" t="s">
        <v>611</v>
      </c>
      <c r="B57" s="543" t="s">
        <v>362</v>
      </c>
      <c r="C57" s="544">
        <v>0</v>
      </c>
      <c r="D57" s="702">
        <v>206</v>
      </c>
      <c r="E57" s="542">
        <v>341</v>
      </c>
      <c r="F57" s="543" t="s">
        <v>417</v>
      </c>
      <c r="G57" s="544">
        <f t="shared" si="0"/>
        <v>2794459</v>
      </c>
      <c r="H57" s="702">
        <v>34</v>
      </c>
    </row>
    <row r="58" spans="1:8">
      <c r="A58" s="549" t="s">
        <v>612</v>
      </c>
      <c r="B58" s="543" t="s">
        <v>364</v>
      </c>
      <c r="C58" s="544">
        <v>906741</v>
      </c>
      <c r="D58" s="702">
        <v>207</v>
      </c>
      <c r="E58" s="542">
        <v>342</v>
      </c>
      <c r="F58" s="543" t="s">
        <v>419</v>
      </c>
      <c r="G58" s="544">
        <f t="shared" si="0"/>
        <v>739511</v>
      </c>
      <c r="H58" s="702">
        <v>34</v>
      </c>
    </row>
    <row r="59" spans="1:8">
      <c r="A59" s="549" t="s">
        <v>613</v>
      </c>
      <c r="B59" s="543" t="s">
        <v>614</v>
      </c>
      <c r="C59" s="544">
        <v>362791</v>
      </c>
      <c r="D59" s="702">
        <v>208</v>
      </c>
      <c r="E59" s="542">
        <v>351</v>
      </c>
      <c r="F59" s="543" t="s">
        <v>421</v>
      </c>
      <c r="G59" s="544">
        <f t="shared" si="0"/>
        <v>5194935</v>
      </c>
      <c r="H59" s="702">
        <v>35</v>
      </c>
    </row>
    <row r="60" spans="1:8">
      <c r="A60" s="549" t="s">
        <v>615</v>
      </c>
      <c r="B60" s="543" t="s">
        <v>616</v>
      </c>
      <c r="C60" s="544">
        <v>1135504</v>
      </c>
      <c r="D60" s="702">
        <v>208</v>
      </c>
      <c r="E60" s="542">
        <v>352</v>
      </c>
      <c r="F60" s="543" t="s">
        <v>423</v>
      </c>
      <c r="G60" s="544">
        <f t="shared" si="0"/>
        <v>350042</v>
      </c>
      <c r="H60" s="702">
        <v>35</v>
      </c>
    </row>
    <row r="61" spans="1:8">
      <c r="A61" s="549" t="s">
        <v>617</v>
      </c>
      <c r="B61" s="543" t="s">
        <v>618</v>
      </c>
      <c r="C61" s="544">
        <v>5524</v>
      </c>
      <c r="D61" s="702">
        <v>208</v>
      </c>
      <c r="E61" s="542">
        <v>353</v>
      </c>
      <c r="F61" s="543" t="s">
        <v>425</v>
      </c>
      <c r="G61" s="544">
        <f t="shared" si="0"/>
        <v>10173</v>
      </c>
      <c r="H61" s="702">
        <v>35</v>
      </c>
    </row>
    <row r="62" spans="1:8">
      <c r="A62" s="549" t="s">
        <v>619</v>
      </c>
      <c r="B62" s="543" t="s">
        <v>620</v>
      </c>
      <c r="C62" s="544">
        <v>28099</v>
      </c>
      <c r="D62" s="702">
        <v>208</v>
      </c>
      <c r="E62" s="542">
        <v>354</v>
      </c>
      <c r="F62" s="543" t="s">
        <v>427</v>
      </c>
      <c r="G62" s="544">
        <f t="shared" si="0"/>
        <v>16997</v>
      </c>
      <c r="H62" s="702">
        <v>35</v>
      </c>
    </row>
    <row r="63" spans="1:8">
      <c r="A63" s="549" t="s">
        <v>621</v>
      </c>
      <c r="B63" s="543" t="s">
        <v>622</v>
      </c>
      <c r="C63" s="544">
        <v>170811</v>
      </c>
      <c r="D63" s="702">
        <v>208</v>
      </c>
      <c r="E63" s="542">
        <v>359</v>
      </c>
      <c r="F63" s="543" t="s">
        <v>429</v>
      </c>
      <c r="G63" s="544">
        <f t="shared" si="0"/>
        <v>122829</v>
      </c>
      <c r="H63" s="702">
        <v>35</v>
      </c>
    </row>
    <row r="64" spans="1:8">
      <c r="A64" s="549" t="s">
        <v>623</v>
      </c>
      <c r="B64" s="543" t="s">
        <v>368</v>
      </c>
      <c r="C64" s="544">
        <v>4043526</v>
      </c>
      <c r="D64" s="702">
        <v>211</v>
      </c>
      <c r="E64" s="542">
        <v>391</v>
      </c>
      <c r="F64" s="543" t="s">
        <v>4</v>
      </c>
      <c r="G64" s="544">
        <f t="shared" si="0"/>
        <v>1388648</v>
      </c>
      <c r="H64" s="702">
        <v>39</v>
      </c>
    </row>
    <row r="65" spans="1:8">
      <c r="A65" s="549" t="s">
        <v>624</v>
      </c>
      <c r="B65" s="543" t="s">
        <v>370</v>
      </c>
      <c r="C65" s="544">
        <v>-524</v>
      </c>
      <c r="D65" s="702">
        <v>212</v>
      </c>
      <c r="E65" s="542">
        <v>392</v>
      </c>
      <c r="F65" s="543" t="s">
        <v>432</v>
      </c>
      <c r="G65" s="544">
        <f t="shared" si="0"/>
        <v>64941</v>
      </c>
      <c r="H65" s="702">
        <v>39</v>
      </c>
    </row>
    <row r="66" spans="1:8">
      <c r="A66" s="549" t="s">
        <v>625</v>
      </c>
      <c r="B66" s="543" t="s">
        <v>372</v>
      </c>
      <c r="C66" s="544">
        <v>443173</v>
      </c>
      <c r="D66" s="702">
        <v>221</v>
      </c>
      <c r="E66" s="542">
        <v>411</v>
      </c>
      <c r="F66" s="543" t="s">
        <v>434</v>
      </c>
      <c r="G66" s="544">
        <f t="shared" si="0"/>
        <v>0</v>
      </c>
      <c r="H66" s="702">
        <v>41</v>
      </c>
    </row>
    <row r="67" spans="1:8">
      <c r="A67" s="549" t="s">
        <v>626</v>
      </c>
      <c r="B67" s="543" t="s">
        <v>627</v>
      </c>
      <c r="C67" s="544">
        <v>4550</v>
      </c>
      <c r="D67" s="702">
        <v>222</v>
      </c>
      <c r="E67" s="542">
        <v>412</v>
      </c>
      <c r="F67" s="543" t="s">
        <v>436</v>
      </c>
      <c r="G67" s="544">
        <f t="shared" si="0"/>
        <v>0</v>
      </c>
      <c r="H67" s="702">
        <v>41</v>
      </c>
    </row>
    <row r="68" spans="1:8">
      <c r="A68" s="549" t="s">
        <v>628</v>
      </c>
      <c r="B68" s="543" t="s">
        <v>629</v>
      </c>
      <c r="C68" s="544">
        <v>375985</v>
      </c>
      <c r="D68" s="702">
        <v>222</v>
      </c>
      <c r="E68" s="542">
        <v>413</v>
      </c>
      <c r="F68" s="543" t="s">
        <v>438</v>
      </c>
      <c r="G68" s="544">
        <f t="shared" si="0"/>
        <v>0</v>
      </c>
      <c r="H68" s="702">
        <v>41</v>
      </c>
    </row>
    <row r="69" spans="1:8">
      <c r="A69" s="549" t="s">
        <v>630</v>
      </c>
      <c r="B69" s="543" t="s">
        <v>631</v>
      </c>
      <c r="C69" s="544">
        <v>196470</v>
      </c>
      <c r="D69" s="702">
        <v>231</v>
      </c>
      <c r="E69" s="542">
        <v>419</v>
      </c>
      <c r="F69" s="543" t="s">
        <v>440</v>
      </c>
      <c r="G69" s="544">
        <f t="shared" si="0"/>
        <v>0</v>
      </c>
      <c r="H69" s="702">
        <v>41</v>
      </c>
    </row>
    <row r="70" spans="1:8">
      <c r="A70" s="549" t="s">
        <v>632</v>
      </c>
      <c r="B70" s="543" t="s">
        <v>633</v>
      </c>
      <c r="C70" s="544">
        <v>708899</v>
      </c>
      <c r="D70" s="702">
        <v>231</v>
      </c>
      <c r="E70" s="542">
        <v>461</v>
      </c>
      <c r="F70" s="543" t="s">
        <v>442</v>
      </c>
      <c r="G70" s="544">
        <f t="shared" ref="G70:G112" si="3">SUMIF(D$5:D$192,$E70,C$5:C$192)</f>
        <v>5805102</v>
      </c>
      <c r="H70" s="702">
        <v>46</v>
      </c>
    </row>
    <row r="71" spans="1:8">
      <c r="A71" s="549" t="s">
        <v>634</v>
      </c>
      <c r="B71" s="543" t="s">
        <v>378</v>
      </c>
      <c r="C71" s="544">
        <v>5717</v>
      </c>
      <c r="D71" s="702">
        <v>251</v>
      </c>
      <c r="E71" s="542">
        <v>462</v>
      </c>
      <c r="F71" s="543" t="s">
        <v>444</v>
      </c>
      <c r="G71" s="544">
        <f t="shared" si="3"/>
        <v>1092922</v>
      </c>
      <c r="H71" s="702">
        <v>46</v>
      </c>
    </row>
    <row r="72" spans="1:8">
      <c r="A72" s="549" t="s">
        <v>635</v>
      </c>
      <c r="B72" s="543" t="s">
        <v>380</v>
      </c>
      <c r="C72" s="544">
        <v>1580</v>
      </c>
      <c r="D72" s="702">
        <v>252</v>
      </c>
      <c r="E72" s="542">
        <v>471</v>
      </c>
      <c r="F72" s="543" t="s">
        <v>5</v>
      </c>
      <c r="G72" s="544">
        <f t="shared" si="3"/>
        <v>1945034</v>
      </c>
      <c r="H72" s="702">
        <v>47</v>
      </c>
    </row>
    <row r="73" spans="1:8">
      <c r="A73" s="549" t="s">
        <v>636</v>
      </c>
      <c r="B73" s="543" t="s">
        <v>382</v>
      </c>
      <c r="C73" s="544">
        <v>13467</v>
      </c>
      <c r="D73" s="702">
        <v>253</v>
      </c>
      <c r="E73" s="542">
        <v>481</v>
      </c>
      <c r="F73" s="543" t="s">
        <v>6</v>
      </c>
      <c r="G73" s="544">
        <f t="shared" si="3"/>
        <v>517277</v>
      </c>
      <c r="H73" s="702">
        <v>48</v>
      </c>
    </row>
    <row r="74" spans="1:8">
      <c r="A74" s="549" t="s">
        <v>637</v>
      </c>
      <c r="B74" s="543" t="s">
        <v>638</v>
      </c>
      <c r="C74" s="544">
        <v>138</v>
      </c>
      <c r="D74" s="702">
        <v>259</v>
      </c>
      <c r="E74" s="542">
        <v>511</v>
      </c>
      <c r="F74" s="543" t="s">
        <v>97</v>
      </c>
      <c r="G74" s="544">
        <f t="shared" si="3"/>
        <v>47700440</v>
      </c>
      <c r="H74" s="702">
        <v>51</v>
      </c>
    </row>
    <row r="75" spans="1:8">
      <c r="A75" s="549" t="s">
        <v>639</v>
      </c>
      <c r="B75" s="543" t="s">
        <v>384</v>
      </c>
      <c r="C75" s="544">
        <v>85627</v>
      </c>
      <c r="D75" s="702">
        <v>259</v>
      </c>
      <c r="E75" s="542">
        <v>531</v>
      </c>
      <c r="F75" s="543" t="s">
        <v>7</v>
      </c>
      <c r="G75" s="544">
        <f t="shared" si="3"/>
        <v>16124144</v>
      </c>
      <c r="H75" s="702">
        <v>53</v>
      </c>
    </row>
    <row r="76" spans="1:8">
      <c r="A76" s="549" t="s">
        <v>640</v>
      </c>
      <c r="B76" s="543" t="s">
        <v>386</v>
      </c>
      <c r="C76" s="544">
        <v>0</v>
      </c>
      <c r="D76" s="702">
        <v>261</v>
      </c>
      <c r="E76" s="542">
        <v>551</v>
      </c>
      <c r="F76" s="543" t="s">
        <v>450</v>
      </c>
      <c r="G76" s="544">
        <f t="shared" si="3"/>
        <v>466273</v>
      </c>
      <c r="H76" s="702">
        <v>55</v>
      </c>
    </row>
    <row r="77" spans="1:8">
      <c r="A77" s="549" t="s">
        <v>641</v>
      </c>
      <c r="B77" s="543" t="s">
        <v>642</v>
      </c>
      <c r="C77" s="544">
        <v>-33279</v>
      </c>
      <c r="D77" s="702">
        <v>261</v>
      </c>
      <c r="E77" s="542">
        <v>552</v>
      </c>
      <c r="F77" s="543" t="s">
        <v>452</v>
      </c>
      <c r="G77" s="544">
        <f t="shared" si="3"/>
        <v>14898417</v>
      </c>
      <c r="H77" s="702">
        <v>55</v>
      </c>
    </row>
    <row r="78" spans="1:8">
      <c r="A78" s="549" t="s">
        <v>643</v>
      </c>
      <c r="B78" s="543" t="s">
        <v>644</v>
      </c>
      <c r="C78" s="544">
        <v>0</v>
      </c>
      <c r="D78" s="702">
        <v>262</v>
      </c>
      <c r="E78" s="542">
        <v>553</v>
      </c>
      <c r="F78" s="543" t="s">
        <v>759</v>
      </c>
      <c r="G78" s="544">
        <f t="shared" si="3"/>
        <v>52214289</v>
      </c>
      <c r="H78" s="702">
        <v>55</v>
      </c>
    </row>
    <row r="79" spans="1:8">
      <c r="A79" s="549" t="s">
        <v>645</v>
      </c>
      <c r="B79" s="543" t="s">
        <v>646</v>
      </c>
      <c r="C79" s="544">
        <v>0</v>
      </c>
      <c r="D79" s="702">
        <v>262</v>
      </c>
      <c r="E79" s="542">
        <v>571</v>
      </c>
      <c r="F79" s="543" t="s">
        <v>454</v>
      </c>
      <c r="G79" s="544">
        <f t="shared" si="3"/>
        <v>2576099</v>
      </c>
      <c r="H79" s="702">
        <v>57</v>
      </c>
    </row>
    <row r="80" spans="1:8">
      <c r="A80" s="549" t="s">
        <v>647</v>
      </c>
      <c r="B80" s="543" t="s">
        <v>648</v>
      </c>
      <c r="C80" s="544">
        <v>0</v>
      </c>
      <c r="D80" s="702">
        <v>262</v>
      </c>
      <c r="E80" s="542">
        <v>572</v>
      </c>
      <c r="F80" s="543" t="s">
        <v>456</v>
      </c>
      <c r="G80" s="544">
        <f t="shared" si="3"/>
        <v>4231384</v>
      </c>
      <c r="H80" s="702">
        <v>57</v>
      </c>
    </row>
    <row r="81" spans="1:8">
      <c r="A81" s="549" t="s">
        <v>649</v>
      </c>
      <c r="B81" s="543" t="s">
        <v>390</v>
      </c>
      <c r="C81" s="544">
        <v>36</v>
      </c>
      <c r="D81" s="702">
        <v>263</v>
      </c>
      <c r="E81" s="542">
        <v>573</v>
      </c>
      <c r="F81" s="543" t="s">
        <v>1342</v>
      </c>
      <c r="G81" s="544">
        <f t="shared" si="3"/>
        <v>0</v>
      </c>
      <c r="H81" s="702">
        <v>57</v>
      </c>
    </row>
    <row r="82" spans="1:8">
      <c r="A82" s="549" t="s">
        <v>650</v>
      </c>
      <c r="B82" s="543" t="s">
        <v>392</v>
      </c>
      <c r="C82" s="544">
        <v>0</v>
      </c>
      <c r="D82" s="702">
        <v>269</v>
      </c>
      <c r="E82" s="542">
        <v>574</v>
      </c>
      <c r="F82" s="543" t="s">
        <v>458</v>
      </c>
      <c r="G82" s="544">
        <f t="shared" si="3"/>
        <v>133154</v>
      </c>
      <c r="H82" s="702">
        <v>57</v>
      </c>
    </row>
    <row r="83" spans="1:8">
      <c r="A83" s="549" t="s">
        <v>651</v>
      </c>
      <c r="B83" s="543" t="s">
        <v>394</v>
      </c>
      <c r="C83" s="544">
        <v>189520</v>
      </c>
      <c r="D83" s="702">
        <v>271</v>
      </c>
      <c r="E83" s="542">
        <v>575</v>
      </c>
      <c r="F83" s="543" t="s">
        <v>460</v>
      </c>
      <c r="G83" s="544">
        <f t="shared" si="3"/>
        <v>499934</v>
      </c>
      <c r="H83" s="702">
        <v>57</v>
      </c>
    </row>
    <row r="84" spans="1:8">
      <c r="A84" s="549" t="s">
        <v>652</v>
      </c>
      <c r="B84" s="543" t="s">
        <v>653</v>
      </c>
      <c r="C84" s="544">
        <v>-8501</v>
      </c>
      <c r="D84" s="702">
        <v>271</v>
      </c>
      <c r="E84" s="542">
        <v>576</v>
      </c>
      <c r="F84" s="543" t="s">
        <v>462</v>
      </c>
      <c r="G84" s="544">
        <f t="shared" si="3"/>
        <v>182006</v>
      </c>
      <c r="H84" s="702">
        <v>57</v>
      </c>
    </row>
    <row r="85" spans="1:8">
      <c r="A85" s="549" t="s">
        <v>654</v>
      </c>
      <c r="B85" s="543" t="s">
        <v>655</v>
      </c>
      <c r="C85" s="544">
        <v>0</v>
      </c>
      <c r="D85" s="702">
        <v>272</v>
      </c>
      <c r="E85" s="542">
        <v>577</v>
      </c>
      <c r="F85" s="543" t="s">
        <v>464</v>
      </c>
      <c r="G85" s="544">
        <f t="shared" si="3"/>
        <v>431164</v>
      </c>
      <c r="H85" s="702">
        <v>57</v>
      </c>
    </row>
    <row r="86" spans="1:8">
      <c r="A86" s="549" t="s">
        <v>656</v>
      </c>
      <c r="B86" s="543" t="s">
        <v>657</v>
      </c>
      <c r="C86" s="544">
        <v>6409</v>
      </c>
      <c r="D86" s="702">
        <v>272</v>
      </c>
      <c r="E86" s="542">
        <v>578</v>
      </c>
      <c r="F86" s="543" t="s">
        <v>466</v>
      </c>
      <c r="G86" s="544">
        <f t="shared" si="3"/>
        <v>2540909</v>
      </c>
      <c r="H86" s="702">
        <v>57</v>
      </c>
    </row>
    <row r="87" spans="1:8">
      <c r="A87" s="549" t="s">
        <v>658</v>
      </c>
      <c r="B87" s="543" t="s">
        <v>659</v>
      </c>
      <c r="C87" s="544">
        <v>0</v>
      </c>
      <c r="D87" s="702">
        <v>281</v>
      </c>
      <c r="E87" s="542">
        <v>579</v>
      </c>
      <c r="F87" s="543" t="s">
        <v>468</v>
      </c>
      <c r="G87" s="544">
        <f t="shared" si="3"/>
        <v>160443</v>
      </c>
      <c r="H87" s="702">
        <v>57</v>
      </c>
    </row>
    <row r="88" spans="1:8">
      <c r="A88" s="549" t="s">
        <v>660</v>
      </c>
      <c r="B88" s="543" t="s">
        <v>661</v>
      </c>
      <c r="C88" s="544">
        <v>26773</v>
      </c>
      <c r="D88" s="702">
        <v>281</v>
      </c>
      <c r="E88" s="542">
        <v>591</v>
      </c>
      <c r="F88" s="543" t="s">
        <v>470</v>
      </c>
      <c r="G88" s="544">
        <f t="shared" si="3"/>
        <v>8834910</v>
      </c>
      <c r="H88" s="702">
        <v>59</v>
      </c>
    </row>
    <row r="89" spans="1:8">
      <c r="A89" s="549" t="s">
        <v>662</v>
      </c>
      <c r="B89" s="543" t="s">
        <v>663</v>
      </c>
      <c r="C89" s="544">
        <v>44866</v>
      </c>
      <c r="D89" s="702">
        <v>289</v>
      </c>
      <c r="E89" s="542">
        <v>592</v>
      </c>
      <c r="F89" s="543" t="s">
        <v>472</v>
      </c>
      <c r="G89" s="544">
        <f t="shared" si="3"/>
        <v>1614804</v>
      </c>
      <c r="H89" s="702">
        <v>59</v>
      </c>
    </row>
    <row r="90" spans="1:8">
      <c r="A90" s="549" t="s">
        <v>664</v>
      </c>
      <c r="B90" s="543" t="s">
        <v>400</v>
      </c>
      <c r="C90" s="544">
        <v>201773</v>
      </c>
      <c r="D90" s="702">
        <v>289</v>
      </c>
      <c r="E90" s="542">
        <v>593</v>
      </c>
      <c r="F90" s="543" t="s">
        <v>474</v>
      </c>
      <c r="G90" s="544">
        <f t="shared" si="3"/>
        <v>3094071</v>
      </c>
      <c r="H90" s="702">
        <v>59</v>
      </c>
    </row>
    <row r="91" spans="1:8">
      <c r="A91" s="549" t="s">
        <v>665</v>
      </c>
      <c r="B91" s="543" t="s">
        <v>666</v>
      </c>
      <c r="C91" s="544">
        <v>0</v>
      </c>
      <c r="D91" s="702">
        <v>291</v>
      </c>
      <c r="E91" s="542">
        <v>594</v>
      </c>
      <c r="F91" s="543" t="s">
        <v>476</v>
      </c>
      <c r="G91" s="544">
        <f t="shared" si="3"/>
        <v>1827580</v>
      </c>
      <c r="H91" s="702">
        <v>59</v>
      </c>
    </row>
    <row r="92" spans="1:8">
      <c r="A92" s="549" t="s">
        <v>667</v>
      </c>
      <c r="B92" s="543" t="s">
        <v>668</v>
      </c>
      <c r="C92" s="544">
        <v>13285</v>
      </c>
      <c r="D92" s="702">
        <v>291</v>
      </c>
      <c r="E92" s="542">
        <v>595</v>
      </c>
      <c r="F92" s="543" t="s">
        <v>478</v>
      </c>
      <c r="G92" s="544">
        <f t="shared" si="3"/>
        <v>1134123</v>
      </c>
      <c r="H92" s="702">
        <v>59</v>
      </c>
    </row>
    <row r="93" spans="1:8">
      <c r="A93" s="549" t="s">
        <v>669</v>
      </c>
      <c r="B93" s="543" t="s">
        <v>670</v>
      </c>
      <c r="C93" s="544">
        <v>0</v>
      </c>
      <c r="D93" s="702">
        <v>291</v>
      </c>
      <c r="E93" s="542">
        <v>611</v>
      </c>
      <c r="F93" s="543" t="s">
        <v>8</v>
      </c>
      <c r="G93" s="544">
        <f t="shared" si="3"/>
        <v>1233128</v>
      </c>
      <c r="H93" s="702">
        <v>61</v>
      </c>
    </row>
    <row r="94" spans="1:8">
      <c r="A94" s="549" t="s">
        <v>671</v>
      </c>
      <c r="B94" s="543" t="s">
        <v>672</v>
      </c>
      <c r="C94" s="544">
        <v>0</v>
      </c>
      <c r="D94" s="702">
        <v>291</v>
      </c>
      <c r="E94" s="542">
        <v>631</v>
      </c>
      <c r="F94" s="543" t="s">
        <v>481</v>
      </c>
      <c r="G94" s="544">
        <f t="shared" si="3"/>
        <v>4733693</v>
      </c>
      <c r="H94" s="702">
        <v>63</v>
      </c>
    </row>
    <row r="95" spans="1:8">
      <c r="A95" s="549" t="s">
        <v>673</v>
      </c>
      <c r="B95" s="543" t="s">
        <v>674</v>
      </c>
      <c r="C95" s="544">
        <v>521</v>
      </c>
      <c r="D95" s="702">
        <v>291</v>
      </c>
      <c r="E95" s="542">
        <v>632</v>
      </c>
      <c r="F95" s="543" t="s">
        <v>483</v>
      </c>
      <c r="G95" s="544">
        <f t="shared" si="3"/>
        <v>0</v>
      </c>
      <c r="H95" s="702">
        <v>63</v>
      </c>
    </row>
    <row r="96" spans="1:8">
      <c r="A96" s="549" t="s">
        <v>675</v>
      </c>
      <c r="B96" s="543" t="s">
        <v>676</v>
      </c>
      <c r="C96" s="544">
        <v>0</v>
      </c>
      <c r="D96" s="702">
        <v>301</v>
      </c>
      <c r="E96" s="542">
        <v>641</v>
      </c>
      <c r="F96" s="543" t="s">
        <v>485</v>
      </c>
      <c r="G96" s="544">
        <f t="shared" si="3"/>
        <v>7722025</v>
      </c>
      <c r="H96" s="702">
        <v>64</v>
      </c>
    </row>
    <row r="97" spans="1:8">
      <c r="A97" s="549" t="s">
        <v>677</v>
      </c>
      <c r="B97" s="543" t="s">
        <v>678</v>
      </c>
      <c r="C97" s="544">
        <v>0</v>
      </c>
      <c r="D97" s="702">
        <v>301</v>
      </c>
      <c r="E97" s="542">
        <v>642</v>
      </c>
      <c r="F97" s="543" t="s">
        <v>487</v>
      </c>
      <c r="G97" s="544">
        <f t="shared" si="3"/>
        <v>54684</v>
      </c>
      <c r="H97" s="702">
        <v>64</v>
      </c>
    </row>
    <row r="98" spans="1:8">
      <c r="A98" s="549" t="s">
        <v>679</v>
      </c>
      <c r="B98" s="543" t="s">
        <v>680</v>
      </c>
      <c r="C98" s="544">
        <v>5510</v>
      </c>
      <c r="D98" s="702">
        <v>301</v>
      </c>
      <c r="E98" s="542">
        <v>643</v>
      </c>
      <c r="F98" s="543" t="s">
        <v>489</v>
      </c>
      <c r="G98" s="544">
        <f t="shared" si="3"/>
        <v>1949037</v>
      </c>
      <c r="H98" s="702">
        <v>64</v>
      </c>
    </row>
    <row r="99" spans="1:8">
      <c r="A99" s="549" t="s">
        <v>681</v>
      </c>
      <c r="B99" s="543" t="s">
        <v>682</v>
      </c>
      <c r="C99" s="544">
        <v>0</v>
      </c>
      <c r="D99" s="702">
        <v>301</v>
      </c>
      <c r="E99" s="542">
        <v>644</v>
      </c>
      <c r="F99" s="543" t="s">
        <v>491</v>
      </c>
      <c r="G99" s="544">
        <f t="shared" si="3"/>
        <v>1151561</v>
      </c>
      <c r="H99" s="702">
        <v>64</v>
      </c>
    </row>
    <row r="100" spans="1:8">
      <c r="A100" s="549" t="s">
        <v>683</v>
      </c>
      <c r="B100" s="543" t="s">
        <v>684</v>
      </c>
      <c r="C100" s="544">
        <v>0</v>
      </c>
      <c r="D100" s="702">
        <v>301</v>
      </c>
      <c r="E100" s="542">
        <v>659</v>
      </c>
      <c r="F100" s="543" t="s">
        <v>239</v>
      </c>
      <c r="G100" s="544">
        <f t="shared" si="3"/>
        <v>2313849</v>
      </c>
      <c r="H100" s="702">
        <v>65</v>
      </c>
    </row>
    <row r="101" spans="1:8">
      <c r="A101" s="549" t="s">
        <v>685</v>
      </c>
      <c r="B101" s="543" t="s">
        <v>686</v>
      </c>
      <c r="C101" s="544">
        <v>695</v>
      </c>
      <c r="D101" s="702">
        <v>301</v>
      </c>
      <c r="E101" s="542">
        <v>661</v>
      </c>
      <c r="F101" s="543" t="s">
        <v>494</v>
      </c>
      <c r="G101" s="544">
        <f t="shared" si="3"/>
        <v>399360</v>
      </c>
      <c r="H101" s="702">
        <v>66</v>
      </c>
    </row>
    <row r="102" spans="1:8">
      <c r="A102" s="549" t="s">
        <v>687</v>
      </c>
      <c r="B102" s="543" t="s">
        <v>688</v>
      </c>
      <c r="C102" s="544">
        <v>0</v>
      </c>
      <c r="D102" s="702">
        <v>301</v>
      </c>
      <c r="E102" s="542">
        <v>662</v>
      </c>
      <c r="F102" s="543" t="s">
        <v>496</v>
      </c>
      <c r="G102" s="544">
        <f t="shared" si="3"/>
        <v>4323</v>
      </c>
      <c r="H102" s="702">
        <v>66</v>
      </c>
    </row>
    <row r="103" spans="1:8">
      <c r="A103" s="549" t="s">
        <v>689</v>
      </c>
      <c r="B103" s="543" t="s">
        <v>690</v>
      </c>
      <c r="C103" s="544">
        <v>0</v>
      </c>
      <c r="D103" s="702">
        <v>301</v>
      </c>
      <c r="E103" s="542">
        <v>663</v>
      </c>
      <c r="F103" s="543" t="s">
        <v>498</v>
      </c>
      <c r="G103" s="544">
        <f t="shared" si="3"/>
        <v>2768270</v>
      </c>
      <c r="H103" s="702">
        <v>66</v>
      </c>
    </row>
    <row r="104" spans="1:8">
      <c r="A104" s="549" t="s">
        <v>691</v>
      </c>
      <c r="B104" s="543" t="s">
        <v>692</v>
      </c>
      <c r="C104" s="544">
        <v>15582</v>
      </c>
      <c r="D104" s="702">
        <v>311</v>
      </c>
      <c r="E104" s="542">
        <v>669</v>
      </c>
      <c r="F104" s="543" t="s">
        <v>500</v>
      </c>
      <c r="G104" s="544">
        <f t="shared" si="3"/>
        <v>1010251</v>
      </c>
      <c r="H104" s="702">
        <v>66</v>
      </c>
    </row>
    <row r="105" spans="1:8">
      <c r="A105" s="549" t="s">
        <v>693</v>
      </c>
      <c r="B105" s="543" t="s">
        <v>694</v>
      </c>
      <c r="C105" s="544">
        <v>5</v>
      </c>
      <c r="D105" s="702">
        <v>311</v>
      </c>
      <c r="E105" s="542">
        <v>671</v>
      </c>
      <c r="F105" s="543" t="s">
        <v>502</v>
      </c>
      <c r="G105" s="544">
        <f t="shared" si="3"/>
        <v>1991234</v>
      </c>
      <c r="H105" s="702">
        <v>67</v>
      </c>
    </row>
    <row r="106" spans="1:8">
      <c r="A106" s="549" t="s">
        <v>695</v>
      </c>
      <c r="B106" s="543" t="s">
        <v>696</v>
      </c>
      <c r="C106" s="544">
        <v>41612</v>
      </c>
      <c r="D106" s="702">
        <v>311</v>
      </c>
      <c r="E106" s="542">
        <v>672</v>
      </c>
      <c r="F106" s="543" t="s">
        <v>504</v>
      </c>
      <c r="G106" s="544">
        <f t="shared" si="3"/>
        <v>12391808</v>
      </c>
      <c r="H106" s="702">
        <v>67</v>
      </c>
    </row>
    <row r="107" spans="1:8">
      <c r="A107" s="549" t="s">
        <v>697</v>
      </c>
      <c r="B107" s="543" t="s">
        <v>698</v>
      </c>
      <c r="C107" s="544">
        <v>64</v>
      </c>
      <c r="D107" s="702">
        <v>311</v>
      </c>
      <c r="E107" s="542">
        <v>673</v>
      </c>
      <c r="F107" s="543" t="s">
        <v>506</v>
      </c>
      <c r="G107" s="544">
        <f t="shared" si="3"/>
        <v>3219951</v>
      </c>
      <c r="H107" s="702">
        <v>67</v>
      </c>
    </row>
    <row r="108" spans="1:8">
      <c r="A108" s="549" t="s">
        <v>699</v>
      </c>
      <c r="B108" s="543" t="s">
        <v>700</v>
      </c>
      <c r="C108" s="544">
        <v>14226</v>
      </c>
      <c r="D108" s="702">
        <v>311</v>
      </c>
      <c r="E108" s="542">
        <v>674</v>
      </c>
      <c r="F108" s="543" t="s">
        <v>508</v>
      </c>
      <c r="G108" s="544">
        <f t="shared" si="3"/>
        <v>6767864</v>
      </c>
      <c r="H108" s="702">
        <v>67</v>
      </c>
    </row>
    <row r="109" spans="1:8">
      <c r="A109" s="549" t="s">
        <v>701</v>
      </c>
      <c r="B109" s="543" t="s">
        <v>702</v>
      </c>
      <c r="C109" s="544">
        <v>0</v>
      </c>
      <c r="D109" s="702">
        <v>311</v>
      </c>
      <c r="E109" s="542">
        <v>675</v>
      </c>
      <c r="F109" s="543" t="s">
        <v>510</v>
      </c>
      <c r="G109" s="544">
        <f t="shared" si="3"/>
        <v>487040</v>
      </c>
      <c r="H109" s="702">
        <v>67</v>
      </c>
    </row>
    <row r="110" spans="1:8">
      <c r="A110" s="549" t="s">
        <v>703</v>
      </c>
      <c r="B110" s="543" t="s">
        <v>405</v>
      </c>
      <c r="C110" s="544">
        <v>1519</v>
      </c>
      <c r="D110" s="702">
        <v>321</v>
      </c>
      <c r="E110" s="542">
        <v>679</v>
      </c>
      <c r="F110" s="543" t="s">
        <v>512</v>
      </c>
      <c r="G110" s="544">
        <f t="shared" si="3"/>
        <v>5474738</v>
      </c>
      <c r="H110" s="702">
        <v>67</v>
      </c>
    </row>
    <row r="111" spans="1:8">
      <c r="A111" s="549" t="s">
        <v>704</v>
      </c>
      <c r="B111" s="543" t="s">
        <v>407</v>
      </c>
      <c r="C111" s="544">
        <v>33440</v>
      </c>
      <c r="D111" s="702">
        <v>329</v>
      </c>
      <c r="E111" s="542">
        <v>681</v>
      </c>
      <c r="F111" s="543" t="s">
        <v>242</v>
      </c>
      <c r="G111" s="544">
        <f t="shared" si="3"/>
        <v>0</v>
      </c>
      <c r="H111" s="702">
        <v>68</v>
      </c>
    </row>
    <row r="112" spans="1:8" ht="12.5" thickBot="1">
      <c r="A112" s="549" t="s">
        <v>705</v>
      </c>
      <c r="B112" s="543" t="s">
        <v>409</v>
      </c>
      <c r="C112" s="544">
        <v>10316</v>
      </c>
      <c r="D112" s="702">
        <v>331</v>
      </c>
      <c r="E112" s="545">
        <v>691</v>
      </c>
      <c r="F112" s="546" t="s">
        <v>243</v>
      </c>
      <c r="G112" s="547">
        <f t="shared" si="3"/>
        <v>1818</v>
      </c>
      <c r="H112" s="702">
        <v>69</v>
      </c>
    </row>
    <row r="113" spans="1:7">
      <c r="A113" s="549" t="s">
        <v>706</v>
      </c>
      <c r="B113" s="543" t="s">
        <v>411</v>
      </c>
      <c r="C113" s="544">
        <v>2471692</v>
      </c>
      <c r="D113" s="702">
        <v>332</v>
      </c>
      <c r="E113" s="538">
        <v>700</v>
      </c>
      <c r="F113" s="491" t="s">
        <v>25</v>
      </c>
      <c r="G113" s="536"/>
    </row>
    <row r="114" spans="1:7">
      <c r="A114" s="549" t="s">
        <v>707</v>
      </c>
      <c r="B114" s="543" t="s">
        <v>708</v>
      </c>
      <c r="C114" s="544">
        <v>0</v>
      </c>
      <c r="D114" s="702">
        <v>333</v>
      </c>
      <c r="E114" s="538">
        <v>711</v>
      </c>
      <c r="F114" s="491" t="s">
        <v>26</v>
      </c>
      <c r="G114" s="536"/>
    </row>
    <row r="115" spans="1:7">
      <c r="A115" s="549" t="s">
        <v>709</v>
      </c>
      <c r="B115" s="543" t="s">
        <v>710</v>
      </c>
      <c r="C115" s="544">
        <v>138</v>
      </c>
      <c r="D115" s="702">
        <v>333</v>
      </c>
      <c r="E115" s="538">
        <v>911</v>
      </c>
      <c r="F115" s="491" t="s">
        <v>27</v>
      </c>
      <c r="G115" s="536"/>
    </row>
    <row r="116" spans="1:7">
      <c r="A116" s="549" t="s">
        <v>711</v>
      </c>
      <c r="B116" s="543" t="s">
        <v>415</v>
      </c>
      <c r="C116" s="544">
        <v>614574</v>
      </c>
      <c r="D116" s="702">
        <v>339</v>
      </c>
      <c r="E116" s="538">
        <v>921</v>
      </c>
      <c r="F116" s="491" t="s">
        <v>28</v>
      </c>
      <c r="G116" s="536"/>
    </row>
    <row r="117" spans="1:7">
      <c r="A117" s="549" t="s">
        <v>712</v>
      </c>
      <c r="B117" s="543" t="s">
        <v>713</v>
      </c>
      <c r="C117" s="544">
        <v>2398020</v>
      </c>
      <c r="D117" s="702">
        <v>341</v>
      </c>
      <c r="E117" s="538">
        <v>931</v>
      </c>
      <c r="F117" s="491" t="s">
        <v>29</v>
      </c>
      <c r="G117" s="536"/>
    </row>
    <row r="118" spans="1:7">
      <c r="A118" s="549" t="s">
        <v>714</v>
      </c>
      <c r="B118" s="543" t="s">
        <v>715</v>
      </c>
      <c r="C118" s="544">
        <v>396439</v>
      </c>
      <c r="D118" s="702">
        <v>341</v>
      </c>
      <c r="E118" s="538">
        <v>932</v>
      </c>
      <c r="F118" s="491" t="s">
        <v>837</v>
      </c>
      <c r="G118" s="536"/>
    </row>
    <row r="119" spans="1:7">
      <c r="A119" s="549" t="s">
        <v>716</v>
      </c>
      <c r="B119" s="543" t="s">
        <v>419</v>
      </c>
      <c r="C119" s="544">
        <v>739511</v>
      </c>
      <c r="D119" s="702">
        <v>342</v>
      </c>
      <c r="E119" s="538">
        <v>941</v>
      </c>
      <c r="F119" s="491" t="s">
        <v>244</v>
      </c>
      <c r="G119" s="536"/>
    </row>
    <row r="120" spans="1:7">
      <c r="A120" s="549" t="s">
        <v>717</v>
      </c>
      <c r="B120" s="543" t="s">
        <v>421</v>
      </c>
      <c r="C120" s="544">
        <v>5194935</v>
      </c>
      <c r="D120" s="702">
        <v>351</v>
      </c>
      <c r="E120" s="538">
        <v>951</v>
      </c>
      <c r="F120" s="491" t="s">
        <v>30</v>
      </c>
      <c r="G120" s="536"/>
    </row>
    <row r="121" spans="1:7">
      <c r="A121" s="549" t="s">
        <v>718</v>
      </c>
      <c r="B121" s="543" t="s">
        <v>719</v>
      </c>
      <c r="C121" s="544">
        <v>268300</v>
      </c>
      <c r="D121" s="702">
        <v>352</v>
      </c>
      <c r="E121" s="538">
        <v>960</v>
      </c>
      <c r="F121" s="491" t="s">
        <v>31</v>
      </c>
      <c r="G121" s="536"/>
    </row>
    <row r="122" spans="1:7">
      <c r="A122" s="549" t="s">
        <v>720</v>
      </c>
      <c r="B122" s="543" t="s">
        <v>721</v>
      </c>
      <c r="C122" s="544">
        <v>81742</v>
      </c>
      <c r="D122" s="702">
        <v>352</v>
      </c>
      <c r="E122" s="538">
        <v>970</v>
      </c>
      <c r="F122" s="491" t="s">
        <v>245</v>
      </c>
      <c r="G122" s="536"/>
    </row>
    <row r="123" spans="1:7">
      <c r="A123" s="549" t="s">
        <v>722</v>
      </c>
      <c r="B123" s="543" t="s">
        <v>425</v>
      </c>
      <c r="C123" s="544">
        <v>10173</v>
      </c>
      <c r="D123" s="702">
        <v>353</v>
      </c>
      <c r="G123" s="536"/>
    </row>
    <row r="124" spans="1:7">
      <c r="A124" s="549" t="s">
        <v>723</v>
      </c>
      <c r="B124" s="543" t="s">
        <v>427</v>
      </c>
      <c r="C124" s="544">
        <v>16997</v>
      </c>
      <c r="D124" s="702">
        <v>354</v>
      </c>
      <c r="G124" s="536"/>
    </row>
    <row r="125" spans="1:7">
      <c r="A125" s="549" t="s">
        <v>724</v>
      </c>
      <c r="B125" s="543" t="s">
        <v>725</v>
      </c>
      <c r="C125" s="544">
        <v>0</v>
      </c>
      <c r="D125" s="702">
        <v>359</v>
      </c>
      <c r="G125" s="536"/>
    </row>
    <row r="126" spans="1:7">
      <c r="A126" s="549" t="s">
        <v>726</v>
      </c>
      <c r="B126" s="543" t="s">
        <v>727</v>
      </c>
      <c r="C126" s="544">
        <v>0</v>
      </c>
      <c r="D126" s="702">
        <v>359</v>
      </c>
      <c r="G126" s="536"/>
    </row>
    <row r="127" spans="1:7">
      <c r="A127" s="549" t="s">
        <v>728</v>
      </c>
      <c r="B127" s="543" t="s">
        <v>729</v>
      </c>
      <c r="C127" s="544">
        <v>122829</v>
      </c>
      <c r="D127" s="702">
        <v>359</v>
      </c>
      <c r="G127" s="536"/>
    </row>
    <row r="128" spans="1:7">
      <c r="A128" s="549" t="s">
        <v>730</v>
      </c>
      <c r="B128" s="543" t="s">
        <v>731</v>
      </c>
      <c r="C128" s="544">
        <v>497660</v>
      </c>
      <c r="D128" s="702">
        <v>391</v>
      </c>
      <c r="G128" s="536"/>
    </row>
    <row r="129" spans="1:4">
      <c r="A129" s="549" t="s">
        <v>732</v>
      </c>
      <c r="B129" s="543" t="s">
        <v>4</v>
      </c>
      <c r="C129" s="544">
        <v>890988</v>
      </c>
      <c r="D129" s="702">
        <v>391</v>
      </c>
    </row>
    <row r="130" spans="1:4">
      <c r="A130" s="549" t="s">
        <v>733</v>
      </c>
      <c r="B130" s="543" t="s">
        <v>432</v>
      </c>
      <c r="C130" s="544">
        <v>64941</v>
      </c>
      <c r="D130" s="702">
        <v>392</v>
      </c>
    </row>
    <row r="131" spans="1:4">
      <c r="A131" s="549" t="s">
        <v>734</v>
      </c>
      <c r="B131" s="543" t="s">
        <v>735</v>
      </c>
      <c r="C131" s="544">
        <v>0</v>
      </c>
      <c r="D131" s="702">
        <v>411</v>
      </c>
    </row>
    <row r="132" spans="1:4">
      <c r="A132" s="549" t="s">
        <v>736</v>
      </c>
      <c r="B132" s="543" t="s">
        <v>737</v>
      </c>
      <c r="C132" s="544">
        <v>0</v>
      </c>
      <c r="D132" s="702">
        <v>411</v>
      </c>
    </row>
    <row r="133" spans="1:4">
      <c r="A133" s="549" t="s">
        <v>738</v>
      </c>
      <c r="B133" s="543" t="s">
        <v>436</v>
      </c>
      <c r="C133" s="544">
        <v>0</v>
      </c>
      <c r="D133" s="702">
        <v>412</v>
      </c>
    </row>
    <row r="134" spans="1:4">
      <c r="A134" s="549" t="s">
        <v>739</v>
      </c>
      <c r="B134" s="543" t="s">
        <v>438</v>
      </c>
      <c r="C134" s="544">
        <v>0</v>
      </c>
      <c r="D134" s="702">
        <v>413</v>
      </c>
    </row>
    <row r="135" spans="1:4">
      <c r="A135" s="549" t="s">
        <v>740</v>
      </c>
      <c r="B135" s="543" t="s">
        <v>440</v>
      </c>
      <c r="C135" s="544">
        <v>0</v>
      </c>
      <c r="D135" s="702">
        <v>419</v>
      </c>
    </row>
    <row r="136" spans="1:4">
      <c r="A136" s="549" t="s">
        <v>741</v>
      </c>
      <c r="B136" s="543" t="s">
        <v>442</v>
      </c>
      <c r="C136" s="544">
        <v>5805102</v>
      </c>
      <c r="D136" s="702">
        <v>461</v>
      </c>
    </row>
    <row r="137" spans="1:4">
      <c r="A137" s="549" t="s">
        <v>742</v>
      </c>
      <c r="B137" s="543" t="s">
        <v>743</v>
      </c>
      <c r="C137" s="544">
        <v>1088279</v>
      </c>
      <c r="D137" s="702">
        <v>462</v>
      </c>
    </row>
    <row r="138" spans="1:4">
      <c r="A138" s="549" t="s">
        <v>744</v>
      </c>
      <c r="B138" s="543" t="s">
        <v>745</v>
      </c>
      <c r="C138" s="544">
        <v>4643</v>
      </c>
      <c r="D138" s="702">
        <v>462</v>
      </c>
    </row>
    <row r="139" spans="1:4">
      <c r="A139" s="549" t="s">
        <v>746</v>
      </c>
      <c r="B139" s="543" t="s">
        <v>5</v>
      </c>
      <c r="C139" s="544">
        <v>1945034</v>
      </c>
      <c r="D139" s="702">
        <v>471</v>
      </c>
    </row>
    <row r="140" spans="1:4">
      <c r="A140" s="549" t="s">
        <v>747</v>
      </c>
      <c r="B140" s="543" t="s">
        <v>6</v>
      </c>
      <c r="C140" s="544">
        <v>517277</v>
      </c>
      <c r="D140" s="702">
        <v>481</v>
      </c>
    </row>
    <row r="141" spans="1:4">
      <c r="A141" s="549" t="s">
        <v>748</v>
      </c>
      <c r="B141" s="543" t="s">
        <v>749</v>
      </c>
      <c r="C141" s="544">
        <v>12314950</v>
      </c>
      <c r="D141" s="702">
        <v>511</v>
      </c>
    </row>
    <row r="142" spans="1:4">
      <c r="A142" s="549" t="s">
        <v>750</v>
      </c>
      <c r="B142" s="543" t="s">
        <v>751</v>
      </c>
      <c r="C142" s="544">
        <v>35385490</v>
      </c>
      <c r="D142" s="702">
        <v>511</v>
      </c>
    </row>
    <row r="143" spans="1:4">
      <c r="A143" s="549" t="s">
        <v>752</v>
      </c>
      <c r="B143" s="543" t="s">
        <v>753</v>
      </c>
      <c r="C143" s="544">
        <v>6405201</v>
      </c>
      <c r="D143" s="702">
        <v>531</v>
      </c>
    </row>
    <row r="144" spans="1:4">
      <c r="A144" s="549" t="s">
        <v>754</v>
      </c>
      <c r="B144" s="543" t="s">
        <v>755</v>
      </c>
      <c r="C144" s="544">
        <v>9718943</v>
      </c>
      <c r="D144" s="702">
        <v>531</v>
      </c>
    </row>
    <row r="145" spans="1:4">
      <c r="A145" s="549" t="s">
        <v>756</v>
      </c>
      <c r="B145" s="543" t="s">
        <v>450</v>
      </c>
      <c r="C145" s="544">
        <v>466273</v>
      </c>
      <c r="D145" s="702">
        <v>551</v>
      </c>
    </row>
    <row r="146" spans="1:4">
      <c r="A146" s="549" t="s">
        <v>757</v>
      </c>
      <c r="B146" s="543" t="s">
        <v>452</v>
      </c>
      <c r="C146" s="544">
        <v>14898417</v>
      </c>
      <c r="D146" s="702">
        <v>552</v>
      </c>
    </row>
    <row r="147" spans="1:4">
      <c r="A147" s="549" t="s">
        <v>758</v>
      </c>
      <c r="B147" s="543" t="s">
        <v>759</v>
      </c>
      <c r="C147" s="544">
        <v>52214289</v>
      </c>
      <c r="D147" s="702">
        <v>553</v>
      </c>
    </row>
    <row r="148" spans="1:4">
      <c r="A148" s="549" t="s">
        <v>760</v>
      </c>
      <c r="B148" s="543" t="s">
        <v>761</v>
      </c>
      <c r="C148" s="544">
        <v>2553046</v>
      </c>
      <c r="D148" s="702">
        <v>571</v>
      </c>
    </row>
    <row r="149" spans="1:4">
      <c r="A149" s="549" t="s">
        <v>762</v>
      </c>
      <c r="B149" s="543" t="s">
        <v>763</v>
      </c>
      <c r="C149" s="544">
        <v>23053</v>
      </c>
      <c r="D149" s="702">
        <v>571</v>
      </c>
    </row>
    <row r="150" spans="1:4">
      <c r="A150" s="549" t="s">
        <v>764</v>
      </c>
      <c r="B150" s="543" t="s">
        <v>765</v>
      </c>
      <c r="C150" s="544">
        <v>1084463</v>
      </c>
      <c r="D150" s="702">
        <v>572</v>
      </c>
    </row>
    <row r="151" spans="1:4">
      <c r="A151" s="549" t="s">
        <v>766</v>
      </c>
      <c r="B151" s="543" t="s">
        <v>767</v>
      </c>
      <c r="C151" s="544">
        <v>3146921</v>
      </c>
      <c r="D151" s="702">
        <v>572</v>
      </c>
    </row>
    <row r="152" spans="1:4">
      <c r="A152" s="549" t="s">
        <v>768</v>
      </c>
      <c r="B152" s="543" t="s">
        <v>769</v>
      </c>
      <c r="C152" s="544">
        <v>0</v>
      </c>
      <c r="D152" s="702">
        <v>573</v>
      </c>
    </row>
    <row r="153" spans="1:4">
      <c r="A153" s="549" t="s">
        <v>770</v>
      </c>
      <c r="B153" s="543" t="s">
        <v>771</v>
      </c>
      <c r="C153" s="544">
        <v>0</v>
      </c>
      <c r="D153" s="702">
        <v>573</v>
      </c>
    </row>
    <row r="154" spans="1:4">
      <c r="A154" s="549" t="s">
        <v>772</v>
      </c>
      <c r="B154" s="543" t="s">
        <v>773</v>
      </c>
      <c r="C154" s="544">
        <v>2912</v>
      </c>
      <c r="D154" s="702">
        <v>574</v>
      </c>
    </row>
    <row r="155" spans="1:4">
      <c r="A155" s="549" t="s">
        <v>774</v>
      </c>
      <c r="B155" s="543" t="s">
        <v>775</v>
      </c>
      <c r="C155" s="544">
        <v>90311</v>
      </c>
      <c r="D155" s="702">
        <v>574</v>
      </c>
    </row>
    <row r="156" spans="1:4">
      <c r="A156" s="549" t="s">
        <v>776</v>
      </c>
      <c r="B156" s="543" t="s">
        <v>777</v>
      </c>
      <c r="C156" s="544">
        <v>39931</v>
      </c>
      <c r="D156" s="702">
        <v>574</v>
      </c>
    </row>
    <row r="157" spans="1:4">
      <c r="A157" s="549" t="s">
        <v>778</v>
      </c>
      <c r="B157" s="543" t="s">
        <v>460</v>
      </c>
      <c r="C157" s="544">
        <v>499934</v>
      </c>
      <c r="D157" s="702">
        <v>575</v>
      </c>
    </row>
    <row r="158" spans="1:4">
      <c r="A158" s="549" t="s">
        <v>779</v>
      </c>
      <c r="B158" s="543" t="s">
        <v>462</v>
      </c>
      <c r="C158" s="544">
        <v>182006</v>
      </c>
      <c r="D158" s="702">
        <v>576</v>
      </c>
    </row>
    <row r="159" spans="1:4">
      <c r="A159" s="549" t="s">
        <v>780</v>
      </c>
      <c r="B159" s="543" t="s">
        <v>464</v>
      </c>
      <c r="C159" s="544">
        <v>431164</v>
      </c>
      <c r="D159" s="702">
        <v>577</v>
      </c>
    </row>
    <row r="160" spans="1:4">
      <c r="A160" s="549" t="s">
        <v>781</v>
      </c>
      <c r="B160" s="543" t="s">
        <v>782</v>
      </c>
      <c r="C160" s="544">
        <v>190112</v>
      </c>
      <c r="D160" s="702">
        <v>578</v>
      </c>
    </row>
    <row r="161" spans="1:4">
      <c r="A161" s="549" t="s">
        <v>783</v>
      </c>
      <c r="B161" s="543" t="s">
        <v>784</v>
      </c>
      <c r="C161" s="544">
        <v>2350797</v>
      </c>
      <c r="D161" s="702">
        <v>578</v>
      </c>
    </row>
    <row r="162" spans="1:4">
      <c r="A162" s="549" t="s">
        <v>785</v>
      </c>
      <c r="B162" s="543" t="s">
        <v>468</v>
      </c>
      <c r="C162" s="544">
        <v>160443</v>
      </c>
      <c r="D162" s="702">
        <v>579</v>
      </c>
    </row>
    <row r="163" spans="1:4">
      <c r="A163" s="549" t="s">
        <v>786</v>
      </c>
      <c r="B163" s="543" t="s">
        <v>470</v>
      </c>
      <c r="C163" s="544">
        <v>8834910</v>
      </c>
      <c r="D163" s="702">
        <v>591</v>
      </c>
    </row>
    <row r="164" spans="1:4">
      <c r="A164" s="549" t="s">
        <v>787</v>
      </c>
      <c r="B164" s="543" t="s">
        <v>472</v>
      </c>
      <c r="C164" s="544">
        <v>1614804</v>
      </c>
      <c r="D164" s="702">
        <v>592</v>
      </c>
    </row>
    <row r="165" spans="1:4">
      <c r="A165" s="549" t="s">
        <v>788</v>
      </c>
      <c r="B165" s="543" t="s">
        <v>474</v>
      </c>
      <c r="C165" s="544">
        <v>3094071</v>
      </c>
      <c r="D165" s="702">
        <v>593</v>
      </c>
    </row>
    <row r="166" spans="1:4">
      <c r="A166" s="549" t="s">
        <v>789</v>
      </c>
      <c r="B166" s="543" t="s">
        <v>476</v>
      </c>
      <c r="C166" s="544">
        <v>1827580</v>
      </c>
      <c r="D166" s="702">
        <v>594</v>
      </c>
    </row>
    <row r="167" spans="1:4">
      <c r="A167" s="549" t="s">
        <v>790</v>
      </c>
      <c r="B167" s="543" t="s">
        <v>478</v>
      </c>
      <c r="C167" s="544">
        <v>1134123</v>
      </c>
      <c r="D167" s="702">
        <v>595</v>
      </c>
    </row>
    <row r="168" spans="1:4">
      <c r="A168" s="549" t="s">
        <v>791</v>
      </c>
      <c r="B168" s="543" t="s">
        <v>792</v>
      </c>
      <c r="C168" s="544">
        <v>24403</v>
      </c>
      <c r="D168" s="702">
        <v>611</v>
      </c>
    </row>
    <row r="169" spans="1:4">
      <c r="A169" s="549" t="s">
        <v>793</v>
      </c>
      <c r="B169" s="543" t="s">
        <v>794</v>
      </c>
      <c r="C169" s="544">
        <v>1208725</v>
      </c>
      <c r="D169" s="702">
        <v>611</v>
      </c>
    </row>
    <row r="170" spans="1:4">
      <c r="A170" s="549" t="s">
        <v>795</v>
      </c>
      <c r="B170" s="543" t="s">
        <v>796</v>
      </c>
      <c r="C170" s="544">
        <v>4315120</v>
      </c>
      <c r="D170" s="702">
        <v>631</v>
      </c>
    </row>
    <row r="171" spans="1:4">
      <c r="A171" s="549" t="s">
        <v>797</v>
      </c>
      <c r="B171" s="543" t="s">
        <v>798</v>
      </c>
      <c r="C171" s="544">
        <v>418573</v>
      </c>
      <c r="D171" s="702">
        <v>631</v>
      </c>
    </row>
    <row r="172" spans="1:4">
      <c r="A172" s="549" t="s">
        <v>799</v>
      </c>
      <c r="B172" s="543" t="s">
        <v>800</v>
      </c>
      <c r="C172" s="544">
        <v>0</v>
      </c>
      <c r="D172" s="702">
        <v>632</v>
      </c>
    </row>
    <row r="173" spans="1:4">
      <c r="A173" s="549" t="s">
        <v>801</v>
      </c>
      <c r="B173" s="543" t="s">
        <v>802</v>
      </c>
      <c r="C173" s="544">
        <v>0</v>
      </c>
      <c r="D173" s="702">
        <v>632</v>
      </c>
    </row>
    <row r="174" spans="1:4">
      <c r="A174" s="549" t="s">
        <v>803</v>
      </c>
      <c r="B174" s="543" t="s">
        <v>485</v>
      </c>
      <c r="C174" s="544">
        <v>7722025</v>
      </c>
      <c r="D174" s="702">
        <v>641</v>
      </c>
    </row>
    <row r="175" spans="1:4">
      <c r="A175" s="549" t="s">
        <v>804</v>
      </c>
      <c r="B175" s="543" t="s">
        <v>487</v>
      </c>
      <c r="C175" s="544">
        <v>54684</v>
      </c>
      <c r="D175" s="702">
        <v>642</v>
      </c>
    </row>
    <row r="176" spans="1:4">
      <c r="A176" s="549" t="s">
        <v>805</v>
      </c>
      <c r="B176" s="543" t="s">
        <v>489</v>
      </c>
      <c r="C176" s="544">
        <v>1949037</v>
      </c>
      <c r="D176" s="702">
        <v>643</v>
      </c>
    </row>
    <row r="177" spans="1:4">
      <c r="A177" s="549" t="s">
        <v>806</v>
      </c>
      <c r="B177" s="543" t="s">
        <v>491</v>
      </c>
      <c r="C177" s="544">
        <v>1151561</v>
      </c>
      <c r="D177" s="702">
        <v>644</v>
      </c>
    </row>
    <row r="178" spans="1:4">
      <c r="A178" s="549" t="s">
        <v>807</v>
      </c>
      <c r="B178" s="543" t="s">
        <v>239</v>
      </c>
      <c r="C178" s="544">
        <v>2313849</v>
      </c>
      <c r="D178" s="702">
        <v>659</v>
      </c>
    </row>
    <row r="179" spans="1:4">
      <c r="A179" s="549" t="s">
        <v>808</v>
      </c>
      <c r="B179" s="543" t="s">
        <v>809</v>
      </c>
      <c r="C179" s="544">
        <v>208266</v>
      </c>
      <c r="D179" s="702">
        <v>661</v>
      </c>
    </row>
    <row r="180" spans="1:4">
      <c r="A180" s="549" t="s">
        <v>810</v>
      </c>
      <c r="B180" s="543" t="s">
        <v>811</v>
      </c>
      <c r="C180" s="544">
        <v>191094</v>
      </c>
      <c r="D180" s="702">
        <v>661</v>
      </c>
    </row>
    <row r="181" spans="1:4">
      <c r="A181" s="549" t="s">
        <v>812</v>
      </c>
      <c r="B181" s="543" t="s">
        <v>496</v>
      </c>
      <c r="C181" s="544">
        <v>4323</v>
      </c>
      <c r="D181" s="702">
        <v>662</v>
      </c>
    </row>
    <row r="182" spans="1:4">
      <c r="A182" s="549" t="s">
        <v>813</v>
      </c>
      <c r="B182" s="543" t="s">
        <v>814</v>
      </c>
      <c r="C182" s="544">
        <v>2666711</v>
      </c>
      <c r="D182" s="702">
        <v>663</v>
      </c>
    </row>
    <row r="183" spans="1:4">
      <c r="A183" s="549" t="s">
        <v>815</v>
      </c>
      <c r="B183" s="543" t="s">
        <v>816</v>
      </c>
      <c r="C183" s="544">
        <v>101559</v>
      </c>
      <c r="D183" s="702">
        <v>663</v>
      </c>
    </row>
    <row r="184" spans="1:4">
      <c r="A184" s="549" t="s">
        <v>817</v>
      </c>
      <c r="B184" s="543" t="s">
        <v>500</v>
      </c>
      <c r="C184" s="544">
        <v>1010251</v>
      </c>
      <c r="D184" s="702">
        <v>669</v>
      </c>
    </row>
    <row r="185" spans="1:4">
      <c r="A185" s="549" t="s">
        <v>818</v>
      </c>
      <c r="B185" s="543" t="s">
        <v>502</v>
      </c>
      <c r="C185" s="544">
        <v>1991234</v>
      </c>
      <c r="D185" s="702">
        <v>671</v>
      </c>
    </row>
    <row r="186" spans="1:4">
      <c r="A186" s="549" t="s">
        <v>819</v>
      </c>
      <c r="B186" s="543" t="s">
        <v>504</v>
      </c>
      <c r="C186" s="544">
        <v>12391808</v>
      </c>
      <c r="D186" s="702">
        <v>672</v>
      </c>
    </row>
    <row r="187" spans="1:4">
      <c r="A187" s="549" t="s">
        <v>820</v>
      </c>
      <c r="B187" s="543" t="s">
        <v>506</v>
      </c>
      <c r="C187" s="544">
        <v>3219951</v>
      </c>
      <c r="D187" s="702">
        <v>673</v>
      </c>
    </row>
    <row r="188" spans="1:4">
      <c r="A188" s="549" t="s">
        <v>821</v>
      </c>
      <c r="B188" s="543" t="s">
        <v>508</v>
      </c>
      <c r="C188" s="544">
        <v>6767864</v>
      </c>
      <c r="D188" s="702">
        <v>674</v>
      </c>
    </row>
    <row r="189" spans="1:4">
      <c r="A189" s="549" t="s">
        <v>822</v>
      </c>
      <c r="B189" s="543" t="s">
        <v>510</v>
      </c>
      <c r="C189" s="544">
        <v>487040</v>
      </c>
      <c r="D189" s="702">
        <v>675</v>
      </c>
    </row>
    <row r="190" spans="1:4">
      <c r="A190" s="549" t="s">
        <v>823</v>
      </c>
      <c r="B190" s="543" t="s">
        <v>512</v>
      </c>
      <c r="C190" s="544">
        <v>5474738</v>
      </c>
      <c r="D190" s="702">
        <v>679</v>
      </c>
    </row>
    <row r="191" spans="1:4">
      <c r="A191" s="549" t="s">
        <v>824</v>
      </c>
      <c r="B191" s="543" t="s">
        <v>242</v>
      </c>
      <c r="C191" s="544">
        <v>0</v>
      </c>
      <c r="D191" s="702">
        <v>681</v>
      </c>
    </row>
    <row r="192" spans="1:4" ht="12.5" thickBot="1">
      <c r="A192" s="550" t="s">
        <v>825</v>
      </c>
      <c r="B192" s="546" t="s">
        <v>243</v>
      </c>
      <c r="C192" s="547">
        <v>1818</v>
      </c>
      <c r="D192" s="702">
        <v>691</v>
      </c>
    </row>
    <row r="193" spans="1:3">
      <c r="A193" s="535" t="s">
        <v>826</v>
      </c>
      <c r="B193" s="491" t="s">
        <v>25</v>
      </c>
      <c r="C193" s="536">
        <v>282506843</v>
      </c>
    </row>
    <row r="194" spans="1:3">
      <c r="A194" s="535" t="s">
        <v>827</v>
      </c>
      <c r="B194" s="491" t="s">
        <v>26</v>
      </c>
      <c r="C194" s="536"/>
    </row>
    <row r="195" spans="1:3">
      <c r="A195" s="535" t="s">
        <v>828</v>
      </c>
      <c r="B195" s="491" t="s">
        <v>829</v>
      </c>
      <c r="C195" s="536"/>
    </row>
    <row r="196" spans="1:3">
      <c r="A196" s="535" t="s">
        <v>830</v>
      </c>
      <c r="B196" s="491" t="s">
        <v>831</v>
      </c>
      <c r="C196" s="536"/>
    </row>
    <row r="197" spans="1:3">
      <c r="A197" s="535" t="s">
        <v>832</v>
      </c>
      <c r="B197" s="491" t="s">
        <v>833</v>
      </c>
      <c r="C197" s="536"/>
    </row>
    <row r="198" spans="1:3">
      <c r="A198" s="535" t="s">
        <v>834</v>
      </c>
      <c r="B198" s="491" t="s">
        <v>28</v>
      </c>
      <c r="C198" s="536"/>
    </row>
    <row r="199" spans="1:3">
      <c r="A199" s="535" t="s">
        <v>835</v>
      </c>
      <c r="B199" s="491" t="s">
        <v>29</v>
      </c>
      <c r="C199" s="536"/>
    </row>
    <row r="200" spans="1:3">
      <c r="A200" s="535" t="s">
        <v>836</v>
      </c>
      <c r="B200" s="491" t="s">
        <v>837</v>
      </c>
      <c r="C200" s="536"/>
    </row>
    <row r="201" spans="1:3">
      <c r="A201" s="535" t="s">
        <v>838</v>
      </c>
      <c r="B201" s="491" t="s">
        <v>244</v>
      </c>
      <c r="C201" s="536"/>
    </row>
    <row r="202" spans="1:3">
      <c r="A202" s="535" t="s">
        <v>839</v>
      </c>
      <c r="B202" s="491" t="s">
        <v>30</v>
      </c>
      <c r="C202" s="536"/>
    </row>
    <row r="203" spans="1:3">
      <c r="A203" s="535" t="s">
        <v>840</v>
      </c>
      <c r="B203" s="491" t="s">
        <v>31</v>
      </c>
      <c r="C203" s="536"/>
    </row>
    <row r="204" spans="1:3">
      <c r="A204" s="535" t="s">
        <v>841</v>
      </c>
      <c r="B204" s="491" t="s">
        <v>245</v>
      </c>
      <c r="C204" s="536"/>
    </row>
    <row r="205" spans="1:3">
      <c r="C205" s="536"/>
    </row>
    <row r="206" spans="1:3">
      <c r="C206" s="536"/>
    </row>
  </sheetData>
  <sortState xmlns:xlrd2="http://schemas.microsoft.com/office/spreadsheetml/2017/richdata2" ref="M5:N41">
    <sortCondition ref="M5:M41"/>
  </sortState>
  <phoneticPr fontId="8"/>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3AE28-186B-4F80-8D1F-ED238238236C}">
  <dimension ref="B1:L206"/>
  <sheetViews>
    <sheetView zoomScale="90" zoomScaleNormal="90" workbookViewId="0"/>
  </sheetViews>
  <sheetFormatPr defaultRowHeight="13"/>
  <cols>
    <col min="1" max="1" width="3.54296875" customWidth="1"/>
    <col min="2" max="2" width="8.7265625" style="535"/>
    <col min="3" max="3" width="14.54296875" style="491" customWidth="1"/>
    <col min="4" max="4" width="12.81640625" style="491" bestFit="1" customWidth="1"/>
    <col min="5" max="7" width="8.7265625" style="491"/>
    <col min="8" max="8" width="14.1796875" style="491" customWidth="1"/>
    <col min="9" max="11" width="8.7265625" style="491"/>
    <col min="12" max="12" width="13.1796875" style="491" customWidth="1"/>
  </cols>
  <sheetData>
    <row r="1" spans="2:12">
      <c r="D1" s="536">
        <f>SUM(D5:D192)</f>
        <v>239101853</v>
      </c>
      <c r="F1" s="535"/>
      <c r="H1" s="536">
        <f>SUM(H5:H112)</f>
        <v>239101853</v>
      </c>
      <c r="J1" s="535"/>
      <c r="L1" s="536">
        <f>SUM(L5:L41)</f>
        <v>239101853</v>
      </c>
    </row>
    <row r="2" spans="2:12">
      <c r="B2" s="551" t="s">
        <v>516</v>
      </c>
    </row>
    <row r="3" spans="2:12">
      <c r="D3" s="491" t="s">
        <v>828</v>
      </c>
    </row>
    <row r="4" spans="2:12" ht="13.5" thickBot="1">
      <c r="B4" s="535">
        <v>188</v>
      </c>
      <c r="D4" s="491" t="s">
        <v>829</v>
      </c>
      <c r="F4" s="535">
        <v>108</v>
      </c>
      <c r="J4" s="535"/>
      <c r="L4" s="536"/>
    </row>
    <row r="5" spans="2:12">
      <c r="B5" s="548" t="s">
        <v>517</v>
      </c>
      <c r="C5" s="540" t="s">
        <v>518</v>
      </c>
      <c r="D5" s="541">
        <v>225431</v>
      </c>
      <c r="E5" s="537">
        <v>11</v>
      </c>
      <c r="F5" s="539">
        <v>11</v>
      </c>
      <c r="G5" s="540" t="s">
        <v>316</v>
      </c>
      <c r="H5" s="541">
        <f>SUMIF(E$5:E$192,F5,D$5:D$192)</f>
        <v>1137947</v>
      </c>
      <c r="I5" s="537">
        <v>1</v>
      </c>
      <c r="J5" s="539">
        <v>1</v>
      </c>
      <c r="K5" s="540" t="s">
        <v>234</v>
      </c>
      <c r="L5" s="541">
        <f>SUMIF(I$5:I$112,J5,H$5:H$112)</f>
        <v>1935828</v>
      </c>
    </row>
    <row r="6" spans="2:12">
      <c r="B6" s="549" t="s">
        <v>519</v>
      </c>
      <c r="C6" s="543" t="s">
        <v>520</v>
      </c>
      <c r="D6" s="544">
        <v>53310</v>
      </c>
      <c r="E6" s="537">
        <v>11</v>
      </c>
      <c r="F6" s="542">
        <v>12</v>
      </c>
      <c r="G6" s="543" t="s">
        <v>318</v>
      </c>
      <c r="H6" s="544">
        <f t="shared" ref="H6:H69" si="0">SUMIF(E$5:E$192,F6,D$5:D$192)</f>
        <v>359043</v>
      </c>
      <c r="I6" s="537">
        <v>1</v>
      </c>
      <c r="J6" s="542">
        <v>6</v>
      </c>
      <c r="K6" s="543" t="s">
        <v>85</v>
      </c>
      <c r="L6" s="544">
        <f t="shared" ref="L6:L41" si="1">SUMIF(I$5:I$112,J6,H$5:H$112)</f>
        <v>85385</v>
      </c>
    </row>
    <row r="7" spans="2:12">
      <c r="B7" s="549" t="s">
        <v>521</v>
      </c>
      <c r="C7" s="543" t="s">
        <v>522</v>
      </c>
      <c r="D7" s="544">
        <v>531679</v>
      </c>
      <c r="E7" s="537">
        <v>11</v>
      </c>
      <c r="F7" s="542">
        <v>13</v>
      </c>
      <c r="G7" s="543" t="s">
        <v>320</v>
      </c>
      <c r="H7" s="544">
        <f t="shared" si="0"/>
        <v>66982</v>
      </c>
      <c r="I7" s="537">
        <v>1</v>
      </c>
      <c r="J7" s="542">
        <v>11</v>
      </c>
      <c r="K7" s="543" t="s">
        <v>86</v>
      </c>
      <c r="L7" s="544">
        <f t="shared" si="1"/>
        <v>4155493</v>
      </c>
    </row>
    <row r="8" spans="2:12">
      <c r="B8" s="549" t="s">
        <v>523</v>
      </c>
      <c r="C8" s="543" t="s">
        <v>524</v>
      </c>
      <c r="D8" s="544">
        <v>179493</v>
      </c>
      <c r="E8" s="537">
        <v>11</v>
      </c>
      <c r="F8" s="542">
        <v>15</v>
      </c>
      <c r="G8" s="543" t="s">
        <v>322</v>
      </c>
      <c r="H8" s="544">
        <f t="shared" si="0"/>
        <v>158994</v>
      </c>
      <c r="I8" s="537">
        <v>1</v>
      </c>
      <c r="J8" s="542">
        <v>15</v>
      </c>
      <c r="K8" s="543" t="s">
        <v>87</v>
      </c>
      <c r="L8" s="544">
        <f t="shared" si="1"/>
        <v>703065</v>
      </c>
    </row>
    <row r="9" spans="2:12">
      <c r="B9" s="549" t="s">
        <v>525</v>
      </c>
      <c r="C9" s="543" t="s">
        <v>526</v>
      </c>
      <c r="D9" s="544">
        <v>26925</v>
      </c>
      <c r="E9" s="537">
        <v>11</v>
      </c>
      <c r="F9" s="542">
        <v>17</v>
      </c>
      <c r="G9" s="543" t="s">
        <v>324</v>
      </c>
      <c r="H9" s="544">
        <f t="shared" si="0"/>
        <v>212862</v>
      </c>
      <c r="I9" s="537">
        <v>1</v>
      </c>
      <c r="J9" s="542">
        <v>16</v>
      </c>
      <c r="K9" s="543" t="s">
        <v>88</v>
      </c>
      <c r="L9" s="544">
        <f t="shared" si="1"/>
        <v>1637055</v>
      </c>
    </row>
    <row r="10" spans="2:12">
      <c r="B10" s="549" t="s">
        <v>527</v>
      </c>
      <c r="C10" s="543" t="s">
        <v>528</v>
      </c>
      <c r="D10" s="544">
        <v>121109</v>
      </c>
      <c r="E10" s="537">
        <v>11</v>
      </c>
      <c r="F10" s="542">
        <v>61</v>
      </c>
      <c r="G10" s="543" t="s">
        <v>326</v>
      </c>
      <c r="H10" s="544">
        <f t="shared" si="0"/>
        <v>12831</v>
      </c>
      <c r="I10" s="537">
        <v>6</v>
      </c>
      <c r="J10" s="542">
        <v>20</v>
      </c>
      <c r="K10" s="543" t="s">
        <v>89</v>
      </c>
      <c r="L10" s="544">
        <f t="shared" si="1"/>
        <v>2440137</v>
      </c>
    </row>
    <row r="11" spans="2:12">
      <c r="B11" s="549" t="s">
        <v>529</v>
      </c>
      <c r="C11" s="543" t="s">
        <v>318</v>
      </c>
      <c r="D11" s="544">
        <v>359043</v>
      </c>
      <c r="E11" s="537">
        <v>12</v>
      </c>
      <c r="F11" s="542">
        <v>62</v>
      </c>
      <c r="G11" s="543" t="s">
        <v>328</v>
      </c>
      <c r="H11" s="544">
        <f t="shared" si="0"/>
        <v>72554</v>
      </c>
      <c r="I11" s="537">
        <v>6</v>
      </c>
      <c r="J11" s="542">
        <v>21</v>
      </c>
      <c r="K11" s="543" t="s">
        <v>90</v>
      </c>
      <c r="L11" s="544">
        <f t="shared" si="1"/>
        <v>162106</v>
      </c>
    </row>
    <row r="12" spans="2:12">
      <c r="B12" s="549" t="s">
        <v>530</v>
      </c>
      <c r="C12" s="543" t="s">
        <v>320</v>
      </c>
      <c r="D12" s="544">
        <v>66982</v>
      </c>
      <c r="E12" s="537">
        <v>13</v>
      </c>
      <c r="F12" s="542">
        <v>111</v>
      </c>
      <c r="G12" s="543" t="s">
        <v>330</v>
      </c>
      <c r="H12" s="544">
        <f t="shared" si="0"/>
        <v>3631043</v>
      </c>
      <c r="I12" s="537">
        <v>11</v>
      </c>
      <c r="J12" s="542">
        <v>22</v>
      </c>
      <c r="K12" s="543" t="s">
        <v>235</v>
      </c>
      <c r="L12" s="544">
        <f t="shared" si="1"/>
        <v>2721468</v>
      </c>
    </row>
    <row r="13" spans="2:12">
      <c r="B13" s="549" t="s">
        <v>531</v>
      </c>
      <c r="C13" s="543" t="s">
        <v>532</v>
      </c>
      <c r="D13" s="544">
        <v>47853</v>
      </c>
      <c r="E13" s="537">
        <v>15</v>
      </c>
      <c r="F13" s="542">
        <v>112</v>
      </c>
      <c r="G13" s="543" t="s">
        <v>332</v>
      </c>
      <c r="H13" s="544">
        <f t="shared" si="0"/>
        <v>390519</v>
      </c>
      <c r="I13" s="537">
        <v>11</v>
      </c>
      <c r="J13" s="542">
        <v>25</v>
      </c>
      <c r="K13" s="543" t="s">
        <v>236</v>
      </c>
      <c r="L13" s="544">
        <f t="shared" si="1"/>
        <v>1265028</v>
      </c>
    </row>
    <row r="14" spans="2:12">
      <c r="B14" s="549" t="s">
        <v>533</v>
      </c>
      <c r="C14" s="543" t="s">
        <v>534</v>
      </c>
      <c r="D14" s="544">
        <v>60935</v>
      </c>
      <c r="E14" s="537">
        <v>15</v>
      </c>
      <c r="F14" s="542">
        <v>113</v>
      </c>
      <c r="G14" s="543" t="s">
        <v>334</v>
      </c>
      <c r="H14" s="544">
        <f t="shared" si="0"/>
        <v>73494</v>
      </c>
      <c r="I14" s="537">
        <v>11</v>
      </c>
      <c r="J14" s="542">
        <v>26</v>
      </c>
      <c r="K14" s="543" t="s">
        <v>91</v>
      </c>
      <c r="L14" s="544">
        <f t="shared" si="1"/>
        <v>1317614</v>
      </c>
    </row>
    <row r="15" spans="2:12">
      <c r="B15" s="549" t="s">
        <v>535</v>
      </c>
      <c r="C15" s="543" t="s">
        <v>536</v>
      </c>
      <c r="D15" s="544">
        <v>50206</v>
      </c>
      <c r="E15" s="537">
        <v>15</v>
      </c>
      <c r="F15" s="542">
        <v>114</v>
      </c>
      <c r="G15" s="543" t="s">
        <v>336</v>
      </c>
      <c r="H15" s="544">
        <f t="shared" si="0"/>
        <v>60437</v>
      </c>
      <c r="I15" s="537">
        <v>11</v>
      </c>
      <c r="J15" s="542">
        <v>27</v>
      </c>
      <c r="K15" s="543" t="s">
        <v>92</v>
      </c>
      <c r="L15" s="544">
        <f t="shared" si="1"/>
        <v>711350</v>
      </c>
    </row>
    <row r="16" spans="2:12">
      <c r="B16" s="549" t="s">
        <v>537</v>
      </c>
      <c r="C16" s="543" t="s">
        <v>538</v>
      </c>
      <c r="D16" s="544">
        <v>200626</v>
      </c>
      <c r="E16" s="537">
        <v>17</v>
      </c>
      <c r="F16" s="542">
        <v>151</v>
      </c>
      <c r="G16" s="543" t="s">
        <v>338</v>
      </c>
      <c r="H16" s="544">
        <f t="shared" si="0"/>
        <v>244568</v>
      </c>
      <c r="I16" s="537">
        <v>15</v>
      </c>
      <c r="J16" s="542">
        <v>28</v>
      </c>
      <c r="K16" s="543" t="s">
        <v>93</v>
      </c>
      <c r="L16" s="544">
        <f t="shared" si="1"/>
        <v>3105192</v>
      </c>
    </row>
    <row r="17" spans="2:12">
      <c r="B17" s="549" t="s">
        <v>539</v>
      </c>
      <c r="C17" s="543" t="s">
        <v>540</v>
      </c>
      <c r="D17" s="544">
        <v>12236</v>
      </c>
      <c r="E17" s="537">
        <v>17</v>
      </c>
      <c r="F17" s="542">
        <v>152</v>
      </c>
      <c r="G17" s="543" t="s">
        <v>340</v>
      </c>
      <c r="H17" s="544">
        <f t="shared" si="0"/>
        <v>458497</v>
      </c>
      <c r="I17" s="537">
        <v>15</v>
      </c>
      <c r="J17" s="542">
        <v>29</v>
      </c>
      <c r="K17" s="543" t="s">
        <v>1</v>
      </c>
      <c r="L17" s="544">
        <f t="shared" si="1"/>
        <v>2122427</v>
      </c>
    </row>
    <row r="18" spans="2:12">
      <c r="B18" s="549" t="s">
        <v>541</v>
      </c>
      <c r="C18" s="543" t="s">
        <v>326</v>
      </c>
      <c r="D18" s="544">
        <v>12831</v>
      </c>
      <c r="E18" s="537">
        <v>61</v>
      </c>
      <c r="F18" s="542">
        <v>161</v>
      </c>
      <c r="G18" s="543" t="s">
        <v>342</v>
      </c>
      <c r="H18" s="544">
        <f t="shared" si="0"/>
        <v>323494</v>
      </c>
      <c r="I18" s="537">
        <v>16</v>
      </c>
      <c r="J18" s="542">
        <v>30</v>
      </c>
      <c r="K18" s="543" t="s">
        <v>2</v>
      </c>
      <c r="L18" s="544">
        <f t="shared" si="1"/>
        <v>3881101</v>
      </c>
    </row>
    <row r="19" spans="2:12">
      <c r="B19" s="549" t="s">
        <v>542</v>
      </c>
      <c r="C19" s="543" t="s">
        <v>543</v>
      </c>
      <c r="D19" s="544">
        <v>48517</v>
      </c>
      <c r="E19" s="537">
        <v>62</v>
      </c>
      <c r="F19" s="542">
        <v>162</v>
      </c>
      <c r="G19" s="543" t="s">
        <v>344</v>
      </c>
      <c r="H19" s="544">
        <f t="shared" si="0"/>
        <v>350496</v>
      </c>
      <c r="I19" s="537">
        <v>16</v>
      </c>
      <c r="J19" s="542">
        <v>31</v>
      </c>
      <c r="K19" s="543" t="s">
        <v>3</v>
      </c>
      <c r="L19" s="544">
        <f t="shared" si="1"/>
        <v>1287077</v>
      </c>
    </row>
    <row r="20" spans="2:12">
      <c r="B20" s="549" t="s">
        <v>544</v>
      </c>
      <c r="C20" s="543" t="s">
        <v>545</v>
      </c>
      <c r="D20" s="544">
        <v>24037</v>
      </c>
      <c r="E20" s="537">
        <v>62</v>
      </c>
      <c r="F20" s="542">
        <v>163</v>
      </c>
      <c r="G20" s="543" t="s">
        <v>346</v>
      </c>
      <c r="H20" s="544">
        <f t="shared" si="0"/>
        <v>306818</v>
      </c>
      <c r="I20" s="537">
        <v>16</v>
      </c>
      <c r="J20" s="542">
        <v>32</v>
      </c>
      <c r="K20" s="543" t="s">
        <v>94</v>
      </c>
      <c r="L20" s="544">
        <f t="shared" si="1"/>
        <v>2329346</v>
      </c>
    </row>
    <row r="21" spans="2:12">
      <c r="B21" s="549" t="s">
        <v>546</v>
      </c>
      <c r="C21" s="543" t="s">
        <v>547</v>
      </c>
      <c r="D21" s="544">
        <v>598452</v>
      </c>
      <c r="E21" s="537">
        <v>111</v>
      </c>
      <c r="F21" s="542">
        <v>164</v>
      </c>
      <c r="G21" s="543" t="s">
        <v>348</v>
      </c>
      <c r="H21" s="544">
        <f t="shared" si="0"/>
        <v>656247</v>
      </c>
      <c r="I21" s="537">
        <v>16</v>
      </c>
      <c r="J21" s="542">
        <v>33</v>
      </c>
      <c r="K21" s="543" t="s">
        <v>95</v>
      </c>
      <c r="L21" s="544">
        <f t="shared" si="1"/>
        <v>2596589</v>
      </c>
    </row>
    <row r="22" spans="2:12">
      <c r="B22" s="549" t="s">
        <v>548</v>
      </c>
      <c r="C22" s="543" t="s">
        <v>549</v>
      </c>
      <c r="D22" s="544">
        <v>348189</v>
      </c>
      <c r="E22" s="537">
        <v>111</v>
      </c>
      <c r="F22" s="542">
        <v>191</v>
      </c>
      <c r="G22" s="543" t="s">
        <v>350</v>
      </c>
      <c r="H22" s="544">
        <f t="shared" si="0"/>
        <v>994876</v>
      </c>
      <c r="I22" s="552">
        <v>39</v>
      </c>
      <c r="J22" s="542">
        <v>34</v>
      </c>
      <c r="K22" s="543" t="s">
        <v>115</v>
      </c>
      <c r="L22" s="544">
        <f t="shared" si="1"/>
        <v>728271</v>
      </c>
    </row>
    <row r="23" spans="2:12">
      <c r="B23" s="549" t="s">
        <v>550</v>
      </c>
      <c r="C23" s="543" t="s">
        <v>551</v>
      </c>
      <c r="D23" s="544">
        <v>89181</v>
      </c>
      <c r="E23" s="537">
        <v>111</v>
      </c>
      <c r="F23" s="542">
        <v>201</v>
      </c>
      <c r="G23" s="543" t="s">
        <v>352</v>
      </c>
      <c r="H23" s="544">
        <f t="shared" si="0"/>
        <v>27188</v>
      </c>
      <c r="I23" s="537">
        <v>20</v>
      </c>
      <c r="J23" s="542">
        <v>35</v>
      </c>
      <c r="K23" s="543" t="s">
        <v>237</v>
      </c>
      <c r="L23" s="544">
        <f t="shared" si="1"/>
        <v>5851163</v>
      </c>
    </row>
    <row r="24" spans="2:12">
      <c r="B24" s="549" t="s">
        <v>552</v>
      </c>
      <c r="C24" s="543" t="s">
        <v>553</v>
      </c>
      <c r="D24" s="544">
        <v>1124260</v>
      </c>
      <c r="E24" s="537">
        <v>111</v>
      </c>
      <c r="F24" s="542">
        <v>202</v>
      </c>
      <c r="G24" s="543" t="s">
        <v>354</v>
      </c>
      <c r="H24" s="544">
        <f t="shared" si="0"/>
        <v>203911</v>
      </c>
      <c r="I24" s="537">
        <v>20</v>
      </c>
      <c r="J24" s="542">
        <v>39</v>
      </c>
      <c r="K24" s="543" t="s">
        <v>4</v>
      </c>
      <c r="L24" s="544">
        <f t="shared" si="1"/>
        <v>2057501</v>
      </c>
    </row>
    <row r="25" spans="2:12">
      <c r="B25" s="549" t="s">
        <v>554</v>
      </c>
      <c r="C25" s="543" t="s">
        <v>555</v>
      </c>
      <c r="D25" s="544">
        <v>122514</v>
      </c>
      <c r="E25" s="537">
        <v>111</v>
      </c>
      <c r="F25" s="542">
        <v>203</v>
      </c>
      <c r="G25" s="543" t="s">
        <v>356</v>
      </c>
      <c r="H25" s="544">
        <f t="shared" si="0"/>
        <v>34580</v>
      </c>
      <c r="I25" s="537">
        <v>20</v>
      </c>
      <c r="J25" s="542">
        <v>41</v>
      </c>
      <c r="K25" s="543" t="s">
        <v>96</v>
      </c>
      <c r="L25" s="544">
        <f t="shared" si="1"/>
        <v>20611267</v>
      </c>
    </row>
    <row r="26" spans="2:12">
      <c r="B26" s="549" t="s">
        <v>556</v>
      </c>
      <c r="C26" s="543" t="s">
        <v>557</v>
      </c>
      <c r="D26" s="544">
        <v>333019</v>
      </c>
      <c r="E26" s="537">
        <v>111</v>
      </c>
      <c r="F26" s="542">
        <v>204</v>
      </c>
      <c r="G26" s="543" t="s">
        <v>358</v>
      </c>
      <c r="H26" s="544">
        <f t="shared" si="0"/>
        <v>350567</v>
      </c>
      <c r="I26" s="537">
        <v>20</v>
      </c>
      <c r="J26" s="542">
        <v>46</v>
      </c>
      <c r="K26" s="543" t="s">
        <v>238</v>
      </c>
      <c r="L26" s="544">
        <f t="shared" si="1"/>
        <v>1200455</v>
      </c>
    </row>
    <row r="27" spans="2:12">
      <c r="B27" s="549" t="s">
        <v>558</v>
      </c>
      <c r="C27" s="543" t="s">
        <v>559</v>
      </c>
      <c r="D27" s="544">
        <v>1015428</v>
      </c>
      <c r="E27" s="537">
        <v>111</v>
      </c>
      <c r="F27" s="542">
        <v>205</v>
      </c>
      <c r="G27" s="543" t="s">
        <v>360</v>
      </c>
      <c r="H27" s="544">
        <f t="shared" si="0"/>
        <v>147242</v>
      </c>
      <c r="I27" s="537">
        <v>20</v>
      </c>
      <c r="J27" s="542">
        <v>47</v>
      </c>
      <c r="K27" s="543" t="s">
        <v>5</v>
      </c>
      <c r="L27" s="544">
        <f t="shared" si="1"/>
        <v>454063</v>
      </c>
    </row>
    <row r="28" spans="2:12">
      <c r="B28" s="549" t="s">
        <v>560</v>
      </c>
      <c r="C28" s="543" t="s">
        <v>561</v>
      </c>
      <c r="D28" s="544">
        <v>136276</v>
      </c>
      <c r="E28" s="537">
        <v>112</v>
      </c>
      <c r="F28" s="542">
        <v>206</v>
      </c>
      <c r="G28" s="543" t="s">
        <v>362</v>
      </c>
      <c r="H28" s="544">
        <f t="shared" si="0"/>
        <v>54082</v>
      </c>
      <c r="I28" s="537">
        <v>20</v>
      </c>
      <c r="J28" s="542">
        <v>48</v>
      </c>
      <c r="K28" s="543" t="s">
        <v>6</v>
      </c>
      <c r="L28" s="544">
        <f t="shared" si="1"/>
        <v>2375247</v>
      </c>
    </row>
    <row r="29" spans="2:12">
      <c r="B29" s="549" t="s">
        <v>562</v>
      </c>
      <c r="C29" s="543" t="s">
        <v>563</v>
      </c>
      <c r="D29" s="544">
        <v>254243</v>
      </c>
      <c r="E29" s="537">
        <v>112</v>
      </c>
      <c r="F29" s="542">
        <v>207</v>
      </c>
      <c r="G29" s="543" t="s">
        <v>364</v>
      </c>
      <c r="H29" s="544">
        <f t="shared" si="0"/>
        <v>798131</v>
      </c>
      <c r="I29" s="537">
        <v>20</v>
      </c>
      <c r="J29" s="542">
        <v>51</v>
      </c>
      <c r="K29" s="543" t="s">
        <v>97</v>
      </c>
      <c r="L29" s="544">
        <f t="shared" si="1"/>
        <v>34075695</v>
      </c>
    </row>
    <row r="30" spans="2:12">
      <c r="B30" s="549" t="s">
        <v>564</v>
      </c>
      <c r="C30" s="543" t="s">
        <v>334</v>
      </c>
      <c r="D30" s="544">
        <v>73494</v>
      </c>
      <c r="E30" s="537">
        <v>113</v>
      </c>
      <c r="F30" s="542">
        <v>208</v>
      </c>
      <c r="G30" s="543" t="s">
        <v>366</v>
      </c>
      <c r="H30" s="544">
        <f t="shared" si="0"/>
        <v>824436</v>
      </c>
      <c r="I30" s="537">
        <v>20</v>
      </c>
      <c r="J30" s="542">
        <v>53</v>
      </c>
      <c r="K30" s="543" t="s">
        <v>7</v>
      </c>
      <c r="L30" s="544">
        <f t="shared" si="1"/>
        <v>9101353</v>
      </c>
    </row>
    <row r="31" spans="2:12">
      <c r="B31" s="549" t="s">
        <v>565</v>
      </c>
      <c r="C31" s="543" t="s">
        <v>336</v>
      </c>
      <c r="D31" s="544">
        <v>60437</v>
      </c>
      <c r="E31" s="537">
        <v>114</v>
      </c>
      <c r="F31" s="542">
        <v>211</v>
      </c>
      <c r="G31" s="543" t="s">
        <v>368</v>
      </c>
      <c r="H31" s="544">
        <f t="shared" si="0"/>
        <v>117436</v>
      </c>
      <c r="I31" s="537">
        <v>21</v>
      </c>
      <c r="J31" s="542">
        <v>55</v>
      </c>
      <c r="K31" s="543" t="s">
        <v>98</v>
      </c>
      <c r="L31" s="544">
        <f t="shared" si="1"/>
        <v>5187039</v>
      </c>
    </row>
    <row r="32" spans="2:12">
      <c r="B32" s="549" t="s">
        <v>566</v>
      </c>
      <c r="C32" s="543" t="s">
        <v>567</v>
      </c>
      <c r="D32" s="544">
        <v>25235</v>
      </c>
      <c r="E32" s="537">
        <v>151</v>
      </c>
      <c r="F32" s="542">
        <v>212</v>
      </c>
      <c r="G32" s="543" t="s">
        <v>370</v>
      </c>
      <c r="H32" s="544">
        <f t="shared" si="0"/>
        <v>44670</v>
      </c>
      <c r="I32" s="537">
        <v>21</v>
      </c>
      <c r="J32" s="542">
        <v>57</v>
      </c>
      <c r="K32" s="543" t="s">
        <v>99</v>
      </c>
      <c r="L32" s="544">
        <f t="shared" si="1"/>
        <v>13439782</v>
      </c>
    </row>
    <row r="33" spans="2:12">
      <c r="B33" s="549" t="s">
        <v>568</v>
      </c>
      <c r="C33" s="543" t="s">
        <v>569</v>
      </c>
      <c r="D33" s="544">
        <v>47627</v>
      </c>
      <c r="E33" s="537">
        <v>151</v>
      </c>
      <c r="F33" s="542">
        <v>221</v>
      </c>
      <c r="G33" s="543" t="s">
        <v>372</v>
      </c>
      <c r="H33" s="544">
        <f t="shared" si="0"/>
        <v>2138228</v>
      </c>
      <c r="I33" s="537">
        <v>22</v>
      </c>
      <c r="J33" s="542">
        <v>59</v>
      </c>
      <c r="K33" s="543" t="s">
        <v>100</v>
      </c>
      <c r="L33" s="544">
        <f t="shared" si="1"/>
        <v>12465924</v>
      </c>
    </row>
    <row r="34" spans="2:12">
      <c r="B34" s="549" t="s">
        <v>570</v>
      </c>
      <c r="C34" s="543" t="s">
        <v>571</v>
      </c>
      <c r="D34" s="544">
        <v>15364</v>
      </c>
      <c r="E34" s="537">
        <v>151</v>
      </c>
      <c r="F34" s="542">
        <v>222</v>
      </c>
      <c r="G34" s="543" t="s">
        <v>374</v>
      </c>
      <c r="H34" s="544">
        <f t="shared" si="0"/>
        <v>583240</v>
      </c>
      <c r="I34" s="537">
        <v>22</v>
      </c>
      <c r="J34" s="542">
        <v>61</v>
      </c>
      <c r="K34" s="543" t="s">
        <v>8</v>
      </c>
      <c r="L34" s="544">
        <f t="shared" si="1"/>
        <v>10730437</v>
      </c>
    </row>
    <row r="35" spans="2:12">
      <c r="B35" s="549" t="s">
        <v>572</v>
      </c>
      <c r="C35" s="543" t="s">
        <v>573</v>
      </c>
      <c r="D35" s="544">
        <v>69717</v>
      </c>
      <c r="E35" s="537">
        <v>151</v>
      </c>
      <c r="F35" s="542">
        <v>231</v>
      </c>
      <c r="G35" s="543" t="s">
        <v>376</v>
      </c>
      <c r="H35" s="544">
        <f t="shared" si="0"/>
        <v>90733</v>
      </c>
      <c r="I35" s="552">
        <v>39</v>
      </c>
      <c r="J35" s="542">
        <v>63</v>
      </c>
      <c r="K35" s="543" t="s">
        <v>101</v>
      </c>
      <c r="L35" s="544">
        <f t="shared" si="1"/>
        <v>18011043</v>
      </c>
    </row>
    <row r="36" spans="2:12">
      <c r="B36" s="549" t="s">
        <v>574</v>
      </c>
      <c r="C36" s="543" t="s">
        <v>575</v>
      </c>
      <c r="D36" s="544">
        <v>86625</v>
      </c>
      <c r="E36" s="537">
        <v>151</v>
      </c>
      <c r="F36" s="542">
        <v>251</v>
      </c>
      <c r="G36" s="543" t="s">
        <v>378</v>
      </c>
      <c r="H36" s="544">
        <f t="shared" si="0"/>
        <v>230599</v>
      </c>
      <c r="I36" s="537">
        <v>25</v>
      </c>
      <c r="J36" s="542">
        <v>64</v>
      </c>
      <c r="K36" s="543" t="s">
        <v>102</v>
      </c>
      <c r="L36" s="544">
        <f t="shared" si="1"/>
        <v>31762228</v>
      </c>
    </row>
    <row r="37" spans="2:12">
      <c r="B37" s="549" t="s">
        <v>576</v>
      </c>
      <c r="C37" s="543" t="s">
        <v>577</v>
      </c>
      <c r="D37" s="544">
        <v>266619</v>
      </c>
      <c r="E37" s="537">
        <v>152</v>
      </c>
      <c r="F37" s="542">
        <v>252</v>
      </c>
      <c r="G37" s="543" t="s">
        <v>380</v>
      </c>
      <c r="H37" s="544">
        <f t="shared" si="0"/>
        <v>463252</v>
      </c>
      <c r="I37" s="537">
        <v>25</v>
      </c>
      <c r="J37" s="542">
        <v>65</v>
      </c>
      <c r="K37" s="543" t="s">
        <v>239</v>
      </c>
      <c r="L37" s="544">
        <f t="shared" si="1"/>
        <v>2278393</v>
      </c>
    </row>
    <row r="38" spans="2:12">
      <c r="B38" s="549" t="s">
        <v>578</v>
      </c>
      <c r="C38" s="543" t="s">
        <v>579</v>
      </c>
      <c r="D38" s="544">
        <v>35775</v>
      </c>
      <c r="E38" s="537">
        <v>152</v>
      </c>
      <c r="F38" s="542">
        <v>253</v>
      </c>
      <c r="G38" s="543" t="s">
        <v>382</v>
      </c>
      <c r="H38" s="544">
        <f t="shared" si="0"/>
        <v>149266</v>
      </c>
      <c r="I38" s="537">
        <v>25</v>
      </c>
      <c r="J38" s="542">
        <v>66</v>
      </c>
      <c r="K38" s="543" t="s">
        <v>240</v>
      </c>
      <c r="L38" s="544">
        <f t="shared" si="1"/>
        <v>25366586</v>
      </c>
    </row>
    <row r="39" spans="2:12">
      <c r="B39" s="549" t="s">
        <v>580</v>
      </c>
      <c r="C39" s="543" t="s">
        <v>581</v>
      </c>
      <c r="D39" s="544">
        <v>156103</v>
      </c>
      <c r="E39" s="537">
        <v>152</v>
      </c>
      <c r="F39" s="542">
        <v>259</v>
      </c>
      <c r="G39" s="543" t="s">
        <v>384</v>
      </c>
      <c r="H39" s="544">
        <f t="shared" si="0"/>
        <v>421911</v>
      </c>
      <c r="I39" s="537">
        <v>25</v>
      </c>
      <c r="J39" s="542">
        <v>67</v>
      </c>
      <c r="K39" s="543" t="s">
        <v>241</v>
      </c>
      <c r="L39" s="544">
        <f t="shared" si="1"/>
        <v>10896202</v>
      </c>
    </row>
    <row r="40" spans="2:12">
      <c r="B40" s="549" t="s">
        <v>582</v>
      </c>
      <c r="C40" s="543" t="s">
        <v>583</v>
      </c>
      <c r="D40" s="544">
        <v>150879</v>
      </c>
      <c r="E40" s="537">
        <v>161</v>
      </c>
      <c r="F40" s="542">
        <v>261</v>
      </c>
      <c r="G40" s="543" t="s">
        <v>386</v>
      </c>
      <c r="H40" s="544">
        <f t="shared" si="0"/>
        <v>164146</v>
      </c>
      <c r="I40" s="537">
        <v>26</v>
      </c>
      <c r="J40" s="542">
        <v>68</v>
      </c>
      <c r="K40" s="543" t="s">
        <v>242</v>
      </c>
      <c r="L40" s="544">
        <f t="shared" si="1"/>
        <v>0</v>
      </c>
    </row>
    <row r="41" spans="2:12" ht="13.5" thickBot="1">
      <c r="B41" s="549" t="s">
        <v>584</v>
      </c>
      <c r="C41" s="543" t="s">
        <v>585</v>
      </c>
      <c r="D41" s="544">
        <v>172615</v>
      </c>
      <c r="E41" s="537">
        <v>161</v>
      </c>
      <c r="F41" s="542">
        <v>262</v>
      </c>
      <c r="G41" s="543" t="s">
        <v>388</v>
      </c>
      <c r="H41" s="544">
        <f t="shared" si="0"/>
        <v>672213</v>
      </c>
      <c r="I41" s="537">
        <v>26</v>
      </c>
      <c r="J41" s="545">
        <v>69</v>
      </c>
      <c r="K41" s="546" t="s">
        <v>243</v>
      </c>
      <c r="L41" s="547">
        <f t="shared" si="1"/>
        <v>52943</v>
      </c>
    </row>
    <row r="42" spans="2:12">
      <c r="B42" s="549" t="s">
        <v>586</v>
      </c>
      <c r="C42" s="543" t="s">
        <v>344</v>
      </c>
      <c r="D42" s="544">
        <v>350496</v>
      </c>
      <c r="E42" s="537">
        <v>162</v>
      </c>
      <c r="F42" s="542">
        <v>263</v>
      </c>
      <c r="G42" s="543" t="s">
        <v>390</v>
      </c>
      <c r="H42" s="544">
        <f t="shared" si="0"/>
        <v>282292</v>
      </c>
      <c r="I42" s="537">
        <v>26</v>
      </c>
      <c r="J42" s="535"/>
    </row>
    <row r="43" spans="2:12">
      <c r="B43" s="549" t="s">
        <v>587</v>
      </c>
      <c r="C43" s="543" t="s">
        <v>588</v>
      </c>
      <c r="D43" s="544">
        <v>26801</v>
      </c>
      <c r="E43" s="537">
        <v>163</v>
      </c>
      <c r="F43" s="542">
        <v>269</v>
      </c>
      <c r="G43" s="543" t="s">
        <v>392</v>
      </c>
      <c r="H43" s="544">
        <f t="shared" si="0"/>
        <v>198963</v>
      </c>
      <c r="I43" s="537">
        <v>26</v>
      </c>
      <c r="J43" s="535"/>
    </row>
    <row r="44" spans="2:12">
      <c r="B44" s="549" t="s">
        <v>589</v>
      </c>
      <c r="C44" s="543" t="s">
        <v>590</v>
      </c>
      <c r="D44" s="544">
        <v>204486</v>
      </c>
      <c r="E44" s="537">
        <v>163</v>
      </c>
      <c r="F44" s="542">
        <v>271</v>
      </c>
      <c r="G44" s="543" t="s">
        <v>394</v>
      </c>
      <c r="H44" s="544">
        <f t="shared" si="0"/>
        <v>143475</v>
      </c>
      <c r="I44" s="537">
        <v>27</v>
      </c>
      <c r="J44" s="535"/>
    </row>
    <row r="45" spans="2:12">
      <c r="B45" s="549" t="s">
        <v>591</v>
      </c>
      <c r="C45" s="543" t="s">
        <v>592</v>
      </c>
      <c r="D45" s="544">
        <v>75531</v>
      </c>
      <c r="E45" s="537">
        <v>163</v>
      </c>
      <c r="F45" s="542">
        <v>272</v>
      </c>
      <c r="G45" s="543" t="s">
        <v>396</v>
      </c>
      <c r="H45" s="544">
        <f t="shared" si="0"/>
        <v>567875</v>
      </c>
      <c r="I45" s="537">
        <v>27</v>
      </c>
      <c r="J45" s="535"/>
    </row>
    <row r="46" spans="2:12">
      <c r="B46" s="549" t="s">
        <v>593</v>
      </c>
      <c r="C46" s="543" t="s">
        <v>594</v>
      </c>
      <c r="D46" s="544">
        <v>366800</v>
      </c>
      <c r="E46" s="537">
        <v>164</v>
      </c>
      <c r="F46" s="542">
        <v>281</v>
      </c>
      <c r="G46" s="543" t="s">
        <v>398</v>
      </c>
      <c r="H46" s="544">
        <f t="shared" si="0"/>
        <v>949145</v>
      </c>
      <c r="I46" s="537">
        <v>28</v>
      </c>
      <c r="J46" s="535"/>
    </row>
    <row r="47" spans="2:12">
      <c r="B47" s="549" t="s">
        <v>595</v>
      </c>
      <c r="C47" s="543" t="s">
        <v>596</v>
      </c>
      <c r="D47" s="544">
        <v>289447</v>
      </c>
      <c r="E47" s="537">
        <v>164</v>
      </c>
      <c r="F47" s="542">
        <v>289</v>
      </c>
      <c r="G47" s="543" t="s">
        <v>400</v>
      </c>
      <c r="H47" s="544">
        <f t="shared" si="0"/>
        <v>2156047</v>
      </c>
      <c r="I47" s="537">
        <v>28</v>
      </c>
      <c r="J47" s="535"/>
    </row>
    <row r="48" spans="2:12">
      <c r="B48" s="549" t="s">
        <v>597</v>
      </c>
      <c r="C48" s="543" t="s">
        <v>350</v>
      </c>
      <c r="D48" s="544">
        <v>994876</v>
      </c>
      <c r="E48" s="537">
        <v>191</v>
      </c>
      <c r="F48" s="542">
        <v>291</v>
      </c>
      <c r="G48" s="543" t="s">
        <v>1</v>
      </c>
      <c r="H48" s="544">
        <f t="shared" si="0"/>
        <v>2122427</v>
      </c>
      <c r="I48" s="537">
        <v>29</v>
      </c>
      <c r="J48" s="535"/>
    </row>
    <row r="49" spans="2:10">
      <c r="B49" s="549" t="s">
        <v>598</v>
      </c>
      <c r="C49" s="543" t="s">
        <v>352</v>
      </c>
      <c r="D49" s="544">
        <v>27188</v>
      </c>
      <c r="E49" s="537">
        <v>201</v>
      </c>
      <c r="F49" s="542">
        <v>301</v>
      </c>
      <c r="G49" s="543" t="s">
        <v>2</v>
      </c>
      <c r="H49" s="544">
        <f t="shared" si="0"/>
        <v>3881101</v>
      </c>
      <c r="I49" s="537">
        <v>30</v>
      </c>
      <c r="J49" s="535"/>
    </row>
    <row r="50" spans="2:10">
      <c r="B50" s="549" t="s">
        <v>599</v>
      </c>
      <c r="C50" s="543" t="s">
        <v>600</v>
      </c>
      <c r="D50" s="544">
        <v>21752</v>
      </c>
      <c r="E50" s="537">
        <v>202</v>
      </c>
      <c r="F50" s="542">
        <v>311</v>
      </c>
      <c r="G50" s="543" t="s">
        <v>3</v>
      </c>
      <c r="H50" s="544">
        <f t="shared" si="0"/>
        <v>1287077</v>
      </c>
      <c r="I50" s="537">
        <v>31</v>
      </c>
      <c r="J50" s="535"/>
    </row>
    <row r="51" spans="2:10">
      <c r="B51" s="549" t="s">
        <v>601</v>
      </c>
      <c r="C51" s="543" t="s">
        <v>602</v>
      </c>
      <c r="D51" s="544">
        <v>182159</v>
      </c>
      <c r="E51" s="537">
        <v>202</v>
      </c>
      <c r="F51" s="542">
        <v>321</v>
      </c>
      <c r="G51" s="543" t="s">
        <v>405</v>
      </c>
      <c r="H51" s="544">
        <f t="shared" si="0"/>
        <v>704331</v>
      </c>
      <c r="I51" s="537">
        <v>32</v>
      </c>
      <c r="J51" s="535"/>
    </row>
    <row r="52" spans="2:10">
      <c r="B52" s="549" t="s">
        <v>603</v>
      </c>
      <c r="C52" s="543" t="s">
        <v>356</v>
      </c>
      <c r="D52" s="544">
        <v>34580</v>
      </c>
      <c r="E52" s="537">
        <v>203</v>
      </c>
      <c r="F52" s="542">
        <v>329</v>
      </c>
      <c r="G52" s="543" t="s">
        <v>407</v>
      </c>
      <c r="H52" s="544">
        <f t="shared" si="0"/>
        <v>1625015</v>
      </c>
      <c r="I52" s="537">
        <v>32</v>
      </c>
      <c r="J52" s="535"/>
    </row>
    <row r="53" spans="2:10">
      <c r="B53" s="549" t="s">
        <v>604</v>
      </c>
      <c r="C53" s="543" t="s">
        <v>605</v>
      </c>
      <c r="D53" s="544">
        <v>143623</v>
      </c>
      <c r="E53" s="537">
        <v>204</v>
      </c>
      <c r="F53" s="542">
        <v>331</v>
      </c>
      <c r="G53" s="543" t="s">
        <v>409</v>
      </c>
      <c r="H53" s="544">
        <f t="shared" si="0"/>
        <v>1455467</v>
      </c>
      <c r="I53" s="537">
        <v>33</v>
      </c>
      <c r="J53" s="535"/>
    </row>
    <row r="54" spans="2:10">
      <c r="B54" s="549" t="s">
        <v>606</v>
      </c>
      <c r="C54" s="543" t="s">
        <v>607</v>
      </c>
      <c r="D54" s="544">
        <v>51482</v>
      </c>
      <c r="E54" s="537">
        <v>204</v>
      </c>
      <c r="F54" s="542">
        <v>332</v>
      </c>
      <c r="G54" s="543" t="s">
        <v>411</v>
      </c>
      <c r="H54" s="544">
        <f t="shared" si="0"/>
        <v>319715</v>
      </c>
      <c r="I54" s="537">
        <v>33</v>
      </c>
      <c r="J54" s="535"/>
    </row>
    <row r="55" spans="2:10">
      <c r="B55" s="549" t="s">
        <v>608</v>
      </c>
      <c r="C55" s="543" t="s">
        <v>609</v>
      </c>
      <c r="D55" s="544">
        <v>155462</v>
      </c>
      <c r="E55" s="537">
        <v>204</v>
      </c>
      <c r="F55" s="542">
        <v>333</v>
      </c>
      <c r="G55" s="543" t="s">
        <v>413</v>
      </c>
      <c r="H55" s="544">
        <f t="shared" si="0"/>
        <v>427721</v>
      </c>
      <c r="I55" s="537">
        <v>33</v>
      </c>
      <c r="J55" s="535"/>
    </row>
    <row r="56" spans="2:10">
      <c r="B56" s="549" t="s">
        <v>610</v>
      </c>
      <c r="C56" s="543" t="s">
        <v>360</v>
      </c>
      <c r="D56" s="544">
        <v>147242</v>
      </c>
      <c r="E56" s="537">
        <v>205</v>
      </c>
      <c r="F56" s="542">
        <v>339</v>
      </c>
      <c r="G56" s="543" t="s">
        <v>415</v>
      </c>
      <c r="H56" s="544">
        <f t="shared" si="0"/>
        <v>393686</v>
      </c>
      <c r="I56" s="537">
        <v>33</v>
      </c>
      <c r="J56" s="535"/>
    </row>
    <row r="57" spans="2:10">
      <c r="B57" s="549" t="s">
        <v>611</v>
      </c>
      <c r="C57" s="543" t="s">
        <v>362</v>
      </c>
      <c r="D57" s="544">
        <v>54082</v>
      </c>
      <c r="E57" s="537">
        <v>206</v>
      </c>
      <c r="F57" s="542">
        <v>341</v>
      </c>
      <c r="G57" s="543" t="s">
        <v>417</v>
      </c>
      <c r="H57" s="544">
        <f t="shared" si="0"/>
        <v>513473</v>
      </c>
      <c r="I57" s="537">
        <v>34</v>
      </c>
      <c r="J57" s="535"/>
    </row>
    <row r="58" spans="2:10">
      <c r="B58" s="549" t="s">
        <v>612</v>
      </c>
      <c r="C58" s="543" t="s">
        <v>364</v>
      </c>
      <c r="D58" s="544">
        <v>798131</v>
      </c>
      <c r="E58" s="537">
        <v>207</v>
      </c>
      <c r="F58" s="542">
        <v>342</v>
      </c>
      <c r="G58" s="543" t="s">
        <v>419</v>
      </c>
      <c r="H58" s="544">
        <f t="shared" si="0"/>
        <v>214798</v>
      </c>
      <c r="I58" s="537">
        <v>34</v>
      </c>
      <c r="J58" s="535"/>
    </row>
    <row r="59" spans="2:10">
      <c r="B59" s="549" t="s">
        <v>613</v>
      </c>
      <c r="C59" s="543" t="s">
        <v>614</v>
      </c>
      <c r="D59" s="544">
        <v>107610</v>
      </c>
      <c r="E59" s="537">
        <v>208</v>
      </c>
      <c r="F59" s="542">
        <v>351</v>
      </c>
      <c r="G59" s="543" t="s">
        <v>421</v>
      </c>
      <c r="H59" s="544">
        <f t="shared" si="0"/>
        <v>945313</v>
      </c>
      <c r="I59" s="537">
        <v>35</v>
      </c>
      <c r="J59" s="535"/>
    </row>
    <row r="60" spans="2:10">
      <c r="B60" s="549" t="s">
        <v>615</v>
      </c>
      <c r="C60" s="543" t="s">
        <v>616</v>
      </c>
      <c r="D60" s="544">
        <v>176195</v>
      </c>
      <c r="E60" s="537">
        <v>208</v>
      </c>
      <c r="F60" s="542">
        <v>352</v>
      </c>
      <c r="G60" s="543" t="s">
        <v>423</v>
      </c>
      <c r="H60" s="544">
        <f t="shared" si="0"/>
        <v>316098</v>
      </c>
      <c r="I60" s="537">
        <v>35</v>
      </c>
      <c r="J60" s="535"/>
    </row>
    <row r="61" spans="2:10">
      <c r="B61" s="549" t="s">
        <v>617</v>
      </c>
      <c r="C61" s="543" t="s">
        <v>618</v>
      </c>
      <c r="D61" s="544">
        <v>121750</v>
      </c>
      <c r="E61" s="537">
        <v>208</v>
      </c>
      <c r="F61" s="542">
        <v>353</v>
      </c>
      <c r="G61" s="543" t="s">
        <v>425</v>
      </c>
      <c r="H61" s="544">
        <f t="shared" si="0"/>
        <v>3589226</v>
      </c>
      <c r="I61" s="537">
        <v>35</v>
      </c>
      <c r="J61" s="535"/>
    </row>
    <row r="62" spans="2:10">
      <c r="B62" s="549" t="s">
        <v>619</v>
      </c>
      <c r="C62" s="543" t="s">
        <v>620</v>
      </c>
      <c r="D62" s="544">
        <v>29762</v>
      </c>
      <c r="E62" s="537">
        <v>208</v>
      </c>
      <c r="F62" s="542">
        <v>354</v>
      </c>
      <c r="G62" s="543" t="s">
        <v>427</v>
      </c>
      <c r="H62" s="544">
        <f t="shared" si="0"/>
        <v>353568</v>
      </c>
      <c r="I62" s="537">
        <v>35</v>
      </c>
      <c r="J62" s="535"/>
    </row>
    <row r="63" spans="2:10">
      <c r="B63" s="549" t="s">
        <v>621</v>
      </c>
      <c r="C63" s="543" t="s">
        <v>622</v>
      </c>
      <c r="D63" s="544">
        <v>389119</v>
      </c>
      <c r="E63" s="537">
        <v>208</v>
      </c>
      <c r="F63" s="542">
        <v>359</v>
      </c>
      <c r="G63" s="543" t="s">
        <v>429</v>
      </c>
      <c r="H63" s="544">
        <f t="shared" si="0"/>
        <v>646958</v>
      </c>
      <c r="I63" s="537">
        <v>35</v>
      </c>
      <c r="J63" s="535"/>
    </row>
    <row r="64" spans="2:10">
      <c r="B64" s="549" t="s">
        <v>623</v>
      </c>
      <c r="C64" s="543" t="s">
        <v>368</v>
      </c>
      <c r="D64" s="544">
        <v>117436</v>
      </c>
      <c r="E64" s="537">
        <v>211</v>
      </c>
      <c r="F64" s="542">
        <v>391</v>
      </c>
      <c r="G64" s="543" t="s">
        <v>4</v>
      </c>
      <c r="H64" s="544">
        <f t="shared" si="0"/>
        <v>776486</v>
      </c>
      <c r="I64" s="537">
        <v>39</v>
      </c>
      <c r="J64" s="535"/>
    </row>
    <row r="65" spans="2:10">
      <c r="B65" s="549" t="s">
        <v>624</v>
      </c>
      <c r="C65" s="543" t="s">
        <v>370</v>
      </c>
      <c r="D65" s="544">
        <v>44670</v>
      </c>
      <c r="E65" s="537">
        <v>212</v>
      </c>
      <c r="F65" s="542">
        <v>392</v>
      </c>
      <c r="G65" s="543" t="s">
        <v>432</v>
      </c>
      <c r="H65" s="544">
        <f t="shared" si="0"/>
        <v>195406</v>
      </c>
      <c r="I65" s="537">
        <v>39</v>
      </c>
      <c r="J65" s="535"/>
    </row>
    <row r="66" spans="2:10">
      <c r="B66" s="549" t="s">
        <v>625</v>
      </c>
      <c r="C66" s="543" t="s">
        <v>372</v>
      </c>
      <c r="D66" s="544">
        <v>2138228</v>
      </c>
      <c r="E66" s="537">
        <v>221</v>
      </c>
      <c r="F66" s="542">
        <v>411</v>
      </c>
      <c r="G66" s="543" t="s">
        <v>434</v>
      </c>
      <c r="H66" s="544">
        <f t="shared" si="0"/>
        <v>8810375</v>
      </c>
      <c r="I66" s="537">
        <v>41</v>
      </c>
      <c r="J66" s="535"/>
    </row>
    <row r="67" spans="2:10">
      <c r="B67" s="549" t="s">
        <v>626</v>
      </c>
      <c r="C67" s="543" t="s">
        <v>627</v>
      </c>
      <c r="D67" s="544">
        <v>127677</v>
      </c>
      <c r="E67" s="537">
        <v>222</v>
      </c>
      <c r="F67" s="542">
        <v>412</v>
      </c>
      <c r="G67" s="543" t="s">
        <v>436</v>
      </c>
      <c r="H67" s="544">
        <f t="shared" si="0"/>
        <v>4654912</v>
      </c>
      <c r="I67" s="537">
        <v>41</v>
      </c>
      <c r="J67" s="535"/>
    </row>
    <row r="68" spans="2:10">
      <c r="B68" s="549" t="s">
        <v>628</v>
      </c>
      <c r="C68" s="543" t="s">
        <v>629</v>
      </c>
      <c r="D68" s="544">
        <v>455563</v>
      </c>
      <c r="E68" s="537">
        <v>222</v>
      </c>
      <c r="F68" s="542">
        <v>413</v>
      </c>
      <c r="G68" s="543" t="s">
        <v>438</v>
      </c>
      <c r="H68" s="544">
        <f t="shared" si="0"/>
        <v>3828662</v>
      </c>
      <c r="I68" s="537">
        <v>41</v>
      </c>
      <c r="J68" s="535"/>
    </row>
    <row r="69" spans="2:10">
      <c r="B69" s="549" t="s">
        <v>630</v>
      </c>
      <c r="C69" s="543" t="s">
        <v>631</v>
      </c>
      <c r="D69" s="544">
        <v>24448</v>
      </c>
      <c r="E69" s="537">
        <v>231</v>
      </c>
      <c r="F69" s="542">
        <v>419</v>
      </c>
      <c r="G69" s="543" t="s">
        <v>440</v>
      </c>
      <c r="H69" s="544">
        <f t="shared" si="0"/>
        <v>3317318</v>
      </c>
      <c r="I69" s="537">
        <v>41</v>
      </c>
      <c r="J69" s="535"/>
    </row>
    <row r="70" spans="2:10">
      <c r="B70" s="549" t="s">
        <v>632</v>
      </c>
      <c r="C70" s="543" t="s">
        <v>633</v>
      </c>
      <c r="D70" s="544">
        <v>66285</v>
      </c>
      <c r="E70" s="537">
        <v>231</v>
      </c>
      <c r="F70" s="542">
        <v>461</v>
      </c>
      <c r="G70" s="543" t="s">
        <v>442</v>
      </c>
      <c r="H70" s="544">
        <f t="shared" ref="H70:H112" si="2">SUMIF(E$5:E$192,F70,D$5:D$192)</f>
        <v>977071</v>
      </c>
      <c r="I70" s="537">
        <v>46</v>
      </c>
      <c r="J70" s="535"/>
    </row>
    <row r="71" spans="2:10">
      <c r="B71" s="549" t="s">
        <v>634</v>
      </c>
      <c r="C71" s="543" t="s">
        <v>378</v>
      </c>
      <c r="D71" s="544">
        <v>230599</v>
      </c>
      <c r="E71" s="537">
        <v>251</v>
      </c>
      <c r="F71" s="542">
        <v>462</v>
      </c>
      <c r="G71" s="543" t="s">
        <v>444</v>
      </c>
      <c r="H71" s="544">
        <f t="shared" si="2"/>
        <v>223384</v>
      </c>
      <c r="I71" s="537">
        <v>46</v>
      </c>
      <c r="J71" s="535"/>
    </row>
    <row r="72" spans="2:10">
      <c r="B72" s="549" t="s">
        <v>635</v>
      </c>
      <c r="C72" s="543" t="s">
        <v>380</v>
      </c>
      <c r="D72" s="544">
        <v>463252</v>
      </c>
      <c r="E72" s="537">
        <v>252</v>
      </c>
      <c r="F72" s="542">
        <v>471</v>
      </c>
      <c r="G72" s="543" t="s">
        <v>5</v>
      </c>
      <c r="H72" s="544">
        <f t="shared" si="2"/>
        <v>454063</v>
      </c>
      <c r="I72" s="537">
        <v>47</v>
      </c>
      <c r="J72" s="535"/>
    </row>
    <row r="73" spans="2:10">
      <c r="B73" s="549" t="s">
        <v>636</v>
      </c>
      <c r="C73" s="543" t="s">
        <v>382</v>
      </c>
      <c r="D73" s="544">
        <v>149266</v>
      </c>
      <c r="E73" s="537">
        <v>253</v>
      </c>
      <c r="F73" s="542">
        <v>481</v>
      </c>
      <c r="G73" s="543" t="s">
        <v>6</v>
      </c>
      <c r="H73" s="544">
        <f t="shared" si="2"/>
        <v>2375247</v>
      </c>
      <c r="I73" s="537">
        <v>48</v>
      </c>
      <c r="J73" s="535"/>
    </row>
    <row r="74" spans="2:10">
      <c r="B74" s="549" t="s">
        <v>637</v>
      </c>
      <c r="C74" s="543" t="s">
        <v>638</v>
      </c>
      <c r="D74" s="544">
        <v>67917</v>
      </c>
      <c r="E74" s="537">
        <v>259</v>
      </c>
      <c r="F74" s="542">
        <v>511</v>
      </c>
      <c r="G74" s="543" t="s">
        <v>97</v>
      </c>
      <c r="H74" s="544">
        <f t="shared" si="2"/>
        <v>34075695</v>
      </c>
      <c r="I74" s="537">
        <v>51</v>
      </c>
      <c r="J74" s="535"/>
    </row>
    <row r="75" spans="2:10">
      <c r="B75" s="549" t="s">
        <v>639</v>
      </c>
      <c r="C75" s="543" t="s">
        <v>384</v>
      </c>
      <c r="D75" s="544">
        <v>353994</v>
      </c>
      <c r="E75" s="537">
        <v>259</v>
      </c>
      <c r="F75" s="542">
        <v>531</v>
      </c>
      <c r="G75" s="543" t="s">
        <v>7</v>
      </c>
      <c r="H75" s="544">
        <f t="shared" si="2"/>
        <v>9101353</v>
      </c>
      <c r="I75" s="537">
        <v>53</v>
      </c>
      <c r="J75" s="535"/>
    </row>
    <row r="76" spans="2:10">
      <c r="B76" s="549" t="s">
        <v>640</v>
      </c>
      <c r="C76" s="543" t="s">
        <v>386</v>
      </c>
      <c r="D76" s="544">
        <v>164146</v>
      </c>
      <c r="E76" s="537">
        <v>261</v>
      </c>
      <c r="F76" s="542">
        <v>551</v>
      </c>
      <c r="G76" s="543" t="s">
        <v>450</v>
      </c>
      <c r="H76" s="544">
        <f t="shared" si="2"/>
        <v>3821831</v>
      </c>
      <c r="I76" s="537">
        <v>55</v>
      </c>
      <c r="J76" s="535"/>
    </row>
    <row r="77" spans="2:10">
      <c r="B77" s="549" t="s">
        <v>641</v>
      </c>
      <c r="C77" s="543" t="s">
        <v>642</v>
      </c>
      <c r="D77" s="544">
        <v>0</v>
      </c>
      <c r="E77" s="537">
        <v>261</v>
      </c>
      <c r="F77" s="542">
        <v>552</v>
      </c>
      <c r="G77" s="543" t="s">
        <v>452</v>
      </c>
      <c r="H77" s="544">
        <f t="shared" si="2"/>
        <v>1365208</v>
      </c>
      <c r="I77" s="537">
        <v>55</v>
      </c>
      <c r="J77" s="535"/>
    </row>
    <row r="78" spans="2:10">
      <c r="B78" s="549" t="s">
        <v>643</v>
      </c>
      <c r="C78" s="543" t="s">
        <v>644</v>
      </c>
      <c r="D78" s="544">
        <v>319732</v>
      </c>
      <c r="E78" s="537">
        <v>262</v>
      </c>
      <c r="F78" s="542">
        <v>553</v>
      </c>
      <c r="G78" s="543" t="s">
        <v>759</v>
      </c>
      <c r="H78" s="544">
        <f t="shared" si="2"/>
        <v>0</v>
      </c>
      <c r="I78" s="537">
        <v>55</v>
      </c>
      <c r="J78" s="535"/>
    </row>
    <row r="79" spans="2:10">
      <c r="B79" s="549" t="s">
        <v>645</v>
      </c>
      <c r="C79" s="543" t="s">
        <v>646</v>
      </c>
      <c r="D79" s="544">
        <v>86289</v>
      </c>
      <c r="E79" s="537">
        <v>262</v>
      </c>
      <c r="F79" s="542">
        <v>571</v>
      </c>
      <c r="G79" s="543" t="s">
        <v>454</v>
      </c>
      <c r="H79" s="544">
        <f t="shared" si="2"/>
        <v>1120749</v>
      </c>
      <c r="I79" s="537">
        <v>57</v>
      </c>
      <c r="J79" s="535"/>
    </row>
    <row r="80" spans="2:10">
      <c r="B80" s="549" t="s">
        <v>647</v>
      </c>
      <c r="C80" s="543" t="s">
        <v>648</v>
      </c>
      <c r="D80" s="544">
        <v>266192</v>
      </c>
      <c r="E80" s="537">
        <v>262</v>
      </c>
      <c r="F80" s="542">
        <v>572</v>
      </c>
      <c r="G80" s="543" t="s">
        <v>456</v>
      </c>
      <c r="H80" s="544">
        <f t="shared" si="2"/>
        <v>7921419</v>
      </c>
      <c r="I80" s="537">
        <v>57</v>
      </c>
      <c r="J80" s="535"/>
    </row>
    <row r="81" spans="2:10">
      <c r="B81" s="549" t="s">
        <v>649</v>
      </c>
      <c r="C81" s="543" t="s">
        <v>390</v>
      </c>
      <c r="D81" s="544">
        <v>282292</v>
      </c>
      <c r="E81" s="537">
        <v>263</v>
      </c>
      <c r="F81" s="542">
        <v>573</v>
      </c>
      <c r="G81" s="543" t="s">
        <v>1342</v>
      </c>
      <c r="H81" s="544">
        <f t="shared" si="2"/>
        <v>0</v>
      </c>
      <c r="I81" s="537">
        <v>57</v>
      </c>
      <c r="J81" s="535"/>
    </row>
    <row r="82" spans="2:10">
      <c r="B82" s="549" t="s">
        <v>650</v>
      </c>
      <c r="C82" s="543" t="s">
        <v>392</v>
      </c>
      <c r="D82" s="544">
        <v>198963</v>
      </c>
      <c r="E82" s="537">
        <v>269</v>
      </c>
      <c r="F82" s="542">
        <v>574</v>
      </c>
      <c r="G82" s="543" t="s">
        <v>458</v>
      </c>
      <c r="H82" s="544">
        <f t="shared" si="2"/>
        <v>715178</v>
      </c>
      <c r="I82" s="537">
        <v>57</v>
      </c>
      <c r="J82" s="535"/>
    </row>
    <row r="83" spans="2:10">
      <c r="B83" s="549" t="s">
        <v>651</v>
      </c>
      <c r="C83" s="543" t="s">
        <v>394</v>
      </c>
      <c r="D83" s="544">
        <v>143475</v>
      </c>
      <c r="E83" s="537">
        <v>271</v>
      </c>
      <c r="F83" s="542">
        <v>575</v>
      </c>
      <c r="G83" s="543" t="s">
        <v>460</v>
      </c>
      <c r="H83" s="544">
        <f t="shared" si="2"/>
        <v>275326</v>
      </c>
      <c r="I83" s="537">
        <v>57</v>
      </c>
      <c r="J83" s="535"/>
    </row>
    <row r="84" spans="2:10">
      <c r="B84" s="549" t="s">
        <v>652</v>
      </c>
      <c r="C84" s="543" t="s">
        <v>653</v>
      </c>
      <c r="D84" s="544">
        <v>0</v>
      </c>
      <c r="E84" s="537">
        <v>271</v>
      </c>
      <c r="F84" s="542">
        <v>576</v>
      </c>
      <c r="G84" s="543" t="s">
        <v>462</v>
      </c>
      <c r="H84" s="544">
        <f t="shared" si="2"/>
        <v>311771</v>
      </c>
      <c r="I84" s="537">
        <v>57</v>
      </c>
      <c r="J84" s="535"/>
    </row>
    <row r="85" spans="2:10">
      <c r="B85" s="549" t="s">
        <v>654</v>
      </c>
      <c r="C85" s="543" t="s">
        <v>655</v>
      </c>
      <c r="D85" s="544">
        <v>132910</v>
      </c>
      <c r="E85" s="537">
        <v>272</v>
      </c>
      <c r="F85" s="542">
        <v>577</v>
      </c>
      <c r="G85" s="543" t="s">
        <v>464</v>
      </c>
      <c r="H85" s="544">
        <f t="shared" si="2"/>
        <v>823435</v>
      </c>
      <c r="I85" s="537">
        <v>57</v>
      </c>
      <c r="J85" s="535"/>
    </row>
    <row r="86" spans="2:10">
      <c r="B86" s="549" t="s">
        <v>656</v>
      </c>
      <c r="C86" s="543" t="s">
        <v>657</v>
      </c>
      <c r="D86" s="544">
        <v>434965</v>
      </c>
      <c r="E86" s="537">
        <v>272</v>
      </c>
      <c r="F86" s="542">
        <v>578</v>
      </c>
      <c r="G86" s="543" t="s">
        <v>466</v>
      </c>
      <c r="H86" s="544">
        <f t="shared" si="2"/>
        <v>1510141</v>
      </c>
      <c r="I86" s="537">
        <v>57</v>
      </c>
      <c r="J86" s="535"/>
    </row>
    <row r="87" spans="2:10">
      <c r="B87" s="549" t="s">
        <v>658</v>
      </c>
      <c r="C87" s="543" t="s">
        <v>659</v>
      </c>
      <c r="D87" s="544">
        <v>524620</v>
      </c>
      <c r="E87" s="537">
        <v>281</v>
      </c>
      <c r="F87" s="542">
        <v>579</v>
      </c>
      <c r="G87" s="543" t="s">
        <v>468</v>
      </c>
      <c r="H87" s="544">
        <f t="shared" si="2"/>
        <v>761763</v>
      </c>
      <c r="I87" s="537">
        <v>57</v>
      </c>
      <c r="J87" s="535"/>
    </row>
    <row r="88" spans="2:10">
      <c r="B88" s="549" t="s">
        <v>660</v>
      </c>
      <c r="C88" s="543" t="s">
        <v>661</v>
      </c>
      <c r="D88" s="544">
        <v>424525</v>
      </c>
      <c r="E88" s="537">
        <v>281</v>
      </c>
      <c r="F88" s="542">
        <v>591</v>
      </c>
      <c r="G88" s="543" t="s">
        <v>470</v>
      </c>
      <c r="H88" s="544">
        <f t="shared" si="2"/>
        <v>1027714</v>
      </c>
      <c r="I88" s="537">
        <v>59</v>
      </c>
      <c r="J88" s="535"/>
    </row>
    <row r="89" spans="2:10">
      <c r="B89" s="549" t="s">
        <v>662</v>
      </c>
      <c r="C89" s="543" t="s">
        <v>663</v>
      </c>
      <c r="D89" s="544">
        <v>103426</v>
      </c>
      <c r="E89" s="537">
        <v>289</v>
      </c>
      <c r="F89" s="542">
        <v>592</v>
      </c>
      <c r="G89" s="543" t="s">
        <v>472</v>
      </c>
      <c r="H89" s="544">
        <f t="shared" si="2"/>
        <v>613706</v>
      </c>
      <c r="I89" s="537">
        <v>59</v>
      </c>
      <c r="J89" s="535"/>
    </row>
    <row r="90" spans="2:10">
      <c r="B90" s="549" t="s">
        <v>664</v>
      </c>
      <c r="C90" s="543" t="s">
        <v>400</v>
      </c>
      <c r="D90" s="544">
        <v>2052621</v>
      </c>
      <c r="E90" s="537">
        <v>289</v>
      </c>
      <c r="F90" s="542">
        <v>593</v>
      </c>
      <c r="G90" s="543" t="s">
        <v>474</v>
      </c>
      <c r="H90" s="544">
        <f t="shared" si="2"/>
        <v>8065358</v>
      </c>
      <c r="I90" s="537">
        <v>59</v>
      </c>
      <c r="J90" s="535"/>
    </row>
    <row r="91" spans="2:10">
      <c r="B91" s="549" t="s">
        <v>665</v>
      </c>
      <c r="C91" s="543" t="s">
        <v>666</v>
      </c>
      <c r="D91" s="544">
        <v>319536</v>
      </c>
      <c r="E91" s="537">
        <v>291</v>
      </c>
      <c r="F91" s="542">
        <v>594</v>
      </c>
      <c r="G91" s="543" t="s">
        <v>476</v>
      </c>
      <c r="H91" s="544">
        <f t="shared" si="2"/>
        <v>1371735</v>
      </c>
      <c r="I91" s="537">
        <v>59</v>
      </c>
      <c r="J91" s="535"/>
    </row>
    <row r="92" spans="2:10">
      <c r="B92" s="549" t="s">
        <v>667</v>
      </c>
      <c r="C92" s="543" t="s">
        <v>668</v>
      </c>
      <c r="D92" s="544">
        <v>416238</v>
      </c>
      <c r="E92" s="537">
        <v>291</v>
      </c>
      <c r="F92" s="542">
        <v>595</v>
      </c>
      <c r="G92" s="543" t="s">
        <v>478</v>
      </c>
      <c r="H92" s="544">
        <f t="shared" si="2"/>
        <v>1387411</v>
      </c>
      <c r="I92" s="537">
        <v>59</v>
      </c>
      <c r="J92" s="535"/>
    </row>
    <row r="93" spans="2:10">
      <c r="B93" s="549" t="s">
        <v>669</v>
      </c>
      <c r="C93" s="543" t="s">
        <v>670</v>
      </c>
      <c r="D93" s="544">
        <v>282360</v>
      </c>
      <c r="E93" s="537">
        <v>291</v>
      </c>
      <c r="F93" s="542">
        <v>611</v>
      </c>
      <c r="G93" s="543" t="s">
        <v>8</v>
      </c>
      <c r="H93" s="544">
        <f t="shared" si="2"/>
        <v>10730437</v>
      </c>
      <c r="I93" s="537">
        <v>61</v>
      </c>
      <c r="J93" s="535"/>
    </row>
    <row r="94" spans="2:10">
      <c r="B94" s="549" t="s">
        <v>671</v>
      </c>
      <c r="C94" s="543" t="s">
        <v>672</v>
      </c>
      <c r="D94" s="544">
        <v>213219</v>
      </c>
      <c r="E94" s="537">
        <v>291</v>
      </c>
      <c r="F94" s="542">
        <v>631</v>
      </c>
      <c r="G94" s="543" t="s">
        <v>481</v>
      </c>
      <c r="H94" s="544">
        <f t="shared" si="2"/>
        <v>12367897</v>
      </c>
      <c r="I94" s="537">
        <v>63</v>
      </c>
      <c r="J94" s="535"/>
    </row>
    <row r="95" spans="2:10">
      <c r="B95" s="549" t="s">
        <v>673</v>
      </c>
      <c r="C95" s="543" t="s">
        <v>674</v>
      </c>
      <c r="D95" s="544">
        <v>891074</v>
      </c>
      <c r="E95" s="537">
        <v>291</v>
      </c>
      <c r="F95" s="542">
        <v>632</v>
      </c>
      <c r="G95" s="543" t="s">
        <v>483</v>
      </c>
      <c r="H95" s="544">
        <f t="shared" si="2"/>
        <v>5643146</v>
      </c>
      <c r="I95" s="537">
        <v>63</v>
      </c>
      <c r="J95" s="535"/>
    </row>
    <row r="96" spans="2:10">
      <c r="B96" s="549" t="s">
        <v>675</v>
      </c>
      <c r="C96" s="543" t="s">
        <v>676</v>
      </c>
      <c r="D96" s="544">
        <v>141566</v>
      </c>
      <c r="E96" s="537">
        <v>301</v>
      </c>
      <c r="F96" s="542">
        <v>641</v>
      </c>
      <c r="G96" s="543" t="s">
        <v>485</v>
      </c>
      <c r="H96" s="544">
        <f t="shared" si="2"/>
        <v>18101181</v>
      </c>
      <c r="I96" s="537">
        <v>64</v>
      </c>
      <c r="J96" s="535"/>
    </row>
    <row r="97" spans="2:10">
      <c r="B97" s="549" t="s">
        <v>677</v>
      </c>
      <c r="C97" s="543" t="s">
        <v>678</v>
      </c>
      <c r="D97" s="544">
        <v>311682</v>
      </c>
      <c r="E97" s="537">
        <v>301</v>
      </c>
      <c r="F97" s="542">
        <v>642</v>
      </c>
      <c r="G97" s="543" t="s">
        <v>487</v>
      </c>
      <c r="H97" s="544">
        <f t="shared" si="2"/>
        <v>788860</v>
      </c>
      <c r="I97" s="537">
        <v>64</v>
      </c>
      <c r="J97" s="535"/>
    </row>
    <row r="98" spans="2:10">
      <c r="B98" s="549" t="s">
        <v>679</v>
      </c>
      <c r="C98" s="543" t="s">
        <v>680</v>
      </c>
      <c r="D98" s="544">
        <v>78076</v>
      </c>
      <c r="E98" s="537">
        <v>301</v>
      </c>
      <c r="F98" s="542">
        <v>643</v>
      </c>
      <c r="G98" s="543" t="s">
        <v>489</v>
      </c>
      <c r="H98" s="544">
        <f t="shared" si="2"/>
        <v>6249076</v>
      </c>
      <c r="I98" s="537">
        <v>64</v>
      </c>
      <c r="J98" s="535"/>
    </row>
    <row r="99" spans="2:10">
      <c r="B99" s="549" t="s">
        <v>681</v>
      </c>
      <c r="C99" s="543" t="s">
        <v>682</v>
      </c>
      <c r="D99" s="544">
        <v>321748</v>
      </c>
      <c r="E99" s="537">
        <v>301</v>
      </c>
      <c r="F99" s="542">
        <v>644</v>
      </c>
      <c r="G99" s="543" t="s">
        <v>491</v>
      </c>
      <c r="H99" s="544">
        <f t="shared" si="2"/>
        <v>6623111</v>
      </c>
      <c r="I99" s="537">
        <v>64</v>
      </c>
      <c r="J99" s="535"/>
    </row>
    <row r="100" spans="2:10">
      <c r="B100" s="549" t="s">
        <v>683</v>
      </c>
      <c r="C100" s="543" t="s">
        <v>684</v>
      </c>
      <c r="D100" s="544">
        <v>344047</v>
      </c>
      <c r="E100" s="537">
        <v>301</v>
      </c>
      <c r="F100" s="542">
        <v>659</v>
      </c>
      <c r="G100" s="543" t="s">
        <v>239</v>
      </c>
      <c r="H100" s="544">
        <f t="shared" si="2"/>
        <v>2278393</v>
      </c>
      <c r="I100" s="537">
        <v>65</v>
      </c>
      <c r="J100" s="535"/>
    </row>
    <row r="101" spans="2:10">
      <c r="B101" s="549" t="s">
        <v>685</v>
      </c>
      <c r="C101" s="543" t="s">
        <v>686</v>
      </c>
      <c r="D101" s="544">
        <v>1026254</v>
      </c>
      <c r="E101" s="537">
        <v>301</v>
      </c>
      <c r="F101" s="542">
        <v>661</v>
      </c>
      <c r="G101" s="543" t="s">
        <v>494</v>
      </c>
      <c r="H101" s="544">
        <f t="shared" si="2"/>
        <v>936099</v>
      </c>
      <c r="I101" s="537">
        <v>66</v>
      </c>
      <c r="J101" s="535"/>
    </row>
    <row r="102" spans="2:10">
      <c r="B102" s="549" t="s">
        <v>687</v>
      </c>
      <c r="C102" s="543" t="s">
        <v>688</v>
      </c>
      <c r="D102" s="544">
        <v>534205</v>
      </c>
      <c r="E102" s="537">
        <v>301</v>
      </c>
      <c r="F102" s="542">
        <v>662</v>
      </c>
      <c r="G102" s="543" t="s">
        <v>496</v>
      </c>
      <c r="H102" s="544">
        <f t="shared" si="2"/>
        <v>639937</v>
      </c>
      <c r="I102" s="537">
        <v>66</v>
      </c>
      <c r="J102" s="535"/>
    </row>
    <row r="103" spans="2:10">
      <c r="B103" s="549" t="s">
        <v>689</v>
      </c>
      <c r="C103" s="543" t="s">
        <v>690</v>
      </c>
      <c r="D103" s="544">
        <v>1123523</v>
      </c>
      <c r="E103" s="537">
        <v>301</v>
      </c>
      <c r="F103" s="542">
        <v>663</v>
      </c>
      <c r="G103" s="543" t="s">
        <v>498</v>
      </c>
      <c r="H103" s="544">
        <f t="shared" si="2"/>
        <v>2830202</v>
      </c>
      <c r="I103" s="537">
        <v>66</v>
      </c>
      <c r="J103" s="535"/>
    </row>
    <row r="104" spans="2:10">
      <c r="B104" s="549" t="s">
        <v>691</v>
      </c>
      <c r="C104" s="543" t="s">
        <v>692</v>
      </c>
      <c r="D104" s="544">
        <v>203374</v>
      </c>
      <c r="E104" s="537">
        <v>311</v>
      </c>
      <c r="F104" s="542">
        <v>669</v>
      </c>
      <c r="G104" s="543" t="s">
        <v>500</v>
      </c>
      <c r="H104" s="544">
        <f t="shared" si="2"/>
        <v>20960348</v>
      </c>
      <c r="I104" s="537">
        <v>66</v>
      </c>
      <c r="J104" s="535"/>
    </row>
    <row r="105" spans="2:10">
      <c r="B105" s="549" t="s">
        <v>693</v>
      </c>
      <c r="C105" s="543" t="s">
        <v>694</v>
      </c>
      <c r="D105" s="544">
        <v>172862</v>
      </c>
      <c r="E105" s="537">
        <v>311</v>
      </c>
      <c r="F105" s="542">
        <v>671</v>
      </c>
      <c r="G105" s="543" t="s">
        <v>502</v>
      </c>
      <c r="H105" s="544">
        <f t="shared" si="2"/>
        <v>920452</v>
      </c>
      <c r="I105" s="537">
        <v>67</v>
      </c>
      <c r="J105" s="535"/>
    </row>
    <row r="106" spans="2:10">
      <c r="B106" s="549" t="s">
        <v>695</v>
      </c>
      <c r="C106" s="543" t="s">
        <v>696</v>
      </c>
      <c r="D106" s="544">
        <v>387770</v>
      </c>
      <c r="E106" s="537">
        <v>311</v>
      </c>
      <c r="F106" s="542">
        <v>672</v>
      </c>
      <c r="G106" s="543" t="s">
        <v>504</v>
      </c>
      <c r="H106" s="544">
        <f t="shared" si="2"/>
        <v>4714171</v>
      </c>
      <c r="I106" s="537">
        <v>67</v>
      </c>
      <c r="J106" s="535"/>
    </row>
    <row r="107" spans="2:10">
      <c r="B107" s="549" t="s">
        <v>697</v>
      </c>
      <c r="C107" s="543" t="s">
        <v>698</v>
      </c>
      <c r="D107" s="544">
        <v>379346</v>
      </c>
      <c r="E107" s="537">
        <v>311</v>
      </c>
      <c r="F107" s="542">
        <v>673</v>
      </c>
      <c r="G107" s="543" t="s">
        <v>506</v>
      </c>
      <c r="H107" s="544">
        <f t="shared" si="2"/>
        <v>1225735</v>
      </c>
      <c r="I107" s="537">
        <v>67</v>
      </c>
      <c r="J107" s="535"/>
    </row>
    <row r="108" spans="2:10">
      <c r="B108" s="549" t="s">
        <v>699</v>
      </c>
      <c r="C108" s="543" t="s">
        <v>700</v>
      </c>
      <c r="D108" s="544">
        <v>89128</v>
      </c>
      <c r="E108" s="537">
        <v>311</v>
      </c>
      <c r="F108" s="542">
        <v>674</v>
      </c>
      <c r="G108" s="543" t="s">
        <v>508</v>
      </c>
      <c r="H108" s="544">
        <f t="shared" si="2"/>
        <v>1829649</v>
      </c>
      <c r="I108" s="537">
        <v>67</v>
      </c>
      <c r="J108" s="535"/>
    </row>
    <row r="109" spans="2:10">
      <c r="B109" s="549" t="s">
        <v>701</v>
      </c>
      <c r="C109" s="543" t="s">
        <v>702</v>
      </c>
      <c r="D109" s="544">
        <v>54597</v>
      </c>
      <c r="E109" s="537">
        <v>311</v>
      </c>
      <c r="F109" s="542">
        <v>675</v>
      </c>
      <c r="G109" s="543" t="s">
        <v>510</v>
      </c>
      <c r="H109" s="544">
        <f t="shared" si="2"/>
        <v>164198</v>
      </c>
      <c r="I109" s="537">
        <v>67</v>
      </c>
      <c r="J109" s="535"/>
    </row>
    <row r="110" spans="2:10">
      <c r="B110" s="549" t="s">
        <v>703</v>
      </c>
      <c r="C110" s="543" t="s">
        <v>405</v>
      </c>
      <c r="D110" s="544">
        <v>704331</v>
      </c>
      <c r="E110" s="537">
        <v>321</v>
      </c>
      <c r="F110" s="542">
        <v>679</v>
      </c>
      <c r="G110" s="543" t="s">
        <v>512</v>
      </c>
      <c r="H110" s="544">
        <f t="shared" si="2"/>
        <v>2041997</v>
      </c>
      <c r="I110" s="537">
        <v>67</v>
      </c>
      <c r="J110" s="535"/>
    </row>
    <row r="111" spans="2:10">
      <c r="B111" s="549" t="s">
        <v>704</v>
      </c>
      <c r="C111" s="543" t="s">
        <v>407</v>
      </c>
      <c r="D111" s="544">
        <v>1625015</v>
      </c>
      <c r="E111" s="537">
        <v>329</v>
      </c>
      <c r="F111" s="542">
        <v>681</v>
      </c>
      <c r="G111" s="543" t="s">
        <v>242</v>
      </c>
      <c r="H111" s="544">
        <f t="shared" si="2"/>
        <v>0</v>
      </c>
      <c r="I111" s="537">
        <v>68</v>
      </c>
      <c r="J111" s="535"/>
    </row>
    <row r="112" spans="2:10" ht="13.5" thickBot="1">
      <c r="B112" s="549" t="s">
        <v>705</v>
      </c>
      <c r="C112" s="543" t="s">
        <v>409</v>
      </c>
      <c r="D112" s="544">
        <v>1455467</v>
      </c>
      <c r="E112" s="537">
        <v>331</v>
      </c>
      <c r="F112" s="545">
        <v>691</v>
      </c>
      <c r="G112" s="546" t="s">
        <v>243</v>
      </c>
      <c r="H112" s="547">
        <f t="shared" si="2"/>
        <v>52943</v>
      </c>
      <c r="I112" s="537">
        <v>69</v>
      </c>
      <c r="J112" s="535"/>
    </row>
    <row r="113" spans="2:10">
      <c r="B113" s="549" t="s">
        <v>706</v>
      </c>
      <c r="C113" s="543" t="s">
        <v>411</v>
      </c>
      <c r="D113" s="544">
        <v>319715</v>
      </c>
      <c r="E113" s="537">
        <v>332</v>
      </c>
      <c r="F113" s="538">
        <v>700</v>
      </c>
      <c r="G113" s="491" t="s">
        <v>25</v>
      </c>
      <c r="H113" s="536"/>
      <c r="J113" s="535"/>
    </row>
    <row r="114" spans="2:10">
      <c r="B114" s="549" t="s">
        <v>707</v>
      </c>
      <c r="C114" s="543" t="s">
        <v>708</v>
      </c>
      <c r="D114" s="544">
        <v>195594</v>
      </c>
      <c r="E114" s="537">
        <v>333</v>
      </c>
      <c r="F114" s="538">
        <v>711</v>
      </c>
      <c r="G114" s="491" t="s">
        <v>26</v>
      </c>
      <c r="H114" s="536"/>
      <c r="J114" s="535"/>
    </row>
    <row r="115" spans="2:10">
      <c r="B115" s="549" t="s">
        <v>709</v>
      </c>
      <c r="C115" s="543" t="s">
        <v>710</v>
      </c>
      <c r="D115" s="544">
        <v>232127</v>
      </c>
      <c r="E115" s="537">
        <v>333</v>
      </c>
      <c r="F115" s="538">
        <v>911</v>
      </c>
      <c r="G115" s="491" t="s">
        <v>27</v>
      </c>
      <c r="H115" s="536"/>
      <c r="J115" s="535"/>
    </row>
    <row r="116" spans="2:10">
      <c r="B116" s="549" t="s">
        <v>711</v>
      </c>
      <c r="C116" s="543" t="s">
        <v>415</v>
      </c>
      <c r="D116" s="544">
        <v>393686</v>
      </c>
      <c r="E116" s="537">
        <v>339</v>
      </c>
      <c r="F116" s="538">
        <v>921</v>
      </c>
      <c r="G116" s="491" t="s">
        <v>28</v>
      </c>
      <c r="H116" s="536"/>
      <c r="J116" s="535"/>
    </row>
    <row r="117" spans="2:10">
      <c r="B117" s="549" t="s">
        <v>712</v>
      </c>
      <c r="C117" s="543" t="s">
        <v>713</v>
      </c>
      <c r="D117" s="544">
        <v>400524</v>
      </c>
      <c r="E117" s="537">
        <v>341</v>
      </c>
      <c r="F117" s="538">
        <v>931</v>
      </c>
      <c r="G117" s="491" t="s">
        <v>29</v>
      </c>
      <c r="H117" s="536"/>
      <c r="J117" s="535"/>
    </row>
    <row r="118" spans="2:10">
      <c r="B118" s="549" t="s">
        <v>714</v>
      </c>
      <c r="C118" s="543" t="s">
        <v>715</v>
      </c>
      <c r="D118" s="544">
        <v>112949</v>
      </c>
      <c r="E118" s="537">
        <v>341</v>
      </c>
      <c r="F118" s="538">
        <v>932</v>
      </c>
      <c r="G118" s="491" t="s">
        <v>837</v>
      </c>
      <c r="H118" s="536"/>
      <c r="J118" s="535"/>
    </row>
    <row r="119" spans="2:10">
      <c r="B119" s="549" t="s">
        <v>716</v>
      </c>
      <c r="C119" s="543" t="s">
        <v>419</v>
      </c>
      <c r="D119" s="544">
        <v>214798</v>
      </c>
      <c r="E119" s="537">
        <v>342</v>
      </c>
      <c r="F119" s="538">
        <v>941</v>
      </c>
      <c r="G119" s="491" t="s">
        <v>244</v>
      </c>
      <c r="H119" s="536"/>
      <c r="J119" s="535"/>
    </row>
    <row r="120" spans="2:10">
      <c r="B120" s="549" t="s">
        <v>717</v>
      </c>
      <c r="C120" s="543" t="s">
        <v>421</v>
      </c>
      <c r="D120" s="544">
        <v>945313</v>
      </c>
      <c r="E120" s="537">
        <v>351</v>
      </c>
      <c r="F120" s="538">
        <v>951</v>
      </c>
      <c r="G120" s="491" t="s">
        <v>30</v>
      </c>
      <c r="H120" s="536"/>
      <c r="J120" s="535"/>
    </row>
    <row r="121" spans="2:10">
      <c r="B121" s="549" t="s">
        <v>718</v>
      </c>
      <c r="C121" s="543" t="s">
        <v>719</v>
      </c>
      <c r="D121" s="544">
        <v>273034</v>
      </c>
      <c r="E121" s="537">
        <v>352</v>
      </c>
      <c r="F121" s="538">
        <v>960</v>
      </c>
      <c r="G121" s="491" t="s">
        <v>31</v>
      </c>
      <c r="H121" s="536"/>
      <c r="J121" s="535"/>
    </row>
    <row r="122" spans="2:10">
      <c r="B122" s="549" t="s">
        <v>720</v>
      </c>
      <c r="C122" s="543" t="s">
        <v>721</v>
      </c>
      <c r="D122" s="544">
        <v>43064</v>
      </c>
      <c r="E122" s="537">
        <v>352</v>
      </c>
      <c r="F122" s="538">
        <v>970</v>
      </c>
      <c r="G122" s="491" t="s">
        <v>245</v>
      </c>
      <c r="H122" s="536"/>
      <c r="J122" s="535"/>
    </row>
    <row r="123" spans="2:10">
      <c r="B123" s="549" t="s">
        <v>722</v>
      </c>
      <c r="C123" s="543" t="s">
        <v>425</v>
      </c>
      <c r="D123" s="544">
        <v>3589226</v>
      </c>
      <c r="E123" s="537">
        <v>353</v>
      </c>
      <c r="F123" s="535"/>
      <c r="H123" s="536"/>
      <c r="J123" s="535"/>
    </row>
    <row r="124" spans="2:10">
      <c r="B124" s="549" t="s">
        <v>723</v>
      </c>
      <c r="C124" s="543" t="s">
        <v>427</v>
      </c>
      <c r="D124" s="544">
        <v>353568</v>
      </c>
      <c r="E124" s="537">
        <v>354</v>
      </c>
      <c r="F124" s="535"/>
      <c r="H124" s="536"/>
      <c r="J124" s="535"/>
    </row>
    <row r="125" spans="2:10">
      <c r="B125" s="549" t="s">
        <v>724</v>
      </c>
      <c r="C125" s="543" t="s">
        <v>725</v>
      </c>
      <c r="D125" s="544">
        <v>170166</v>
      </c>
      <c r="E125" s="537">
        <v>359</v>
      </c>
      <c r="F125" s="535"/>
      <c r="H125" s="536"/>
      <c r="J125" s="535"/>
    </row>
    <row r="126" spans="2:10">
      <c r="B126" s="549" t="s">
        <v>726</v>
      </c>
      <c r="C126" s="543" t="s">
        <v>727</v>
      </c>
      <c r="D126" s="544">
        <v>278863</v>
      </c>
      <c r="E126" s="537">
        <v>359</v>
      </c>
      <c r="F126" s="535"/>
      <c r="H126" s="536"/>
      <c r="J126" s="535"/>
    </row>
    <row r="127" spans="2:10">
      <c r="B127" s="549" t="s">
        <v>728</v>
      </c>
      <c r="C127" s="543" t="s">
        <v>729</v>
      </c>
      <c r="D127" s="544">
        <v>197929</v>
      </c>
      <c r="E127" s="537">
        <v>359</v>
      </c>
      <c r="F127" s="535"/>
      <c r="H127" s="536"/>
      <c r="J127" s="535"/>
    </row>
    <row r="128" spans="2:10">
      <c r="B128" s="549" t="s">
        <v>730</v>
      </c>
      <c r="C128" s="543" t="s">
        <v>731</v>
      </c>
      <c r="D128" s="544">
        <v>93189</v>
      </c>
      <c r="E128" s="537">
        <v>391</v>
      </c>
      <c r="F128" s="535"/>
      <c r="H128" s="536"/>
      <c r="J128" s="535"/>
    </row>
    <row r="129" spans="2:10">
      <c r="B129" s="549" t="s">
        <v>732</v>
      </c>
      <c r="C129" s="543" t="s">
        <v>4</v>
      </c>
      <c r="D129" s="544">
        <v>683297</v>
      </c>
      <c r="E129" s="537">
        <v>391</v>
      </c>
      <c r="F129" s="535"/>
      <c r="J129" s="535"/>
    </row>
    <row r="130" spans="2:10">
      <c r="B130" s="549" t="s">
        <v>733</v>
      </c>
      <c r="C130" s="543" t="s">
        <v>432</v>
      </c>
      <c r="D130" s="544">
        <v>195406</v>
      </c>
      <c r="E130" s="537">
        <v>392</v>
      </c>
      <c r="F130" s="535"/>
      <c r="J130" s="535"/>
    </row>
    <row r="131" spans="2:10">
      <c r="B131" s="549" t="s">
        <v>734</v>
      </c>
      <c r="C131" s="543" t="s">
        <v>735</v>
      </c>
      <c r="D131" s="544">
        <v>4473088</v>
      </c>
      <c r="E131" s="537">
        <v>411</v>
      </c>
      <c r="F131" s="535"/>
      <c r="J131" s="535"/>
    </row>
    <row r="132" spans="2:10">
      <c r="B132" s="549" t="s">
        <v>736</v>
      </c>
      <c r="C132" s="543" t="s">
        <v>737</v>
      </c>
      <c r="D132" s="544">
        <v>4337287</v>
      </c>
      <c r="E132" s="537">
        <v>411</v>
      </c>
      <c r="F132" s="535"/>
      <c r="J132" s="535"/>
    </row>
    <row r="133" spans="2:10">
      <c r="B133" s="549" t="s">
        <v>738</v>
      </c>
      <c r="C133" s="543" t="s">
        <v>436</v>
      </c>
      <c r="D133" s="544">
        <v>4654912</v>
      </c>
      <c r="E133" s="537">
        <v>412</v>
      </c>
      <c r="F133" s="535"/>
      <c r="J133" s="535"/>
    </row>
    <row r="134" spans="2:10">
      <c r="B134" s="549" t="s">
        <v>739</v>
      </c>
      <c r="C134" s="543" t="s">
        <v>438</v>
      </c>
      <c r="D134" s="544">
        <v>3828662</v>
      </c>
      <c r="E134" s="537">
        <v>413</v>
      </c>
      <c r="F134" s="535"/>
      <c r="J134" s="535"/>
    </row>
    <row r="135" spans="2:10">
      <c r="B135" s="549" t="s">
        <v>740</v>
      </c>
      <c r="C135" s="543" t="s">
        <v>440</v>
      </c>
      <c r="D135" s="544">
        <v>3317318</v>
      </c>
      <c r="E135" s="537">
        <v>419</v>
      </c>
      <c r="F135" s="535"/>
      <c r="J135" s="535"/>
    </row>
    <row r="136" spans="2:10">
      <c r="B136" s="549" t="s">
        <v>741</v>
      </c>
      <c r="C136" s="543" t="s">
        <v>442</v>
      </c>
      <c r="D136" s="544">
        <v>977071</v>
      </c>
      <c r="E136" s="537">
        <v>461</v>
      </c>
      <c r="F136" s="535"/>
      <c r="J136" s="535"/>
    </row>
    <row r="137" spans="2:10">
      <c r="B137" s="549" t="s">
        <v>742</v>
      </c>
      <c r="C137" s="543" t="s">
        <v>743</v>
      </c>
      <c r="D137" s="544">
        <v>210360</v>
      </c>
      <c r="E137" s="537">
        <v>462</v>
      </c>
      <c r="F137" s="535"/>
      <c r="J137" s="535"/>
    </row>
    <row r="138" spans="2:10">
      <c r="B138" s="549" t="s">
        <v>744</v>
      </c>
      <c r="C138" s="543" t="s">
        <v>745</v>
      </c>
      <c r="D138" s="544">
        <v>13024</v>
      </c>
      <c r="E138" s="537">
        <v>462</v>
      </c>
      <c r="F138" s="535"/>
      <c r="J138" s="535"/>
    </row>
    <row r="139" spans="2:10">
      <c r="B139" s="549" t="s">
        <v>746</v>
      </c>
      <c r="C139" s="543" t="s">
        <v>5</v>
      </c>
      <c r="D139" s="544">
        <v>454063</v>
      </c>
      <c r="E139" s="537">
        <v>471</v>
      </c>
      <c r="F139" s="535"/>
      <c r="J139" s="535"/>
    </row>
    <row r="140" spans="2:10">
      <c r="B140" s="549" t="s">
        <v>747</v>
      </c>
      <c r="C140" s="543" t="s">
        <v>6</v>
      </c>
      <c r="D140" s="544">
        <v>2375247</v>
      </c>
      <c r="E140" s="537">
        <v>481</v>
      </c>
      <c r="F140" s="535"/>
      <c r="J140" s="535"/>
    </row>
    <row r="141" spans="2:10">
      <c r="B141" s="549" t="s">
        <v>748</v>
      </c>
      <c r="C141" s="543" t="s">
        <v>749</v>
      </c>
      <c r="D141" s="544">
        <v>17339120</v>
      </c>
      <c r="E141" s="537">
        <v>511</v>
      </c>
      <c r="F141" s="535"/>
      <c r="J141" s="535"/>
    </row>
    <row r="142" spans="2:10">
      <c r="B142" s="549" t="s">
        <v>750</v>
      </c>
      <c r="C142" s="543" t="s">
        <v>751</v>
      </c>
      <c r="D142" s="544">
        <v>16736575</v>
      </c>
      <c r="E142" s="537">
        <v>511</v>
      </c>
      <c r="F142" s="535"/>
      <c r="J142" s="535"/>
    </row>
    <row r="143" spans="2:10">
      <c r="B143" s="549" t="s">
        <v>752</v>
      </c>
      <c r="C143" s="543" t="s">
        <v>753</v>
      </c>
      <c r="D143" s="544">
        <v>5748343</v>
      </c>
      <c r="E143" s="537">
        <v>531</v>
      </c>
      <c r="F143" s="535"/>
      <c r="J143" s="535"/>
    </row>
    <row r="144" spans="2:10">
      <c r="B144" s="549" t="s">
        <v>754</v>
      </c>
      <c r="C144" s="543" t="s">
        <v>755</v>
      </c>
      <c r="D144" s="544">
        <v>3353010</v>
      </c>
      <c r="E144" s="537">
        <v>531</v>
      </c>
      <c r="F144" s="535"/>
      <c r="J144" s="535"/>
    </row>
    <row r="145" spans="2:10">
      <c r="B145" s="549" t="s">
        <v>756</v>
      </c>
      <c r="C145" s="543" t="s">
        <v>450</v>
      </c>
      <c r="D145" s="544">
        <v>3821831</v>
      </c>
      <c r="E145" s="537">
        <v>551</v>
      </c>
      <c r="F145" s="535"/>
      <c r="J145" s="535"/>
    </row>
    <row r="146" spans="2:10">
      <c r="B146" s="549" t="s">
        <v>757</v>
      </c>
      <c r="C146" s="543" t="s">
        <v>452</v>
      </c>
      <c r="D146" s="544">
        <v>1365208</v>
      </c>
      <c r="E146" s="537">
        <v>552</v>
      </c>
      <c r="F146" s="535"/>
      <c r="J146" s="535"/>
    </row>
    <row r="147" spans="2:10">
      <c r="B147" s="549" t="s">
        <v>758</v>
      </c>
      <c r="C147" s="543" t="s">
        <v>759</v>
      </c>
      <c r="D147" s="544">
        <v>0</v>
      </c>
      <c r="E147" s="537">
        <v>553</v>
      </c>
      <c r="F147" s="535"/>
      <c r="J147" s="535"/>
    </row>
    <row r="148" spans="2:10">
      <c r="B148" s="549" t="s">
        <v>760</v>
      </c>
      <c r="C148" s="543" t="s">
        <v>761</v>
      </c>
      <c r="D148" s="544">
        <v>1084261</v>
      </c>
      <c r="E148" s="537">
        <v>571</v>
      </c>
      <c r="F148" s="535"/>
      <c r="J148" s="535"/>
    </row>
    <row r="149" spans="2:10">
      <c r="B149" s="549" t="s">
        <v>762</v>
      </c>
      <c r="C149" s="543" t="s">
        <v>763</v>
      </c>
      <c r="D149" s="544">
        <v>36488</v>
      </c>
      <c r="E149" s="537">
        <v>571</v>
      </c>
      <c r="F149" s="535"/>
      <c r="J149" s="535"/>
    </row>
    <row r="150" spans="2:10">
      <c r="B150" s="549" t="s">
        <v>764</v>
      </c>
      <c r="C150" s="543" t="s">
        <v>765</v>
      </c>
      <c r="D150" s="544">
        <v>1409949</v>
      </c>
      <c r="E150" s="537">
        <v>572</v>
      </c>
      <c r="F150" s="535"/>
      <c r="J150" s="535"/>
    </row>
    <row r="151" spans="2:10">
      <c r="B151" s="549" t="s">
        <v>766</v>
      </c>
      <c r="C151" s="543" t="s">
        <v>767</v>
      </c>
      <c r="D151" s="544">
        <v>6511470</v>
      </c>
      <c r="E151" s="537">
        <v>572</v>
      </c>
      <c r="F151" s="535"/>
      <c r="J151" s="535"/>
    </row>
    <row r="152" spans="2:10">
      <c r="B152" s="549" t="s">
        <v>768</v>
      </c>
      <c r="C152" s="543" t="s">
        <v>769</v>
      </c>
      <c r="D152" s="544">
        <v>0</v>
      </c>
      <c r="E152" s="537">
        <v>573</v>
      </c>
      <c r="F152" s="535"/>
      <c r="J152" s="535"/>
    </row>
    <row r="153" spans="2:10">
      <c r="B153" s="549" t="s">
        <v>770</v>
      </c>
      <c r="C153" s="543" t="s">
        <v>771</v>
      </c>
      <c r="D153" s="544">
        <v>0</v>
      </c>
      <c r="E153" s="537">
        <v>573</v>
      </c>
      <c r="F153" s="535"/>
      <c r="J153" s="535"/>
    </row>
    <row r="154" spans="2:10">
      <c r="B154" s="549" t="s">
        <v>772</v>
      </c>
      <c r="C154" s="543" t="s">
        <v>773</v>
      </c>
      <c r="D154" s="544">
        <v>130625</v>
      </c>
      <c r="E154" s="537">
        <v>574</v>
      </c>
      <c r="F154" s="535"/>
      <c r="J154" s="535"/>
    </row>
    <row r="155" spans="2:10">
      <c r="B155" s="549" t="s">
        <v>774</v>
      </c>
      <c r="C155" s="543" t="s">
        <v>775</v>
      </c>
      <c r="D155" s="544">
        <v>180604</v>
      </c>
      <c r="E155" s="537">
        <v>574</v>
      </c>
      <c r="F155" s="535"/>
      <c r="J155" s="535"/>
    </row>
    <row r="156" spans="2:10">
      <c r="B156" s="549" t="s">
        <v>776</v>
      </c>
      <c r="C156" s="543" t="s">
        <v>777</v>
      </c>
      <c r="D156" s="544">
        <v>403949</v>
      </c>
      <c r="E156" s="537">
        <v>574</v>
      </c>
      <c r="F156" s="535"/>
      <c r="J156" s="535"/>
    </row>
    <row r="157" spans="2:10">
      <c r="B157" s="549" t="s">
        <v>778</v>
      </c>
      <c r="C157" s="543" t="s">
        <v>460</v>
      </c>
      <c r="D157" s="544">
        <v>275326</v>
      </c>
      <c r="E157" s="537">
        <v>575</v>
      </c>
      <c r="F157" s="535"/>
      <c r="J157" s="535"/>
    </row>
    <row r="158" spans="2:10">
      <c r="B158" s="549" t="s">
        <v>779</v>
      </c>
      <c r="C158" s="543" t="s">
        <v>462</v>
      </c>
      <c r="D158" s="544">
        <v>311771</v>
      </c>
      <c r="E158" s="537">
        <v>576</v>
      </c>
      <c r="F158" s="535"/>
      <c r="J158" s="535"/>
    </row>
    <row r="159" spans="2:10">
      <c r="B159" s="549" t="s">
        <v>780</v>
      </c>
      <c r="C159" s="543" t="s">
        <v>464</v>
      </c>
      <c r="D159" s="544">
        <v>823435</v>
      </c>
      <c r="E159" s="537">
        <v>577</v>
      </c>
      <c r="F159" s="535"/>
      <c r="J159" s="535"/>
    </row>
    <row r="160" spans="2:10">
      <c r="B160" s="549" t="s">
        <v>781</v>
      </c>
      <c r="C160" s="543" t="s">
        <v>782</v>
      </c>
      <c r="D160" s="544">
        <v>430760</v>
      </c>
      <c r="E160" s="537">
        <v>578</v>
      </c>
      <c r="F160" s="535"/>
      <c r="J160" s="535"/>
    </row>
    <row r="161" spans="2:10">
      <c r="B161" s="549" t="s">
        <v>783</v>
      </c>
      <c r="C161" s="543" t="s">
        <v>784</v>
      </c>
      <c r="D161" s="544">
        <v>1079381</v>
      </c>
      <c r="E161" s="537">
        <v>578</v>
      </c>
      <c r="F161" s="535"/>
      <c r="J161" s="535"/>
    </row>
    <row r="162" spans="2:10">
      <c r="B162" s="549" t="s">
        <v>785</v>
      </c>
      <c r="C162" s="543" t="s">
        <v>468</v>
      </c>
      <c r="D162" s="544">
        <v>761763</v>
      </c>
      <c r="E162" s="537">
        <v>579</v>
      </c>
      <c r="F162" s="535"/>
      <c r="J162" s="535"/>
    </row>
    <row r="163" spans="2:10">
      <c r="B163" s="549" t="s">
        <v>786</v>
      </c>
      <c r="C163" s="543" t="s">
        <v>470</v>
      </c>
      <c r="D163" s="544">
        <v>1027714</v>
      </c>
      <c r="E163" s="537">
        <v>591</v>
      </c>
      <c r="F163" s="535"/>
      <c r="J163" s="535"/>
    </row>
    <row r="164" spans="2:10">
      <c r="B164" s="549" t="s">
        <v>787</v>
      </c>
      <c r="C164" s="543" t="s">
        <v>472</v>
      </c>
      <c r="D164" s="544">
        <v>613706</v>
      </c>
      <c r="E164" s="537">
        <v>592</v>
      </c>
      <c r="F164" s="535"/>
      <c r="J164" s="535"/>
    </row>
    <row r="165" spans="2:10">
      <c r="B165" s="549" t="s">
        <v>788</v>
      </c>
      <c r="C165" s="543" t="s">
        <v>474</v>
      </c>
      <c r="D165" s="544">
        <v>8065358</v>
      </c>
      <c r="E165" s="537">
        <v>593</v>
      </c>
      <c r="F165" s="535"/>
      <c r="J165" s="535"/>
    </row>
    <row r="166" spans="2:10">
      <c r="B166" s="549" t="s">
        <v>789</v>
      </c>
      <c r="C166" s="543" t="s">
        <v>476</v>
      </c>
      <c r="D166" s="544">
        <v>1371735</v>
      </c>
      <c r="E166" s="537">
        <v>594</v>
      </c>
      <c r="F166" s="535"/>
      <c r="J166" s="535"/>
    </row>
    <row r="167" spans="2:10">
      <c r="B167" s="549" t="s">
        <v>790</v>
      </c>
      <c r="C167" s="543" t="s">
        <v>478</v>
      </c>
      <c r="D167" s="544">
        <v>1387411</v>
      </c>
      <c r="E167" s="537">
        <v>595</v>
      </c>
      <c r="F167" s="535"/>
      <c r="J167" s="535"/>
    </row>
    <row r="168" spans="2:10">
      <c r="B168" s="549" t="s">
        <v>791</v>
      </c>
      <c r="C168" s="543" t="s">
        <v>792</v>
      </c>
      <c r="D168" s="544">
        <v>3503541</v>
      </c>
      <c r="E168" s="537">
        <v>611</v>
      </c>
      <c r="F168" s="535"/>
      <c r="J168" s="535"/>
    </row>
    <row r="169" spans="2:10">
      <c r="B169" s="549" t="s">
        <v>793</v>
      </c>
      <c r="C169" s="543" t="s">
        <v>794</v>
      </c>
      <c r="D169" s="544">
        <v>7226896</v>
      </c>
      <c r="E169" s="537">
        <v>611</v>
      </c>
      <c r="F169" s="535"/>
      <c r="J169" s="535"/>
    </row>
    <row r="170" spans="2:10">
      <c r="B170" s="549" t="s">
        <v>795</v>
      </c>
      <c r="C170" s="543" t="s">
        <v>796</v>
      </c>
      <c r="D170" s="544">
        <v>11342344</v>
      </c>
      <c r="E170" s="537">
        <v>631</v>
      </c>
      <c r="F170" s="535"/>
      <c r="J170" s="535"/>
    </row>
    <row r="171" spans="2:10">
      <c r="B171" s="549" t="s">
        <v>797</v>
      </c>
      <c r="C171" s="543" t="s">
        <v>798</v>
      </c>
      <c r="D171" s="544">
        <v>1025553</v>
      </c>
      <c r="E171" s="537">
        <v>631</v>
      </c>
      <c r="F171" s="535"/>
      <c r="J171" s="535"/>
    </row>
    <row r="172" spans="2:10">
      <c r="B172" s="549" t="s">
        <v>799</v>
      </c>
      <c r="C172" s="543" t="s">
        <v>800</v>
      </c>
      <c r="D172" s="544">
        <v>1171928</v>
      </c>
      <c r="E172" s="537">
        <v>632</v>
      </c>
      <c r="F172" s="535"/>
      <c r="J172" s="535"/>
    </row>
    <row r="173" spans="2:10">
      <c r="B173" s="549" t="s">
        <v>801</v>
      </c>
      <c r="C173" s="543" t="s">
        <v>802</v>
      </c>
      <c r="D173" s="544">
        <v>4471218</v>
      </c>
      <c r="E173" s="537">
        <v>632</v>
      </c>
      <c r="F173" s="535"/>
      <c r="J173" s="535"/>
    </row>
    <row r="174" spans="2:10">
      <c r="B174" s="549" t="s">
        <v>803</v>
      </c>
      <c r="C174" s="543" t="s">
        <v>485</v>
      </c>
      <c r="D174" s="544">
        <v>18101181</v>
      </c>
      <c r="E174" s="537">
        <v>641</v>
      </c>
      <c r="F174" s="535"/>
      <c r="J174" s="535"/>
    </row>
    <row r="175" spans="2:10">
      <c r="B175" s="549" t="s">
        <v>804</v>
      </c>
      <c r="C175" s="543" t="s">
        <v>487</v>
      </c>
      <c r="D175" s="544">
        <v>788860</v>
      </c>
      <c r="E175" s="537">
        <v>642</v>
      </c>
      <c r="F175" s="535"/>
      <c r="J175" s="535"/>
    </row>
    <row r="176" spans="2:10">
      <c r="B176" s="549" t="s">
        <v>805</v>
      </c>
      <c r="C176" s="543" t="s">
        <v>489</v>
      </c>
      <c r="D176" s="544">
        <v>6249076</v>
      </c>
      <c r="E176" s="537">
        <v>643</v>
      </c>
      <c r="F176" s="535"/>
      <c r="J176" s="535"/>
    </row>
    <row r="177" spans="2:10">
      <c r="B177" s="549" t="s">
        <v>806</v>
      </c>
      <c r="C177" s="543" t="s">
        <v>491</v>
      </c>
      <c r="D177" s="544">
        <v>6623111</v>
      </c>
      <c r="E177" s="537">
        <v>644</v>
      </c>
      <c r="F177" s="535"/>
      <c r="J177" s="535"/>
    </row>
    <row r="178" spans="2:10">
      <c r="B178" s="549" t="s">
        <v>807</v>
      </c>
      <c r="C178" s="543" t="s">
        <v>239</v>
      </c>
      <c r="D178" s="544">
        <v>2278393</v>
      </c>
      <c r="E178" s="537">
        <v>659</v>
      </c>
      <c r="F178" s="535"/>
      <c r="J178" s="535"/>
    </row>
    <row r="179" spans="2:10">
      <c r="B179" s="549" t="s">
        <v>808</v>
      </c>
      <c r="C179" s="543" t="s">
        <v>809</v>
      </c>
      <c r="D179" s="544">
        <v>712042</v>
      </c>
      <c r="E179" s="537">
        <v>661</v>
      </c>
      <c r="F179" s="535"/>
      <c r="J179" s="535"/>
    </row>
    <row r="180" spans="2:10">
      <c r="B180" s="549" t="s">
        <v>810</v>
      </c>
      <c r="C180" s="543" t="s">
        <v>811</v>
      </c>
      <c r="D180" s="544">
        <v>224057</v>
      </c>
      <c r="E180" s="537">
        <v>661</v>
      </c>
      <c r="F180" s="535"/>
      <c r="J180" s="535"/>
    </row>
    <row r="181" spans="2:10">
      <c r="B181" s="549" t="s">
        <v>812</v>
      </c>
      <c r="C181" s="543" t="s">
        <v>496</v>
      </c>
      <c r="D181" s="544">
        <v>639937</v>
      </c>
      <c r="E181" s="537">
        <v>662</v>
      </c>
      <c r="F181" s="535"/>
      <c r="J181" s="535"/>
    </row>
    <row r="182" spans="2:10">
      <c r="B182" s="549" t="s">
        <v>813</v>
      </c>
      <c r="C182" s="543" t="s">
        <v>814</v>
      </c>
      <c r="D182" s="544">
        <v>1901394</v>
      </c>
      <c r="E182" s="537">
        <v>663</v>
      </c>
      <c r="F182" s="535"/>
      <c r="J182" s="535"/>
    </row>
    <row r="183" spans="2:10">
      <c r="B183" s="549" t="s">
        <v>815</v>
      </c>
      <c r="C183" s="543" t="s">
        <v>816</v>
      </c>
      <c r="D183" s="544">
        <v>928808</v>
      </c>
      <c r="E183" s="537">
        <v>663</v>
      </c>
      <c r="F183" s="535"/>
      <c r="J183" s="535"/>
    </row>
    <row r="184" spans="2:10">
      <c r="B184" s="549" t="s">
        <v>817</v>
      </c>
      <c r="C184" s="543" t="s">
        <v>500</v>
      </c>
      <c r="D184" s="544">
        <v>20960348</v>
      </c>
      <c r="E184" s="537">
        <v>669</v>
      </c>
      <c r="F184" s="535"/>
      <c r="J184" s="535"/>
    </row>
    <row r="185" spans="2:10">
      <c r="B185" s="549" t="s">
        <v>818</v>
      </c>
      <c r="C185" s="543" t="s">
        <v>502</v>
      </c>
      <c r="D185" s="544">
        <v>920452</v>
      </c>
      <c r="E185" s="537">
        <v>671</v>
      </c>
      <c r="F185" s="535"/>
      <c r="J185" s="535"/>
    </row>
    <row r="186" spans="2:10">
      <c r="B186" s="549" t="s">
        <v>819</v>
      </c>
      <c r="C186" s="543" t="s">
        <v>504</v>
      </c>
      <c r="D186" s="544">
        <v>4714171</v>
      </c>
      <c r="E186" s="537">
        <v>672</v>
      </c>
      <c r="F186" s="535"/>
      <c r="J186" s="535"/>
    </row>
    <row r="187" spans="2:10">
      <c r="B187" s="549" t="s">
        <v>820</v>
      </c>
      <c r="C187" s="543" t="s">
        <v>506</v>
      </c>
      <c r="D187" s="544">
        <v>1225735</v>
      </c>
      <c r="E187" s="537">
        <v>673</v>
      </c>
      <c r="F187" s="535"/>
      <c r="J187" s="535"/>
    </row>
    <row r="188" spans="2:10">
      <c r="B188" s="549" t="s">
        <v>821</v>
      </c>
      <c r="C188" s="543" t="s">
        <v>508</v>
      </c>
      <c r="D188" s="544">
        <v>1829649</v>
      </c>
      <c r="E188" s="537">
        <v>674</v>
      </c>
      <c r="F188" s="535"/>
      <c r="J188" s="535"/>
    </row>
    <row r="189" spans="2:10">
      <c r="B189" s="549" t="s">
        <v>822</v>
      </c>
      <c r="C189" s="543" t="s">
        <v>510</v>
      </c>
      <c r="D189" s="544">
        <v>164198</v>
      </c>
      <c r="E189" s="537">
        <v>675</v>
      </c>
      <c r="F189" s="535"/>
      <c r="J189" s="535"/>
    </row>
    <row r="190" spans="2:10">
      <c r="B190" s="549" t="s">
        <v>823</v>
      </c>
      <c r="C190" s="543" t="s">
        <v>512</v>
      </c>
      <c r="D190" s="544">
        <v>2041997</v>
      </c>
      <c r="E190" s="537">
        <v>679</v>
      </c>
      <c r="F190" s="535"/>
      <c r="J190" s="535"/>
    </row>
    <row r="191" spans="2:10">
      <c r="B191" s="549" t="s">
        <v>824</v>
      </c>
      <c r="C191" s="543" t="s">
        <v>242</v>
      </c>
      <c r="D191" s="544">
        <v>0</v>
      </c>
      <c r="E191" s="537">
        <v>681</v>
      </c>
      <c r="F191" s="535"/>
      <c r="J191" s="535"/>
    </row>
    <row r="192" spans="2:10" ht="13.5" thickBot="1">
      <c r="B192" s="550" t="s">
        <v>825</v>
      </c>
      <c r="C192" s="546" t="s">
        <v>243</v>
      </c>
      <c r="D192" s="547">
        <v>52943</v>
      </c>
      <c r="E192" s="537">
        <v>691</v>
      </c>
      <c r="F192" s="535"/>
      <c r="J192" s="535"/>
    </row>
    <row r="193" spans="2:4">
      <c r="B193" s="535" t="s">
        <v>826</v>
      </c>
      <c r="C193" s="491" t="s">
        <v>25</v>
      </c>
      <c r="D193" s="536">
        <v>239101853</v>
      </c>
    </row>
    <row r="194" spans="2:4">
      <c r="B194" s="535" t="s">
        <v>827</v>
      </c>
      <c r="C194" s="491" t="s">
        <v>26</v>
      </c>
      <c r="D194" s="536"/>
    </row>
    <row r="195" spans="2:4">
      <c r="B195" s="535" t="s">
        <v>828</v>
      </c>
      <c r="C195" s="491" t="s">
        <v>829</v>
      </c>
      <c r="D195" s="536"/>
    </row>
    <row r="196" spans="2:4">
      <c r="B196" s="535" t="s">
        <v>830</v>
      </c>
      <c r="C196" s="491" t="s">
        <v>831</v>
      </c>
      <c r="D196" s="536"/>
    </row>
    <row r="197" spans="2:4">
      <c r="B197" s="535" t="s">
        <v>832</v>
      </c>
      <c r="C197" s="491" t="s">
        <v>833</v>
      </c>
      <c r="D197" s="536"/>
    </row>
    <row r="198" spans="2:4">
      <c r="B198" s="535" t="s">
        <v>834</v>
      </c>
      <c r="C198" s="491" t="s">
        <v>28</v>
      </c>
      <c r="D198" s="536"/>
    </row>
    <row r="199" spans="2:4">
      <c r="B199" s="535" t="s">
        <v>835</v>
      </c>
      <c r="C199" s="491" t="s">
        <v>29</v>
      </c>
      <c r="D199" s="536"/>
    </row>
    <row r="200" spans="2:4">
      <c r="B200" s="535" t="s">
        <v>836</v>
      </c>
      <c r="C200" s="491" t="s">
        <v>837</v>
      </c>
      <c r="D200" s="536"/>
    </row>
    <row r="201" spans="2:4">
      <c r="B201" s="535" t="s">
        <v>838</v>
      </c>
      <c r="C201" s="491" t="s">
        <v>244</v>
      </c>
      <c r="D201" s="536"/>
    </row>
    <row r="202" spans="2:4">
      <c r="B202" s="535" t="s">
        <v>839</v>
      </c>
      <c r="C202" s="491" t="s">
        <v>30</v>
      </c>
      <c r="D202" s="536"/>
    </row>
    <row r="203" spans="2:4">
      <c r="B203" s="535" t="s">
        <v>840</v>
      </c>
      <c r="C203" s="491" t="s">
        <v>31</v>
      </c>
      <c r="D203" s="536"/>
    </row>
    <row r="204" spans="2:4">
      <c r="B204" s="535" t="s">
        <v>841</v>
      </c>
      <c r="C204" s="491" t="s">
        <v>245</v>
      </c>
      <c r="D204" s="536"/>
    </row>
    <row r="205" spans="2:4">
      <c r="D205" s="536"/>
    </row>
    <row r="206" spans="2:4">
      <c r="D206" s="536"/>
    </row>
  </sheetData>
  <phoneticPr fontId="8"/>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E53"/>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5.36328125" style="214" customWidth="1"/>
    <col min="2" max="2" width="4.7265625" style="215" customWidth="1"/>
    <col min="3" max="3" width="31.6328125" style="216" customWidth="1"/>
    <col min="4" max="40" width="11.6328125" style="217" customWidth="1"/>
    <col min="41" max="41" width="14.54296875" style="217" customWidth="1"/>
    <col min="42" max="52" width="12.6328125" style="217" customWidth="1"/>
    <col min="53" max="53" width="14.453125" style="217" customWidth="1"/>
    <col min="54" max="54" width="16.81640625" style="217" customWidth="1"/>
    <col min="55" max="55" width="15.26953125" style="217" customWidth="1"/>
    <col min="56" max="56" width="17.54296875" style="217" customWidth="1"/>
    <col min="57" max="16384" width="12.6328125" style="217"/>
  </cols>
  <sheetData>
    <row r="1" spans="1:57" ht="19" customHeight="1">
      <c r="D1" s="217">
        <v>1</v>
      </c>
      <c r="E1" s="217">
        <v>2</v>
      </c>
      <c r="F1" s="217">
        <v>3</v>
      </c>
      <c r="G1" s="217">
        <v>4</v>
      </c>
      <c r="H1" s="217">
        <v>5</v>
      </c>
      <c r="I1" s="217">
        <v>6</v>
      </c>
      <c r="J1" s="217">
        <v>7</v>
      </c>
      <c r="K1" s="217">
        <v>8</v>
      </c>
      <c r="L1" s="217">
        <v>9</v>
      </c>
      <c r="M1" s="217">
        <v>10</v>
      </c>
      <c r="N1" s="217">
        <v>11</v>
      </c>
      <c r="O1" s="217">
        <v>12</v>
      </c>
      <c r="P1" s="217">
        <v>13</v>
      </c>
      <c r="Q1" s="217">
        <v>14</v>
      </c>
      <c r="R1" s="217">
        <v>15</v>
      </c>
      <c r="S1" s="217">
        <v>16</v>
      </c>
      <c r="T1" s="217">
        <v>17</v>
      </c>
      <c r="U1" s="217">
        <v>18</v>
      </c>
      <c r="V1" s="217">
        <v>19</v>
      </c>
      <c r="W1" s="217">
        <v>20</v>
      </c>
      <c r="X1" s="217">
        <v>21</v>
      </c>
      <c r="Y1" s="217">
        <v>22</v>
      </c>
      <c r="Z1" s="217">
        <v>23</v>
      </c>
      <c r="AA1" s="217">
        <v>24</v>
      </c>
      <c r="AB1" s="217">
        <v>25</v>
      </c>
      <c r="AC1" s="217">
        <v>26</v>
      </c>
      <c r="AD1" s="217">
        <v>27</v>
      </c>
      <c r="AE1" s="217">
        <v>28</v>
      </c>
      <c r="AF1" s="217">
        <v>29</v>
      </c>
      <c r="AG1" s="217">
        <v>30</v>
      </c>
      <c r="AH1" s="217">
        <v>31</v>
      </c>
      <c r="AI1" s="217">
        <v>32</v>
      </c>
      <c r="AJ1" s="217">
        <v>33</v>
      </c>
      <c r="AK1" s="217">
        <v>34</v>
      </c>
      <c r="AL1" s="217">
        <v>35</v>
      </c>
      <c r="AM1" s="217">
        <v>36</v>
      </c>
      <c r="AN1" s="217">
        <v>37</v>
      </c>
    </row>
    <row r="2" spans="1:57" ht="8" customHeight="1"/>
    <row r="3" spans="1:57" s="222" customFormat="1" ht="8" customHeight="1">
      <c r="A3" s="218"/>
      <c r="B3" s="219"/>
      <c r="C3" s="220"/>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row>
    <row r="4" spans="1:57" ht="22.5" customHeight="1" thickBot="1">
      <c r="B4" s="223"/>
      <c r="C4" s="224"/>
      <c r="D4" s="225"/>
      <c r="E4" s="225"/>
      <c r="F4" s="225"/>
      <c r="G4" s="225"/>
      <c r="H4" s="225"/>
      <c r="I4" s="225"/>
      <c r="J4" s="225"/>
      <c r="K4" s="225"/>
      <c r="L4" s="225"/>
      <c r="M4" s="225"/>
      <c r="N4" s="225"/>
      <c r="O4" s="225"/>
      <c r="P4" s="225"/>
      <c r="Q4" s="225"/>
      <c r="R4" s="225"/>
      <c r="S4" s="225"/>
      <c r="T4" s="225"/>
      <c r="U4" s="225"/>
      <c r="V4" s="225"/>
      <c r="W4" s="225"/>
      <c r="X4" s="225"/>
      <c r="Y4" s="225"/>
      <c r="Z4" s="225"/>
      <c r="AA4" s="225"/>
      <c r="AB4" s="226"/>
      <c r="AC4" s="225"/>
      <c r="AD4" s="225"/>
      <c r="AE4" s="225"/>
      <c r="AF4" s="225"/>
      <c r="AG4" s="225"/>
      <c r="AH4" s="225"/>
      <c r="AI4" s="225"/>
      <c r="AJ4" s="225"/>
      <c r="AK4" s="225"/>
      <c r="AL4" s="225"/>
      <c r="AM4" s="225"/>
      <c r="AN4" s="225"/>
      <c r="AO4" s="225"/>
      <c r="AP4" s="225"/>
      <c r="AQ4" s="225"/>
      <c r="AR4" s="225"/>
      <c r="AS4" s="225"/>
      <c r="AT4" s="225"/>
      <c r="AU4" s="226"/>
      <c r="AV4" s="225"/>
      <c r="AW4" s="225"/>
      <c r="AX4" s="225"/>
      <c r="AY4" s="225"/>
      <c r="AZ4" s="225"/>
      <c r="BA4" s="225"/>
      <c r="BB4" s="225"/>
      <c r="BC4" s="225"/>
    </row>
    <row r="5" spans="1:57" s="228" customFormat="1" ht="15" customHeight="1">
      <c r="A5" s="227"/>
      <c r="B5" s="1029" t="s">
        <v>251</v>
      </c>
      <c r="C5" s="1030"/>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08" t="s">
        <v>72</v>
      </c>
      <c r="AO5" s="409" t="s">
        <v>73</v>
      </c>
      <c r="AP5" s="408" t="s">
        <v>74</v>
      </c>
      <c r="AQ5" s="408" t="s">
        <v>75</v>
      </c>
      <c r="AR5" s="408" t="s">
        <v>76</v>
      </c>
      <c r="AS5" s="408" t="s">
        <v>77</v>
      </c>
      <c r="AT5" s="408" t="s">
        <v>78</v>
      </c>
      <c r="AU5" s="408" t="s">
        <v>79</v>
      </c>
      <c r="AV5" s="409" t="s">
        <v>80</v>
      </c>
      <c r="AW5" s="409" t="s">
        <v>81</v>
      </c>
      <c r="AX5" s="409" t="s">
        <v>82</v>
      </c>
      <c r="AY5" s="410" t="s">
        <v>82</v>
      </c>
      <c r="AZ5" s="410" t="s">
        <v>83</v>
      </c>
      <c r="BA5" s="409" t="s">
        <v>187</v>
      </c>
      <c r="BB5" s="410" t="s">
        <v>248</v>
      </c>
      <c r="BC5" s="410" t="s">
        <v>84</v>
      </c>
    </row>
    <row r="6" spans="1:57" s="230" customFormat="1" ht="35.5" customHeight="1" thickBot="1">
      <c r="A6" s="229"/>
      <c r="B6" s="1031"/>
      <c r="C6" s="1032"/>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1" t="s">
        <v>243</v>
      </c>
      <c r="AO6" s="412" t="s">
        <v>25</v>
      </c>
      <c r="AP6" s="411" t="s">
        <v>246</v>
      </c>
      <c r="AQ6" s="411" t="s">
        <v>33</v>
      </c>
      <c r="AR6" s="411" t="s">
        <v>247</v>
      </c>
      <c r="AS6" s="411" t="s">
        <v>264</v>
      </c>
      <c r="AT6" s="411" t="s">
        <v>263</v>
      </c>
      <c r="AU6" s="411" t="s">
        <v>23</v>
      </c>
      <c r="AV6" s="412" t="s">
        <v>262</v>
      </c>
      <c r="AW6" s="412" t="s">
        <v>261</v>
      </c>
      <c r="AX6" s="448" t="s">
        <v>278</v>
      </c>
      <c r="AY6" s="413" t="s">
        <v>24</v>
      </c>
      <c r="AZ6" s="413" t="s">
        <v>32</v>
      </c>
      <c r="BA6" s="448" t="s">
        <v>279</v>
      </c>
      <c r="BB6" s="413" t="s">
        <v>249</v>
      </c>
      <c r="BC6" s="413" t="s">
        <v>260</v>
      </c>
    </row>
    <row r="7" spans="1:57" ht="17.149999999999999" customHeight="1">
      <c r="A7" s="375">
        <v>1</v>
      </c>
      <c r="B7" s="402" t="s">
        <v>36</v>
      </c>
      <c r="C7" s="403" t="s">
        <v>234</v>
      </c>
      <c r="D7" s="486">
        <v>1602758</v>
      </c>
      <c r="E7" s="486">
        <v>51</v>
      </c>
      <c r="F7" s="486">
        <v>7253568</v>
      </c>
      <c r="G7" s="486">
        <v>16626</v>
      </c>
      <c r="H7" s="486">
        <v>289600</v>
      </c>
      <c r="I7" s="486">
        <v>41756</v>
      </c>
      <c r="J7" s="486">
        <v>0</v>
      </c>
      <c r="K7" s="486">
        <v>103586</v>
      </c>
      <c r="L7" s="486">
        <v>843</v>
      </c>
      <c r="M7" s="486">
        <v>1</v>
      </c>
      <c r="N7" s="486">
        <v>38</v>
      </c>
      <c r="O7" s="486">
        <v>0</v>
      </c>
      <c r="P7" s="486">
        <v>0</v>
      </c>
      <c r="Q7" s="486">
        <v>0</v>
      </c>
      <c r="R7" s="486">
        <v>0</v>
      </c>
      <c r="S7" s="486">
        <v>0</v>
      </c>
      <c r="T7" s="486">
        <v>0</v>
      </c>
      <c r="U7" s="486">
        <v>0</v>
      </c>
      <c r="V7" s="486">
        <v>11</v>
      </c>
      <c r="W7" s="486">
        <v>39739</v>
      </c>
      <c r="X7" s="486">
        <v>63381</v>
      </c>
      <c r="Y7" s="486">
        <v>0</v>
      </c>
      <c r="Z7" s="486">
        <v>0</v>
      </c>
      <c r="AA7" s="486">
        <v>0</v>
      </c>
      <c r="AB7" s="486">
        <v>11462</v>
      </c>
      <c r="AC7" s="486">
        <v>0</v>
      </c>
      <c r="AD7" s="486">
        <v>403</v>
      </c>
      <c r="AE7" s="486">
        <v>2049</v>
      </c>
      <c r="AF7" s="486">
        <v>0</v>
      </c>
      <c r="AG7" s="486">
        <v>1303</v>
      </c>
      <c r="AH7" s="486">
        <v>63433</v>
      </c>
      <c r="AI7" s="486">
        <v>140744</v>
      </c>
      <c r="AJ7" s="486">
        <v>10618</v>
      </c>
      <c r="AK7" s="486">
        <v>673</v>
      </c>
      <c r="AL7" s="486">
        <v>656614</v>
      </c>
      <c r="AM7" s="486">
        <v>0</v>
      </c>
      <c r="AN7" s="486">
        <v>0</v>
      </c>
      <c r="AO7" s="367">
        <f t="shared" ref="AO7:AO43" si="0">SUM(D7:AN7)</f>
        <v>10299257</v>
      </c>
      <c r="AP7" s="486">
        <v>64640</v>
      </c>
      <c r="AQ7" s="486">
        <v>3752518</v>
      </c>
      <c r="AR7" s="486">
        <v>0</v>
      </c>
      <c r="AS7" s="486">
        <v>0</v>
      </c>
      <c r="AT7" s="486">
        <v>263091</v>
      </c>
      <c r="AU7" s="486">
        <v>202163</v>
      </c>
      <c r="AV7" s="367">
        <f>SUM(AP7:AU7)</f>
        <v>4282412</v>
      </c>
      <c r="AW7" s="368">
        <f>+AV7+AO7</f>
        <v>14581669</v>
      </c>
      <c r="AX7" s="487">
        <v>101237</v>
      </c>
      <c r="AY7" s="368">
        <f>+AX7+AV7</f>
        <v>4383649</v>
      </c>
      <c r="AZ7" s="368">
        <f>+AY7+AO7</f>
        <v>14682906</v>
      </c>
      <c r="BA7" s="487">
        <v>-2317095</v>
      </c>
      <c r="BB7" s="231">
        <f>+BA7+AY7</f>
        <v>2066554</v>
      </c>
      <c r="BC7" s="232">
        <f>+BB7+AO7</f>
        <v>12365811</v>
      </c>
      <c r="BE7" s="255">
        <f>+AQ7*0.05</f>
        <v>187625.90000000002</v>
      </c>
    </row>
    <row r="8" spans="1:57" ht="17.149999999999999" customHeight="1">
      <c r="A8" s="375">
        <v>2</v>
      </c>
      <c r="B8" s="402" t="s">
        <v>37</v>
      </c>
      <c r="C8" s="403" t="s">
        <v>85</v>
      </c>
      <c r="D8" s="486">
        <v>383</v>
      </c>
      <c r="E8" s="486">
        <v>1276</v>
      </c>
      <c r="F8" s="486">
        <v>7050</v>
      </c>
      <c r="G8" s="486">
        <v>596</v>
      </c>
      <c r="H8" s="486">
        <v>24929</v>
      </c>
      <c r="I8" s="486">
        <v>121292</v>
      </c>
      <c r="J8" s="486">
        <v>6363838</v>
      </c>
      <c r="K8" s="486">
        <v>1233</v>
      </c>
      <c r="L8" s="486">
        <v>290578</v>
      </c>
      <c r="M8" s="486">
        <v>1234643</v>
      </c>
      <c r="N8" s="486">
        <v>1423679</v>
      </c>
      <c r="O8" s="486">
        <v>1121</v>
      </c>
      <c r="P8" s="486">
        <v>404</v>
      </c>
      <c r="Q8" s="486">
        <v>712</v>
      </c>
      <c r="R8" s="486">
        <v>474</v>
      </c>
      <c r="S8" s="486">
        <v>1123</v>
      </c>
      <c r="T8" s="486">
        <v>319</v>
      </c>
      <c r="U8" s="486">
        <v>8</v>
      </c>
      <c r="V8" s="486">
        <v>3339</v>
      </c>
      <c r="W8" s="486">
        <v>3883</v>
      </c>
      <c r="X8" s="486">
        <v>128398</v>
      </c>
      <c r="Y8" s="486">
        <v>4815725</v>
      </c>
      <c r="Z8" s="486">
        <v>0</v>
      </c>
      <c r="AA8" s="486">
        <v>8</v>
      </c>
      <c r="AB8" s="486">
        <v>162</v>
      </c>
      <c r="AC8" s="486">
        <v>32</v>
      </c>
      <c r="AD8" s="486">
        <v>68</v>
      </c>
      <c r="AE8" s="486">
        <v>181</v>
      </c>
      <c r="AF8" s="486">
        <v>11</v>
      </c>
      <c r="AG8" s="486">
        <v>324</v>
      </c>
      <c r="AH8" s="486">
        <v>1901</v>
      </c>
      <c r="AI8" s="486">
        <v>380</v>
      </c>
      <c r="AJ8" s="486">
        <v>167</v>
      </c>
      <c r="AK8" s="486">
        <v>296</v>
      </c>
      <c r="AL8" s="486">
        <v>280</v>
      </c>
      <c r="AM8" s="486">
        <v>0</v>
      </c>
      <c r="AN8" s="486">
        <v>1024</v>
      </c>
      <c r="AO8" s="367">
        <f t="shared" si="0"/>
        <v>14429837</v>
      </c>
      <c r="AP8" s="486">
        <v>-4500</v>
      </c>
      <c r="AQ8" s="486">
        <v>-5127</v>
      </c>
      <c r="AR8" s="486">
        <v>0</v>
      </c>
      <c r="AS8" s="486">
        <v>0</v>
      </c>
      <c r="AT8" s="486">
        <v>-4978</v>
      </c>
      <c r="AU8" s="486">
        <v>-7389</v>
      </c>
      <c r="AV8" s="367">
        <f t="shared" ref="AV8:AV43" si="1">SUM(AP8:AU8)</f>
        <v>-21994</v>
      </c>
      <c r="AW8" s="368">
        <f t="shared" ref="AW8:AW43" si="2">+AV8+AO8</f>
        <v>14407843</v>
      </c>
      <c r="AX8" s="487">
        <v>17191</v>
      </c>
      <c r="AY8" s="368">
        <f t="shared" ref="AY8:AY43" si="3">+AX8+AV8</f>
        <v>-4803</v>
      </c>
      <c r="AZ8" s="368">
        <f t="shared" ref="AZ8:AZ43" si="4">+AY8+AO8</f>
        <v>14425034</v>
      </c>
      <c r="BA8" s="487">
        <v>-13918495</v>
      </c>
      <c r="BB8" s="231">
        <f t="shared" ref="BB8:BB43" si="5">+BA8+AY8</f>
        <v>-13923298</v>
      </c>
      <c r="BC8" s="232">
        <f t="shared" ref="BC8:BC43" si="6">+BB8+AO8</f>
        <v>506539</v>
      </c>
      <c r="BE8" s="255">
        <f t="shared" ref="BE8:BE41" si="7">+AQ8*0.05</f>
        <v>-256.35000000000002</v>
      </c>
    </row>
    <row r="9" spans="1:57" ht="17.149999999999999" customHeight="1">
      <c r="A9" s="375">
        <v>3</v>
      </c>
      <c r="B9" s="402" t="s">
        <v>38</v>
      </c>
      <c r="C9" s="403" t="s">
        <v>86</v>
      </c>
      <c r="D9" s="486">
        <v>1410220</v>
      </c>
      <c r="E9" s="486">
        <v>0</v>
      </c>
      <c r="F9" s="486">
        <v>7720587</v>
      </c>
      <c r="G9" s="486">
        <v>7732</v>
      </c>
      <c r="H9" s="486">
        <v>17325</v>
      </c>
      <c r="I9" s="486">
        <v>261585</v>
      </c>
      <c r="J9" s="486">
        <v>72</v>
      </c>
      <c r="K9" s="486">
        <v>232</v>
      </c>
      <c r="L9" s="486">
        <v>2951</v>
      </c>
      <c r="M9" s="486">
        <v>18</v>
      </c>
      <c r="N9" s="486">
        <v>0</v>
      </c>
      <c r="O9" s="486">
        <v>0</v>
      </c>
      <c r="P9" s="486">
        <v>0</v>
      </c>
      <c r="Q9" s="486">
        <v>0</v>
      </c>
      <c r="R9" s="486">
        <v>0</v>
      </c>
      <c r="S9" s="486">
        <v>0</v>
      </c>
      <c r="T9" s="486">
        <v>0</v>
      </c>
      <c r="U9" s="486">
        <v>0</v>
      </c>
      <c r="V9" s="486">
        <v>0</v>
      </c>
      <c r="W9" s="486">
        <v>15017</v>
      </c>
      <c r="X9" s="486">
        <v>1866</v>
      </c>
      <c r="Y9" s="486">
        <v>0</v>
      </c>
      <c r="Z9" s="486">
        <v>0</v>
      </c>
      <c r="AA9" s="486">
        <v>0</v>
      </c>
      <c r="AB9" s="486">
        <v>13051</v>
      </c>
      <c r="AC9" s="486">
        <v>0</v>
      </c>
      <c r="AD9" s="486">
        <v>0</v>
      </c>
      <c r="AE9" s="486">
        <v>5496</v>
      </c>
      <c r="AF9" s="486">
        <v>13</v>
      </c>
      <c r="AG9" s="486">
        <v>29589</v>
      </c>
      <c r="AH9" s="486">
        <v>243969</v>
      </c>
      <c r="AI9" s="486">
        <v>498705</v>
      </c>
      <c r="AJ9" s="486">
        <v>7838</v>
      </c>
      <c r="AK9" s="486">
        <v>271</v>
      </c>
      <c r="AL9" s="486">
        <v>4069754</v>
      </c>
      <c r="AM9" s="486">
        <v>0</v>
      </c>
      <c r="AN9" s="486">
        <v>29956</v>
      </c>
      <c r="AO9" s="367">
        <f t="shared" si="0"/>
        <v>14336247</v>
      </c>
      <c r="AP9" s="486">
        <v>839106</v>
      </c>
      <c r="AQ9" s="486">
        <v>29965364</v>
      </c>
      <c r="AR9" s="486">
        <v>0</v>
      </c>
      <c r="AS9" s="486">
        <v>0</v>
      </c>
      <c r="AT9" s="486">
        <v>0</v>
      </c>
      <c r="AU9" s="486">
        <v>-131505</v>
      </c>
      <c r="AV9" s="367">
        <f t="shared" si="1"/>
        <v>30672965</v>
      </c>
      <c r="AW9" s="368">
        <f t="shared" si="2"/>
        <v>45009212</v>
      </c>
      <c r="AX9" s="487">
        <v>690616</v>
      </c>
      <c r="AY9" s="368">
        <f t="shared" si="3"/>
        <v>31363581</v>
      </c>
      <c r="AZ9" s="368">
        <f t="shared" si="4"/>
        <v>45699828</v>
      </c>
      <c r="BA9" s="487">
        <v>-7635905</v>
      </c>
      <c r="BB9" s="231">
        <f t="shared" si="5"/>
        <v>23727676</v>
      </c>
      <c r="BC9" s="232">
        <f t="shared" si="6"/>
        <v>38063923</v>
      </c>
      <c r="BE9" s="255">
        <f t="shared" si="7"/>
        <v>1498268.2000000002</v>
      </c>
    </row>
    <row r="10" spans="1:57" ht="17.149999999999999" customHeight="1">
      <c r="A10" s="375">
        <v>4</v>
      </c>
      <c r="B10" s="402" t="s">
        <v>39</v>
      </c>
      <c r="C10" s="403" t="s">
        <v>87</v>
      </c>
      <c r="D10" s="486">
        <v>56709</v>
      </c>
      <c r="E10" s="486">
        <v>1420</v>
      </c>
      <c r="F10" s="486">
        <v>33386</v>
      </c>
      <c r="G10" s="486">
        <v>599156</v>
      </c>
      <c r="H10" s="486">
        <v>47499</v>
      </c>
      <c r="I10" s="486">
        <v>34549</v>
      </c>
      <c r="J10" s="486">
        <v>633</v>
      </c>
      <c r="K10" s="486">
        <v>52637</v>
      </c>
      <c r="L10" s="486">
        <v>20932</v>
      </c>
      <c r="M10" s="486">
        <v>7134</v>
      </c>
      <c r="N10" s="486">
        <v>8820</v>
      </c>
      <c r="O10" s="486">
        <v>14006</v>
      </c>
      <c r="P10" s="486">
        <v>11612</v>
      </c>
      <c r="Q10" s="486">
        <v>25466</v>
      </c>
      <c r="R10" s="486">
        <v>9425</v>
      </c>
      <c r="S10" s="486">
        <v>43248</v>
      </c>
      <c r="T10" s="486">
        <v>31141</v>
      </c>
      <c r="U10" s="486">
        <v>6929</v>
      </c>
      <c r="V10" s="486">
        <v>82085</v>
      </c>
      <c r="W10" s="486">
        <v>54755</v>
      </c>
      <c r="X10" s="486">
        <v>255293</v>
      </c>
      <c r="Y10" s="486">
        <v>3981</v>
      </c>
      <c r="Z10" s="486">
        <v>3634</v>
      </c>
      <c r="AA10" s="486">
        <v>16321</v>
      </c>
      <c r="AB10" s="486">
        <v>395457</v>
      </c>
      <c r="AC10" s="486">
        <v>51297</v>
      </c>
      <c r="AD10" s="486">
        <v>4864</v>
      </c>
      <c r="AE10" s="486">
        <v>83801</v>
      </c>
      <c r="AF10" s="486">
        <v>59723</v>
      </c>
      <c r="AG10" s="486">
        <v>175822</v>
      </c>
      <c r="AH10" s="486">
        <v>23415</v>
      </c>
      <c r="AI10" s="486">
        <v>251161</v>
      </c>
      <c r="AJ10" s="486">
        <v>102294</v>
      </c>
      <c r="AK10" s="486">
        <v>152343</v>
      </c>
      <c r="AL10" s="486">
        <v>158714</v>
      </c>
      <c r="AM10" s="486">
        <v>29732</v>
      </c>
      <c r="AN10" s="486">
        <v>1642</v>
      </c>
      <c r="AO10" s="367">
        <f t="shared" si="0"/>
        <v>2911036</v>
      </c>
      <c r="AP10" s="486">
        <v>115510</v>
      </c>
      <c r="AQ10" s="486">
        <v>3797200</v>
      </c>
      <c r="AR10" s="486">
        <v>0</v>
      </c>
      <c r="AS10" s="486">
        <v>791</v>
      </c>
      <c r="AT10" s="486">
        <v>262366</v>
      </c>
      <c r="AU10" s="486">
        <v>-73378</v>
      </c>
      <c r="AV10" s="367">
        <f t="shared" si="1"/>
        <v>4102489</v>
      </c>
      <c r="AW10" s="368">
        <f t="shared" si="2"/>
        <v>7013525</v>
      </c>
      <c r="AX10" s="487">
        <v>498544</v>
      </c>
      <c r="AY10" s="368">
        <f t="shared" si="3"/>
        <v>4601033</v>
      </c>
      <c r="AZ10" s="368">
        <f t="shared" si="4"/>
        <v>7512069</v>
      </c>
      <c r="BA10" s="487">
        <v>-4601155</v>
      </c>
      <c r="BB10" s="231">
        <f t="shared" si="5"/>
        <v>-122</v>
      </c>
      <c r="BC10" s="232">
        <f t="shared" si="6"/>
        <v>2910914</v>
      </c>
      <c r="BE10" s="255">
        <f t="shared" si="7"/>
        <v>189860</v>
      </c>
    </row>
    <row r="11" spans="1:57" ht="17.149999999999999" customHeight="1">
      <c r="A11" s="375">
        <v>5</v>
      </c>
      <c r="B11" s="402" t="s">
        <v>40</v>
      </c>
      <c r="C11" s="403" t="s">
        <v>88</v>
      </c>
      <c r="D11" s="486">
        <v>319060</v>
      </c>
      <c r="E11" s="486">
        <v>739</v>
      </c>
      <c r="F11" s="486">
        <v>557017</v>
      </c>
      <c r="G11" s="486">
        <v>14549</v>
      </c>
      <c r="H11" s="486">
        <v>3136157</v>
      </c>
      <c r="I11" s="486">
        <v>497422</v>
      </c>
      <c r="J11" s="486">
        <v>613</v>
      </c>
      <c r="K11" s="486">
        <v>76580</v>
      </c>
      <c r="L11" s="486">
        <v>107930</v>
      </c>
      <c r="M11" s="486">
        <v>6974</v>
      </c>
      <c r="N11" s="486">
        <v>19148</v>
      </c>
      <c r="O11" s="486">
        <v>48369</v>
      </c>
      <c r="P11" s="486">
        <v>16423</v>
      </c>
      <c r="Q11" s="486">
        <v>18736</v>
      </c>
      <c r="R11" s="486">
        <v>30075</v>
      </c>
      <c r="S11" s="486">
        <v>53330</v>
      </c>
      <c r="T11" s="486">
        <v>95820</v>
      </c>
      <c r="U11" s="486">
        <v>26131</v>
      </c>
      <c r="V11" s="486">
        <v>69931</v>
      </c>
      <c r="W11" s="486">
        <v>590571</v>
      </c>
      <c r="X11" s="486">
        <v>2828714</v>
      </c>
      <c r="Y11" s="486">
        <v>90878</v>
      </c>
      <c r="Z11" s="486">
        <v>14743</v>
      </c>
      <c r="AA11" s="486">
        <v>27334</v>
      </c>
      <c r="AB11" s="486">
        <v>699976</v>
      </c>
      <c r="AC11" s="486">
        <v>164734</v>
      </c>
      <c r="AD11" s="486">
        <v>51889</v>
      </c>
      <c r="AE11" s="486">
        <v>296506</v>
      </c>
      <c r="AF11" s="486">
        <v>548590</v>
      </c>
      <c r="AG11" s="486">
        <v>49404</v>
      </c>
      <c r="AH11" s="486">
        <v>385072</v>
      </c>
      <c r="AI11" s="486">
        <v>445902</v>
      </c>
      <c r="AJ11" s="486">
        <v>89118</v>
      </c>
      <c r="AK11" s="486">
        <v>320315</v>
      </c>
      <c r="AL11" s="486">
        <v>196396</v>
      </c>
      <c r="AM11" s="486">
        <v>640898</v>
      </c>
      <c r="AN11" s="486">
        <v>4669</v>
      </c>
      <c r="AO11" s="367">
        <f t="shared" si="0"/>
        <v>12540713</v>
      </c>
      <c r="AP11" s="486">
        <v>89623</v>
      </c>
      <c r="AQ11" s="486">
        <v>423359</v>
      </c>
      <c r="AR11" s="486">
        <v>2214</v>
      </c>
      <c r="AS11" s="486">
        <v>9629</v>
      </c>
      <c r="AT11" s="486">
        <v>309888</v>
      </c>
      <c r="AU11" s="486">
        <v>-178975</v>
      </c>
      <c r="AV11" s="367">
        <f t="shared" si="1"/>
        <v>655738</v>
      </c>
      <c r="AW11" s="368">
        <f t="shared" si="2"/>
        <v>13196451</v>
      </c>
      <c r="AX11" s="487">
        <v>418301</v>
      </c>
      <c r="AY11" s="368">
        <f t="shared" si="3"/>
        <v>1074039</v>
      </c>
      <c r="AZ11" s="368">
        <f t="shared" si="4"/>
        <v>13614752</v>
      </c>
      <c r="BA11" s="487">
        <v>-2174596</v>
      </c>
      <c r="BB11" s="231">
        <f t="shared" si="5"/>
        <v>-1100557</v>
      </c>
      <c r="BC11" s="232">
        <f t="shared" si="6"/>
        <v>11440156</v>
      </c>
      <c r="BE11" s="255">
        <f t="shared" si="7"/>
        <v>21167.95</v>
      </c>
    </row>
    <row r="12" spans="1:57" ht="17.149999999999999" customHeight="1">
      <c r="A12" s="375">
        <v>6</v>
      </c>
      <c r="B12" s="402" t="s">
        <v>41</v>
      </c>
      <c r="C12" s="403" t="s">
        <v>89</v>
      </c>
      <c r="D12" s="486">
        <v>547195</v>
      </c>
      <c r="E12" s="486">
        <v>4363</v>
      </c>
      <c r="F12" s="486">
        <v>370747</v>
      </c>
      <c r="G12" s="486">
        <v>321873</v>
      </c>
      <c r="H12" s="486">
        <v>416806</v>
      </c>
      <c r="I12" s="486">
        <v>8727204</v>
      </c>
      <c r="J12" s="486">
        <v>34259</v>
      </c>
      <c r="K12" s="486">
        <v>2220607</v>
      </c>
      <c r="L12" s="486">
        <v>194623</v>
      </c>
      <c r="M12" s="486">
        <v>93054</v>
      </c>
      <c r="N12" s="486">
        <v>69199</v>
      </c>
      <c r="O12" s="486">
        <v>105237</v>
      </c>
      <c r="P12" s="486">
        <v>44008</v>
      </c>
      <c r="Q12" s="486">
        <v>63243</v>
      </c>
      <c r="R12" s="486">
        <v>94091</v>
      </c>
      <c r="S12" s="486">
        <v>203840</v>
      </c>
      <c r="T12" s="486">
        <v>182067</v>
      </c>
      <c r="U12" s="486">
        <v>49837</v>
      </c>
      <c r="V12" s="486">
        <v>535097</v>
      </c>
      <c r="W12" s="486">
        <v>308405</v>
      </c>
      <c r="X12" s="486">
        <v>342084</v>
      </c>
      <c r="Y12" s="486">
        <v>26805</v>
      </c>
      <c r="Z12" s="486">
        <v>37875</v>
      </c>
      <c r="AA12" s="486">
        <v>92554</v>
      </c>
      <c r="AB12" s="486">
        <v>816</v>
      </c>
      <c r="AC12" s="486">
        <v>1000</v>
      </c>
      <c r="AD12" s="486">
        <v>3011</v>
      </c>
      <c r="AE12" s="486">
        <v>27236</v>
      </c>
      <c r="AF12" s="486">
        <v>53255</v>
      </c>
      <c r="AG12" s="486">
        <v>40785</v>
      </c>
      <c r="AH12" s="486">
        <v>468210</v>
      </c>
      <c r="AI12" s="486">
        <v>10858922</v>
      </c>
      <c r="AJ12" s="486">
        <v>10711</v>
      </c>
      <c r="AK12" s="486">
        <v>330750</v>
      </c>
      <c r="AL12" s="486">
        <v>343076</v>
      </c>
      <c r="AM12" s="486">
        <v>13827</v>
      </c>
      <c r="AN12" s="486">
        <v>28425</v>
      </c>
      <c r="AO12" s="367">
        <f t="shared" si="0"/>
        <v>27265097</v>
      </c>
      <c r="AP12" s="486">
        <v>195460</v>
      </c>
      <c r="AQ12" s="486">
        <v>2626760</v>
      </c>
      <c r="AR12" s="486">
        <v>0</v>
      </c>
      <c r="AS12" s="486">
        <v>0</v>
      </c>
      <c r="AT12" s="486">
        <v>0</v>
      </c>
      <c r="AU12" s="486">
        <v>66568</v>
      </c>
      <c r="AV12" s="367">
        <f t="shared" si="1"/>
        <v>2888788</v>
      </c>
      <c r="AW12" s="368">
        <f t="shared" si="2"/>
        <v>30153885</v>
      </c>
      <c r="AX12" s="487">
        <v>6256827</v>
      </c>
      <c r="AY12" s="368">
        <f t="shared" si="3"/>
        <v>9145615</v>
      </c>
      <c r="AZ12" s="368">
        <f t="shared" si="4"/>
        <v>36410712</v>
      </c>
      <c r="BA12" s="487">
        <v>-8086718</v>
      </c>
      <c r="BB12" s="231">
        <f t="shared" si="5"/>
        <v>1058897</v>
      </c>
      <c r="BC12" s="232">
        <f t="shared" si="6"/>
        <v>28323994</v>
      </c>
      <c r="BE12" s="255">
        <f t="shared" si="7"/>
        <v>131338</v>
      </c>
    </row>
    <row r="13" spans="1:57" ht="17.149999999999999" customHeight="1">
      <c r="A13" s="375">
        <v>7</v>
      </c>
      <c r="B13" s="402" t="s">
        <v>42</v>
      </c>
      <c r="C13" s="403" t="s">
        <v>90</v>
      </c>
      <c r="D13" s="486">
        <v>132757</v>
      </c>
      <c r="E13" s="486">
        <v>6713</v>
      </c>
      <c r="F13" s="486">
        <v>103688</v>
      </c>
      <c r="G13" s="486">
        <v>10984</v>
      </c>
      <c r="H13" s="486">
        <v>41340</v>
      </c>
      <c r="I13" s="486">
        <v>1437411</v>
      </c>
      <c r="J13" s="486">
        <v>869220</v>
      </c>
      <c r="K13" s="486">
        <v>17086</v>
      </c>
      <c r="L13" s="486">
        <v>115362</v>
      </c>
      <c r="M13" s="486">
        <v>592313</v>
      </c>
      <c r="N13" s="486">
        <v>27821</v>
      </c>
      <c r="O13" s="486">
        <v>41975</v>
      </c>
      <c r="P13" s="486">
        <v>10324</v>
      </c>
      <c r="Q13" s="486">
        <v>13299</v>
      </c>
      <c r="R13" s="486">
        <v>5000</v>
      </c>
      <c r="S13" s="486">
        <v>12983</v>
      </c>
      <c r="T13" s="486">
        <v>12356</v>
      </c>
      <c r="U13" s="486">
        <v>1508</v>
      </c>
      <c r="V13" s="486">
        <v>76758</v>
      </c>
      <c r="W13" s="486">
        <v>15406</v>
      </c>
      <c r="X13" s="486">
        <v>734475</v>
      </c>
      <c r="Y13" s="486">
        <v>746151</v>
      </c>
      <c r="Z13" s="486">
        <v>47898</v>
      </c>
      <c r="AA13" s="486">
        <v>72729</v>
      </c>
      <c r="AB13" s="486">
        <v>121071</v>
      </c>
      <c r="AC13" s="486">
        <v>13683</v>
      </c>
      <c r="AD13" s="486">
        <v>38377</v>
      </c>
      <c r="AE13" s="486">
        <v>4223996</v>
      </c>
      <c r="AF13" s="486">
        <v>46229</v>
      </c>
      <c r="AG13" s="486">
        <v>413406</v>
      </c>
      <c r="AH13" s="486">
        <v>150010</v>
      </c>
      <c r="AI13" s="486">
        <v>142836</v>
      </c>
      <c r="AJ13" s="486">
        <v>15118</v>
      </c>
      <c r="AK13" s="486">
        <v>159605</v>
      </c>
      <c r="AL13" s="486">
        <v>145392</v>
      </c>
      <c r="AM13" s="486">
        <v>0</v>
      </c>
      <c r="AN13" s="486">
        <v>69008</v>
      </c>
      <c r="AO13" s="367">
        <f t="shared" si="0"/>
        <v>10684288</v>
      </c>
      <c r="AP13" s="486">
        <v>15028</v>
      </c>
      <c r="AQ13" s="486">
        <v>4043002</v>
      </c>
      <c r="AR13" s="486">
        <v>0</v>
      </c>
      <c r="AS13" s="486">
        <v>0</v>
      </c>
      <c r="AT13" s="486">
        <v>0</v>
      </c>
      <c r="AU13" s="486">
        <v>12179</v>
      </c>
      <c r="AV13" s="367">
        <f t="shared" si="1"/>
        <v>4070209</v>
      </c>
      <c r="AW13" s="368">
        <f t="shared" si="2"/>
        <v>14754497</v>
      </c>
      <c r="AX13" s="487">
        <v>824830</v>
      </c>
      <c r="AY13" s="368">
        <f t="shared" si="3"/>
        <v>4895039</v>
      </c>
      <c r="AZ13" s="368">
        <f t="shared" si="4"/>
        <v>15579327</v>
      </c>
      <c r="BA13" s="487">
        <v>-2327493</v>
      </c>
      <c r="BB13" s="231">
        <f t="shared" si="5"/>
        <v>2567546</v>
      </c>
      <c r="BC13" s="232">
        <f t="shared" si="6"/>
        <v>13251834</v>
      </c>
      <c r="BE13" s="255">
        <f t="shared" si="7"/>
        <v>202150.1</v>
      </c>
    </row>
    <row r="14" spans="1:57" ht="17.149999999999999" customHeight="1">
      <c r="A14" s="375">
        <v>8</v>
      </c>
      <c r="B14" s="402" t="s">
        <v>43</v>
      </c>
      <c r="C14" s="403" t="s">
        <v>235</v>
      </c>
      <c r="D14" s="486">
        <v>120786</v>
      </c>
      <c r="E14" s="486">
        <v>2546</v>
      </c>
      <c r="F14" s="486">
        <v>666358</v>
      </c>
      <c r="G14" s="486">
        <v>23221</v>
      </c>
      <c r="H14" s="486">
        <v>257506</v>
      </c>
      <c r="I14" s="486">
        <v>895963</v>
      </c>
      <c r="J14" s="486">
        <v>1550</v>
      </c>
      <c r="K14" s="486">
        <v>2658288</v>
      </c>
      <c r="L14" s="486">
        <v>48425</v>
      </c>
      <c r="M14" s="486">
        <v>14912</v>
      </c>
      <c r="N14" s="486">
        <v>50954</v>
      </c>
      <c r="O14" s="486">
        <v>58251</v>
      </c>
      <c r="P14" s="486">
        <v>130445</v>
      </c>
      <c r="Q14" s="486">
        <v>330903</v>
      </c>
      <c r="R14" s="486">
        <v>252101</v>
      </c>
      <c r="S14" s="486">
        <v>210011</v>
      </c>
      <c r="T14" s="486">
        <v>594608</v>
      </c>
      <c r="U14" s="486">
        <v>208171</v>
      </c>
      <c r="V14" s="486">
        <v>2112579</v>
      </c>
      <c r="W14" s="486">
        <v>470691</v>
      </c>
      <c r="X14" s="486">
        <v>975024</v>
      </c>
      <c r="Y14" s="486">
        <v>0</v>
      </c>
      <c r="Z14" s="486">
        <v>166464</v>
      </c>
      <c r="AA14" s="486">
        <v>122552</v>
      </c>
      <c r="AB14" s="486">
        <v>453465</v>
      </c>
      <c r="AC14" s="486">
        <v>92192</v>
      </c>
      <c r="AD14" s="486">
        <v>66835</v>
      </c>
      <c r="AE14" s="486">
        <v>175427</v>
      </c>
      <c r="AF14" s="486">
        <v>254804</v>
      </c>
      <c r="AG14" s="486">
        <v>76956</v>
      </c>
      <c r="AH14" s="486">
        <v>206411</v>
      </c>
      <c r="AI14" s="486">
        <v>162574</v>
      </c>
      <c r="AJ14" s="486">
        <v>35445</v>
      </c>
      <c r="AK14" s="486">
        <v>665331</v>
      </c>
      <c r="AL14" s="486">
        <v>107115</v>
      </c>
      <c r="AM14" s="486">
        <v>68327</v>
      </c>
      <c r="AN14" s="486">
        <v>15920</v>
      </c>
      <c r="AO14" s="367">
        <f t="shared" si="0"/>
        <v>12753111</v>
      </c>
      <c r="AP14" s="486">
        <v>23508</v>
      </c>
      <c r="AQ14" s="486">
        <v>823708</v>
      </c>
      <c r="AR14" s="486">
        <v>3322</v>
      </c>
      <c r="AS14" s="486">
        <v>0</v>
      </c>
      <c r="AT14" s="486">
        <v>-559</v>
      </c>
      <c r="AU14" s="486">
        <v>-133551</v>
      </c>
      <c r="AV14" s="367">
        <f t="shared" si="1"/>
        <v>716428</v>
      </c>
      <c r="AW14" s="368">
        <f t="shared" si="2"/>
        <v>13469539</v>
      </c>
      <c r="AX14" s="487">
        <v>2136295</v>
      </c>
      <c r="AY14" s="368">
        <f t="shared" si="3"/>
        <v>2852723</v>
      </c>
      <c r="AZ14" s="368">
        <f t="shared" si="4"/>
        <v>15605834</v>
      </c>
      <c r="BA14" s="487">
        <v>-1919924</v>
      </c>
      <c r="BB14" s="231">
        <f t="shared" si="5"/>
        <v>932799</v>
      </c>
      <c r="BC14" s="232">
        <f t="shared" si="6"/>
        <v>13685910</v>
      </c>
      <c r="BE14" s="255">
        <f t="shared" si="7"/>
        <v>41185.4</v>
      </c>
    </row>
    <row r="15" spans="1:57" ht="17.149999999999999" customHeight="1">
      <c r="A15" s="375">
        <v>9</v>
      </c>
      <c r="B15" s="402" t="s">
        <v>44</v>
      </c>
      <c r="C15" s="403" t="s">
        <v>236</v>
      </c>
      <c r="D15" s="486">
        <v>28867</v>
      </c>
      <c r="E15" s="486">
        <v>378</v>
      </c>
      <c r="F15" s="486">
        <v>66594</v>
      </c>
      <c r="G15" s="486">
        <v>1276</v>
      </c>
      <c r="H15" s="486">
        <v>20199</v>
      </c>
      <c r="I15" s="486">
        <v>227642</v>
      </c>
      <c r="J15" s="486">
        <v>12761</v>
      </c>
      <c r="K15" s="486">
        <v>36698</v>
      </c>
      <c r="L15" s="486">
        <v>573524</v>
      </c>
      <c r="M15" s="486">
        <v>80660</v>
      </c>
      <c r="N15" s="486">
        <v>70821</v>
      </c>
      <c r="O15" s="486">
        <v>68280</v>
      </c>
      <c r="P15" s="486">
        <v>66315</v>
      </c>
      <c r="Q15" s="486">
        <v>79695</v>
      </c>
      <c r="R15" s="486">
        <v>79232</v>
      </c>
      <c r="S15" s="486">
        <v>453142</v>
      </c>
      <c r="T15" s="486">
        <v>115329</v>
      </c>
      <c r="U15" s="486">
        <v>14249</v>
      </c>
      <c r="V15" s="486">
        <v>397820</v>
      </c>
      <c r="W15" s="486">
        <v>37802</v>
      </c>
      <c r="X15" s="486">
        <v>3556468</v>
      </c>
      <c r="Y15" s="486">
        <v>1239</v>
      </c>
      <c r="Z15" s="486">
        <v>21749</v>
      </c>
      <c r="AA15" s="486">
        <v>2977</v>
      </c>
      <c r="AB15" s="486">
        <v>18077</v>
      </c>
      <c r="AC15" s="486">
        <v>441</v>
      </c>
      <c r="AD15" s="486">
        <v>5806</v>
      </c>
      <c r="AE15" s="486">
        <v>2154</v>
      </c>
      <c r="AF15" s="486">
        <v>555</v>
      </c>
      <c r="AG15" s="486">
        <v>8317</v>
      </c>
      <c r="AH15" s="486">
        <v>88915</v>
      </c>
      <c r="AI15" s="486">
        <v>51862</v>
      </c>
      <c r="AJ15" s="486">
        <v>2128</v>
      </c>
      <c r="AK15" s="486">
        <v>59948</v>
      </c>
      <c r="AL15" s="486">
        <v>41067</v>
      </c>
      <c r="AM15" s="486">
        <v>7990</v>
      </c>
      <c r="AN15" s="486">
        <v>21299</v>
      </c>
      <c r="AO15" s="367">
        <f t="shared" si="0"/>
        <v>6322276</v>
      </c>
      <c r="AP15" s="486">
        <v>9422</v>
      </c>
      <c r="AQ15" s="486">
        <v>106529</v>
      </c>
      <c r="AR15" s="486">
        <v>0</v>
      </c>
      <c r="AS15" s="486">
        <v>0</v>
      </c>
      <c r="AT15" s="486">
        <v>0</v>
      </c>
      <c r="AU15" s="486">
        <v>-42971</v>
      </c>
      <c r="AV15" s="367">
        <f t="shared" si="1"/>
        <v>72980</v>
      </c>
      <c r="AW15" s="368">
        <f t="shared" si="2"/>
        <v>6395256</v>
      </c>
      <c r="AX15" s="487">
        <v>783840</v>
      </c>
      <c r="AY15" s="368">
        <f t="shared" si="3"/>
        <v>856820</v>
      </c>
      <c r="AZ15" s="368">
        <f t="shared" si="4"/>
        <v>7179096</v>
      </c>
      <c r="BA15" s="487">
        <v>-602156</v>
      </c>
      <c r="BB15" s="231">
        <f t="shared" si="5"/>
        <v>254664</v>
      </c>
      <c r="BC15" s="232">
        <f t="shared" si="6"/>
        <v>6576940</v>
      </c>
      <c r="BE15" s="255">
        <f t="shared" si="7"/>
        <v>5326.4500000000007</v>
      </c>
    </row>
    <row r="16" spans="1:57" ht="17.149999999999999" customHeight="1">
      <c r="A16" s="375">
        <v>10</v>
      </c>
      <c r="B16" s="402" t="s">
        <v>45</v>
      </c>
      <c r="C16" s="403" t="s">
        <v>91</v>
      </c>
      <c r="D16" s="486">
        <v>646</v>
      </c>
      <c r="E16" s="486">
        <v>2003</v>
      </c>
      <c r="F16" s="486">
        <v>0</v>
      </c>
      <c r="G16" s="486">
        <v>502</v>
      </c>
      <c r="H16" s="486">
        <v>103591</v>
      </c>
      <c r="I16" s="486">
        <v>766</v>
      </c>
      <c r="J16" s="486">
        <v>-6</v>
      </c>
      <c r="K16" s="486">
        <v>25230</v>
      </c>
      <c r="L16" s="486">
        <v>47937</v>
      </c>
      <c r="M16" s="486">
        <v>10414131</v>
      </c>
      <c r="N16" s="486">
        <v>8352</v>
      </c>
      <c r="O16" s="486">
        <v>2339708</v>
      </c>
      <c r="P16" s="486">
        <v>1002761</v>
      </c>
      <c r="Q16" s="486">
        <v>1280642</v>
      </c>
      <c r="R16" s="486">
        <v>117903</v>
      </c>
      <c r="S16" s="486">
        <v>82206</v>
      </c>
      <c r="T16" s="486">
        <v>668927</v>
      </c>
      <c r="U16" s="486">
        <v>43612</v>
      </c>
      <c r="V16" s="486">
        <v>2437991</v>
      </c>
      <c r="W16" s="486">
        <v>29675</v>
      </c>
      <c r="X16" s="486">
        <v>1330908</v>
      </c>
      <c r="Y16" s="486">
        <v>0</v>
      </c>
      <c r="Z16" s="486">
        <v>133</v>
      </c>
      <c r="AA16" s="486">
        <v>0</v>
      </c>
      <c r="AB16" s="486">
        <v>0</v>
      </c>
      <c r="AC16" s="486">
        <v>0</v>
      </c>
      <c r="AD16" s="486">
        <v>0</v>
      </c>
      <c r="AE16" s="486">
        <v>13473</v>
      </c>
      <c r="AF16" s="486">
        <v>0</v>
      </c>
      <c r="AG16" s="486">
        <v>1677</v>
      </c>
      <c r="AH16" s="486">
        <v>0</v>
      </c>
      <c r="AI16" s="486">
        <v>214</v>
      </c>
      <c r="AJ16" s="486">
        <v>23</v>
      </c>
      <c r="AK16" s="486">
        <v>11898</v>
      </c>
      <c r="AL16" s="486">
        <v>1759</v>
      </c>
      <c r="AM16" s="486">
        <v>36</v>
      </c>
      <c r="AN16" s="486">
        <v>19361</v>
      </c>
      <c r="AO16" s="367">
        <f t="shared" si="0"/>
        <v>19986059</v>
      </c>
      <c r="AP16" s="486">
        <v>0</v>
      </c>
      <c r="AQ16" s="486">
        <v>-33243</v>
      </c>
      <c r="AR16" s="486">
        <v>0</v>
      </c>
      <c r="AS16" s="486">
        <v>-26955</v>
      </c>
      <c r="AT16" s="486">
        <v>-161906</v>
      </c>
      <c r="AU16" s="486">
        <v>-362185</v>
      </c>
      <c r="AV16" s="367">
        <f t="shared" si="1"/>
        <v>-584289</v>
      </c>
      <c r="AW16" s="368">
        <f t="shared" si="2"/>
        <v>19401770</v>
      </c>
      <c r="AX16" s="487">
        <v>2524749</v>
      </c>
      <c r="AY16" s="368">
        <f t="shared" si="3"/>
        <v>1940460</v>
      </c>
      <c r="AZ16" s="368">
        <f t="shared" si="4"/>
        <v>21926519</v>
      </c>
      <c r="BA16" s="487">
        <v>-882701</v>
      </c>
      <c r="BB16" s="231">
        <f t="shared" si="5"/>
        <v>1057759</v>
      </c>
      <c r="BC16" s="232">
        <f t="shared" si="6"/>
        <v>21043818</v>
      </c>
      <c r="BE16" s="255">
        <f t="shared" si="7"/>
        <v>-1662.15</v>
      </c>
    </row>
    <row r="17" spans="1:57" ht="17.149999999999999" customHeight="1">
      <c r="A17" s="375">
        <v>11</v>
      </c>
      <c r="B17" s="402" t="s">
        <v>46</v>
      </c>
      <c r="C17" s="403" t="s">
        <v>92</v>
      </c>
      <c r="D17" s="486">
        <v>0</v>
      </c>
      <c r="E17" s="486">
        <v>472</v>
      </c>
      <c r="F17" s="486">
        <v>46528</v>
      </c>
      <c r="G17" s="486">
        <v>24</v>
      </c>
      <c r="H17" s="486">
        <v>26561</v>
      </c>
      <c r="I17" s="486">
        <v>145839</v>
      </c>
      <c r="J17" s="486">
        <v>226</v>
      </c>
      <c r="K17" s="486">
        <v>34152</v>
      </c>
      <c r="L17" s="486">
        <v>55290</v>
      </c>
      <c r="M17" s="486">
        <v>202535</v>
      </c>
      <c r="N17" s="486">
        <v>3399118</v>
      </c>
      <c r="O17" s="486">
        <v>640004</v>
      </c>
      <c r="P17" s="486">
        <v>328914</v>
      </c>
      <c r="Q17" s="486">
        <v>296298</v>
      </c>
      <c r="R17" s="486">
        <v>254941</v>
      </c>
      <c r="S17" s="486">
        <v>638114</v>
      </c>
      <c r="T17" s="486">
        <v>1005920</v>
      </c>
      <c r="U17" s="486">
        <v>194527</v>
      </c>
      <c r="V17" s="486">
        <v>1085779</v>
      </c>
      <c r="W17" s="486">
        <v>105598</v>
      </c>
      <c r="X17" s="486">
        <v>613612</v>
      </c>
      <c r="Y17" s="486">
        <v>13664</v>
      </c>
      <c r="Z17" s="486">
        <v>1010</v>
      </c>
      <c r="AA17" s="486">
        <v>22</v>
      </c>
      <c r="AB17" s="486">
        <v>1255</v>
      </c>
      <c r="AC17" s="486">
        <v>0</v>
      </c>
      <c r="AD17" s="486">
        <v>0</v>
      </c>
      <c r="AE17" s="486">
        <v>763</v>
      </c>
      <c r="AF17" s="486">
        <v>3387</v>
      </c>
      <c r="AG17" s="486">
        <v>10055</v>
      </c>
      <c r="AH17" s="486">
        <v>4410</v>
      </c>
      <c r="AI17" s="486">
        <v>115188</v>
      </c>
      <c r="AJ17" s="486">
        <v>1009</v>
      </c>
      <c r="AK17" s="486">
        <v>27728</v>
      </c>
      <c r="AL17" s="486">
        <v>13752</v>
      </c>
      <c r="AM17" s="486">
        <v>1431</v>
      </c>
      <c r="AN17" s="486">
        <v>16864</v>
      </c>
      <c r="AO17" s="367">
        <f t="shared" si="0"/>
        <v>9284990</v>
      </c>
      <c r="AP17" s="486">
        <v>1287</v>
      </c>
      <c r="AQ17" s="486">
        <v>187428</v>
      </c>
      <c r="AR17" s="486">
        <v>0</v>
      </c>
      <c r="AS17" s="486">
        <v>0</v>
      </c>
      <c r="AT17" s="486">
        <v>-68923</v>
      </c>
      <c r="AU17" s="486">
        <v>-11409</v>
      </c>
      <c r="AV17" s="367">
        <f t="shared" si="1"/>
        <v>108383</v>
      </c>
      <c r="AW17" s="368">
        <f t="shared" si="2"/>
        <v>9393373</v>
      </c>
      <c r="AX17" s="487">
        <v>2721342</v>
      </c>
      <c r="AY17" s="368">
        <f t="shared" si="3"/>
        <v>2829725</v>
      </c>
      <c r="AZ17" s="368">
        <f t="shared" si="4"/>
        <v>12114715</v>
      </c>
      <c r="BA17" s="487">
        <v>-3897702</v>
      </c>
      <c r="BB17" s="231">
        <f t="shared" si="5"/>
        <v>-1067977</v>
      </c>
      <c r="BC17" s="232">
        <f t="shared" si="6"/>
        <v>8217013</v>
      </c>
      <c r="BE17" s="255">
        <f t="shared" si="7"/>
        <v>9371.4</v>
      </c>
    </row>
    <row r="18" spans="1:57" ht="17.149999999999999" customHeight="1">
      <c r="A18" s="375">
        <v>12</v>
      </c>
      <c r="B18" s="402" t="s">
        <v>47</v>
      </c>
      <c r="C18" s="403" t="s">
        <v>93</v>
      </c>
      <c r="D18" s="486">
        <v>29365</v>
      </c>
      <c r="E18" s="486">
        <v>5698</v>
      </c>
      <c r="F18" s="486">
        <v>414851</v>
      </c>
      <c r="G18" s="486">
        <v>3826</v>
      </c>
      <c r="H18" s="486">
        <v>137102</v>
      </c>
      <c r="I18" s="486">
        <v>358428</v>
      </c>
      <c r="J18" s="486">
        <v>6232</v>
      </c>
      <c r="K18" s="486">
        <v>88146</v>
      </c>
      <c r="L18" s="486">
        <v>62528</v>
      </c>
      <c r="M18" s="486">
        <v>21579</v>
      </c>
      <c r="N18" s="486">
        <v>17263</v>
      </c>
      <c r="O18" s="486">
        <v>878002</v>
      </c>
      <c r="P18" s="486">
        <v>332447</v>
      </c>
      <c r="Q18" s="486">
        <v>498405</v>
      </c>
      <c r="R18" s="486">
        <v>198939</v>
      </c>
      <c r="S18" s="486">
        <v>263275</v>
      </c>
      <c r="T18" s="486">
        <v>451729</v>
      </c>
      <c r="U18" s="486">
        <v>148665</v>
      </c>
      <c r="V18" s="486">
        <v>491775</v>
      </c>
      <c r="W18" s="486">
        <v>100615</v>
      </c>
      <c r="X18" s="486">
        <v>6462610</v>
      </c>
      <c r="Y18" s="486">
        <v>13087</v>
      </c>
      <c r="Z18" s="486">
        <v>3286</v>
      </c>
      <c r="AA18" s="486">
        <v>914</v>
      </c>
      <c r="AB18" s="486">
        <v>270103</v>
      </c>
      <c r="AC18" s="486">
        <v>4157</v>
      </c>
      <c r="AD18" s="486">
        <v>25507</v>
      </c>
      <c r="AE18" s="486">
        <v>77166</v>
      </c>
      <c r="AF18" s="486">
        <v>24215</v>
      </c>
      <c r="AG18" s="486">
        <v>175297</v>
      </c>
      <c r="AH18" s="486">
        <v>9886</v>
      </c>
      <c r="AI18" s="486">
        <v>27652</v>
      </c>
      <c r="AJ18" s="486">
        <v>10712</v>
      </c>
      <c r="AK18" s="486">
        <v>95690</v>
      </c>
      <c r="AL18" s="486">
        <v>99844</v>
      </c>
      <c r="AM18" s="486">
        <v>577</v>
      </c>
      <c r="AN18" s="486">
        <v>23460</v>
      </c>
      <c r="AO18" s="367">
        <f t="shared" si="0"/>
        <v>11833033</v>
      </c>
      <c r="AP18" s="486">
        <v>30279</v>
      </c>
      <c r="AQ18" s="486">
        <v>273412</v>
      </c>
      <c r="AR18" s="486">
        <v>541</v>
      </c>
      <c r="AS18" s="486">
        <v>27705</v>
      </c>
      <c r="AT18" s="486">
        <v>417246</v>
      </c>
      <c r="AU18" s="486">
        <v>-141436</v>
      </c>
      <c r="AV18" s="367">
        <f t="shared" si="1"/>
        <v>607747</v>
      </c>
      <c r="AW18" s="368">
        <f t="shared" si="2"/>
        <v>12440780</v>
      </c>
      <c r="AX18" s="487">
        <v>736817</v>
      </c>
      <c r="AY18" s="368">
        <f t="shared" si="3"/>
        <v>1344564</v>
      </c>
      <c r="AZ18" s="368">
        <f t="shared" si="4"/>
        <v>13177597</v>
      </c>
      <c r="BA18" s="487">
        <v>-1131160</v>
      </c>
      <c r="BB18" s="231">
        <f t="shared" si="5"/>
        <v>213404</v>
      </c>
      <c r="BC18" s="232">
        <f t="shared" si="6"/>
        <v>12046437</v>
      </c>
      <c r="BE18" s="255">
        <f t="shared" si="7"/>
        <v>13670.6</v>
      </c>
    </row>
    <row r="19" spans="1:57" ht="17.149999999999999" customHeight="1">
      <c r="A19" s="375">
        <v>13</v>
      </c>
      <c r="B19" s="402" t="s">
        <v>48</v>
      </c>
      <c r="C19" s="403" t="s">
        <v>1</v>
      </c>
      <c r="D19" s="486">
        <v>23</v>
      </c>
      <c r="E19" s="486">
        <v>1184</v>
      </c>
      <c r="F19" s="486">
        <v>0</v>
      </c>
      <c r="G19" s="486">
        <v>0</v>
      </c>
      <c r="H19" s="486">
        <v>1150</v>
      </c>
      <c r="I19" s="486">
        <v>503</v>
      </c>
      <c r="J19" s="486">
        <v>0</v>
      </c>
      <c r="K19" s="486">
        <v>4753</v>
      </c>
      <c r="L19" s="486">
        <v>10331</v>
      </c>
      <c r="M19" s="486">
        <v>2290</v>
      </c>
      <c r="N19" s="486">
        <v>108</v>
      </c>
      <c r="O19" s="486">
        <v>10587</v>
      </c>
      <c r="P19" s="486">
        <v>1666171</v>
      </c>
      <c r="Q19" s="486">
        <v>618620</v>
      </c>
      <c r="R19" s="486">
        <v>73500</v>
      </c>
      <c r="S19" s="486">
        <v>26647</v>
      </c>
      <c r="T19" s="486">
        <v>221551</v>
      </c>
      <c r="U19" s="486">
        <v>8815</v>
      </c>
      <c r="V19" s="486">
        <v>367267</v>
      </c>
      <c r="W19" s="486">
        <v>2667</v>
      </c>
      <c r="X19" s="486">
        <v>453825</v>
      </c>
      <c r="Y19" s="486">
        <v>0</v>
      </c>
      <c r="Z19" s="486">
        <v>46767</v>
      </c>
      <c r="AA19" s="486">
        <v>0</v>
      </c>
      <c r="AB19" s="486">
        <v>357</v>
      </c>
      <c r="AC19" s="486">
        <v>1</v>
      </c>
      <c r="AD19" s="486">
        <v>0</v>
      </c>
      <c r="AE19" s="486">
        <v>4036</v>
      </c>
      <c r="AF19" s="486">
        <v>248</v>
      </c>
      <c r="AG19" s="486">
        <v>14822</v>
      </c>
      <c r="AH19" s="486">
        <v>0</v>
      </c>
      <c r="AI19" s="486">
        <v>10</v>
      </c>
      <c r="AJ19" s="486">
        <v>0</v>
      </c>
      <c r="AK19" s="486">
        <v>618064</v>
      </c>
      <c r="AL19" s="486">
        <v>916</v>
      </c>
      <c r="AM19" s="486">
        <v>0</v>
      </c>
      <c r="AN19" s="486">
        <v>0</v>
      </c>
      <c r="AO19" s="367">
        <f t="shared" si="0"/>
        <v>4155213</v>
      </c>
      <c r="AP19" s="486">
        <v>0</v>
      </c>
      <c r="AQ19" s="486">
        <v>13806</v>
      </c>
      <c r="AR19" s="486">
        <v>0</v>
      </c>
      <c r="AS19" s="486">
        <v>322958</v>
      </c>
      <c r="AT19" s="486">
        <v>4617870</v>
      </c>
      <c r="AU19" s="486">
        <v>-39137</v>
      </c>
      <c r="AV19" s="367">
        <f t="shared" si="1"/>
        <v>4915497</v>
      </c>
      <c r="AW19" s="368">
        <f t="shared" si="2"/>
        <v>9070710</v>
      </c>
      <c r="AX19" s="487">
        <v>2808539</v>
      </c>
      <c r="AY19" s="368">
        <f t="shared" si="3"/>
        <v>7724036</v>
      </c>
      <c r="AZ19" s="368">
        <f t="shared" si="4"/>
        <v>11879249</v>
      </c>
      <c r="BA19" s="487">
        <v>-1485654</v>
      </c>
      <c r="BB19" s="231">
        <f t="shared" si="5"/>
        <v>6238382</v>
      </c>
      <c r="BC19" s="232">
        <f t="shared" si="6"/>
        <v>10393595</v>
      </c>
      <c r="BE19" s="255">
        <f t="shared" si="7"/>
        <v>690.30000000000007</v>
      </c>
    </row>
    <row r="20" spans="1:57" ht="17.149999999999999" customHeight="1">
      <c r="A20" s="375">
        <v>14</v>
      </c>
      <c r="B20" s="402" t="s">
        <v>49</v>
      </c>
      <c r="C20" s="403" t="s">
        <v>2</v>
      </c>
      <c r="D20" s="486">
        <v>127</v>
      </c>
      <c r="E20" s="486">
        <v>503</v>
      </c>
      <c r="F20" s="486">
        <v>0</v>
      </c>
      <c r="G20" s="486">
        <v>0</v>
      </c>
      <c r="H20" s="486">
        <v>1116</v>
      </c>
      <c r="I20" s="486">
        <v>0</v>
      </c>
      <c r="J20" s="486">
        <v>192</v>
      </c>
      <c r="K20" s="486">
        <v>37177</v>
      </c>
      <c r="L20" s="486">
        <v>8329</v>
      </c>
      <c r="M20" s="486">
        <v>3157</v>
      </c>
      <c r="N20" s="486">
        <v>923</v>
      </c>
      <c r="O20" s="486">
        <v>5795</v>
      </c>
      <c r="P20" s="486">
        <v>45752</v>
      </c>
      <c r="Q20" s="486">
        <v>2458581</v>
      </c>
      <c r="R20" s="486">
        <v>9261</v>
      </c>
      <c r="S20" s="486">
        <v>37473</v>
      </c>
      <c r="T20" s="486">
        <v>34478</v>
      </c>
      <c r="U20" s="486">
        <v>4062</v>
      </c>
      <c r="V20" s="486">
        <v>41509</v>
      </c>
      <c r="W20" s="486">
        <v>802</v>
      </c>
      <c r="X20" s="486">
        <v>4155</v>
      </c>
      <c r="Y20" s="486">
        <v>145</v>
      </c>
      <c r="Z20" s="486">
        <v>1265</v>
      </c>
      <c r="AA20" s="486">
        <v>0</v>
      </c>
      <c r="AB20" s="486">
        <v>284</v>
      </c>
      <c r="AC20" s="486">
        <v>0</v>
      </c>
      <c r="AD20" s="486">
        <v>0</v>
      </c>
      <c r="AE20" s="486">
        <v>2645</v>
      </c>
      <c r="AF20" s="486">
        <v>248</v>
      </c>
      <c r="AG20" s="486">
        <v>929</v>
      </c>
      <c r="AH20" s="486">
        <v>0</v>
      </c>
      <c r="AI20" s="486">
        <v>0</v>
      </c>
      <c r="AJ20" s="486">
        <v>0</v>
      </c>
      <c r="AK20" s="486">
        <v>966933</v>
      </c>
      <c r="AL20" s="486">
        <v>375</v>
      </c>
      <c r="AM20" s="486">
        <v>0</v>
      </c>
      <c r="AN20" s="486">
        <v>0</v>
      </c>
      <c r="AO20" s="367">
        <f t="shared" si="0"/>
        <v>3666216</v>
      </c>
      <c r="AP20" s="486">
        <v>0</v>
      </c>
      <c r="AQ20" s="486">
        <v>6205</v>
      </c>
      <c r="AR20" s="486">
        <v>0</v>
      </c>
      <c r="AS20" s="486">
        <v>57766</v>
      </c>
      <c r="AT20" s="486">
        <v>8637390</v>
      </c>
      <c r="AU20" s="486">
        <v>-102412</v>
      </c>
      <c r="AV20" s="367">
        <f t="shared" si="1"/>
        <v>8598949</v>
      </c>
      <c r="AW20" s="368">
        <f t="shared" si="2"/>
        <v>12265165</v>
      </c>
      <c r="AX20" s="487">
        <v>6353863</v>
      </c>
      <c r="AY20" s="368">
        <f t="shared" si="3"/>
        <v>14952812</v>
      </c>
      <c r="AZ20" s="368">
        <f t="shared" si="4"/>
        <v>18619028</v>
      </c>
      <c r="BA20" s="487">
        <v>-2084938</v>
      </c>
      <c r="BB20" s="231">
        <f t="shared" si="5"/>
        <v>12867874</v>
      </c>
      <c r="BC20" s="232">
        <f t="shared" si="6"/>
        <v>16534090</v>
      </c>
      <c r="BE20" s="255">
        <f t="shared" si="7"/>
        <v>310.25</v>
      </c>
    </row>
    <row r="21" spans="1:57" ht="17.149999999999999" customHeight="1">
      <c r="A21" s="375">
        <v>15</v>
      </c>
      <c r="B21" s="402" t="s">
        <v>50</v>
      </c>
      <c r="C21" s="403" t="s">
        <v>3</v>
      </c>
      <c r="D21" s="486">
        <v>171</v>
      </c>
      <c r="E21" s="486">
        <v>0</v>
      </c>
      <c r="F21" s="486">
        <v>5</v>
      </c>
      <c r="G21" s="486">
        <v>0</v>
      </c>
      <c r="H21" s="486">
        <v>0</v>
      </c>
      <c r="I21" s="486">
        <v>19</v>
      </c>
      <c r="J21" s="486">
        <v>0</v>
      </c>
      <c r="K21" s="486">
        <v>0</v>
      </c>
      <c r="L21" s="486">
        <v>0</v>
      </c>
      <c r="M21" s="486">
        <v>0</v>
      </c>
      <c r="N21" s="486">
        <v>0</v>
      </c>
      <c r="O21" s="486">
        <v>203</v>
      </c>
      <c r="P21" s="486">
        <v>24230</v>
      </c>
      <c r="Q21" s="486">
        <v>72878</v>
      </c>
      <c r="R21" s="486">
        <v>486821</v>
      </c>
      <c r="S21" s="486">
        <v>456</v>
      </c>
      <c r="T21" s="486">
        <v>10793</v>
      </c>
      <c r="U21" s="486">
        <v>2886</v>
      </c>
      <c r="V21" s="486">
        <v>14532</v>
      </c>
      <c r="W21" s="486">
        <v>788</v>
      </c>
      <c r="X21" s="486">
        <v>12055</v>
      </c>
      <c r="Y21" s="486">
        <v>0</v>
      </c>
      <c r="Z21" s="486">
        <v>445</v>
      </c>
      <c r="AA21" s="486">
        <v>138</v>
      </c>
      <c r="AB21" s="486">
        <v>97545</v>
      </c>
      <c r="AC21" s="486">
        <v>477</v>
      </c>
      <c r="AD21" s="486">
        <v>0</v>
      </c>
      <c r="AE21" s="486">
        <v>1486</v>
      </c>
      <c r="AF21" s="486">
        <v>10432</v>
      </c>
      <c r="AG21" s="486">
        <v>173766</v>
      </c>
      <c r="AH21" s="486">
        <v>0</v>
      </c>
      <c r="AI21" s="486">
        <v>828928</v>
      </c>
      <c r="AJ21" s="486">
        <v>0</v>
      </c>
      <c r="AK21" s="486">
        <v>302183</v>
      </c>
      <c r="AL21" s="486">
        <v>37077</v>
      </c>
      <c r="AM21" s="486">
        <v>34750</v>
      </c>
      <c r="AN21" s="486">
        <v>0</v>
      </c>
      <c r="AO21" s="367">
        <f t="shared" si="0"/>
        <v>2113064</v>
      </c>
      <c r="AP21" s="486">
        <v>2205</v>
      </c>
      <c r="AQ21" s="486">
        <v>71489</v>
      </c>
      <c r="AR21" s="486">
        <v>219</v>
      </c>
      <c r="AS21" s="486">
        <v>506207</v>
      </c>
      <c r="AT21" s="486">
        <v>3118736</v>
      </c>
      <c r="AU21" s="486">
        <v>-72964</v>
      </c>
      <c r="AV21" s="367">
        <f t="shared" si="1"/>
        <v>3625892</v>
      </c>
      <c r="AW21" s="368">
        <f t="shared" si="2"/>
        <v>5738956</v>
      </c>
      <c r="AX21" s="487">
        <v>2125966</v>
      </c>
      <c r="AY21" s="368">
        <f t="shared" si="3"/>
        <v>5751858</v>
      </c>
      <c r="AZ21" s="368">
        <f t="shared" si="4"/>
        <v>7864922</v>
      </c>
      <c r="BA21" s="487">
        <v>-2157508</v>
      </c>
      <c r="BB21" s="231">
        <f t="shared" si="5"/>
        <v>3594350</v>
      </c>
      <c r="BC21" s="232">
        <f t="shared" si="6"/>
        <v>5707414</v>
      </c>
      <c r="BE21" s="255">
        <f t="shared" si="7"/>
        <v>3574.4500000000003</v>
      </c>
    </row>
    <row r="22" spans="1:57" ht="17.149999999999999" customHeight="1">
      <c r="A22" s="375">
        <v>16</v>
      </c>
      <c r="B22" s="402" t="s">
        <v>51</v>
      </c>
      <c r="C22" s="403" t="s">
        <v>94</v>
      </c>
      <c r="D22" s="486">
        <v>10</v>
      </c>
      <c r="E22" s="486">
        <v>19</v>
      </c>
      <c r="F22" s="486">
        <v>31</v>
      </c>
      <c r="G22" s="486">
        <v>0</v>
      </c>
      <c r="H22" s="486">
        <v>108</v>
      </c>
      <c r="I22" s="486">
        <v>146</v>
      </c>
      <c r="J22" s="486">
        <v>5</v>
      </c>
      <c r="K22" s="486">
        <v>0</v>
      </c>
      <c r="L22" s="486">
        <v>1</v>
      </c>
      <c r="M22" s="486">
        <v>21</v>
      </c>
      <c r="N22" s="486">
        <v>1266</v>
      </c>
      <c r="O22" s="486">
        <v>29553</v>
      </c>
      <c r="P22" s="486">
        <v>90400</v>
      </c>
      <c r="Q22" s="486">
        <v>177140</v>
      </c>
      <c r="R22" s="486">
        <v>694772</v>
      </c>
      <c r="S22" s="486">
        <v>3924851</v>
      </c>
      <c r="T22" s="486">
        <v>2125734</v>
      </c>
      <c r="U22" s="486">
        <v>1497513</v>
      </c>
      <c r="V22" s="486">
        <v>476100</v>
      </c>
      <c r="W22" s="486">
        <v>44212</v>
      </c>
      <c r="X22" s="486">
        <v>23605</v>
      </c>
      <c r="Y22" s="486">
        <v>83</v>
      </c>
      <c r="Z22" s="486">
        <v>95</v>
      </c>
      <c r="AA22" s="486">
        <v>0</v>
      </c>
      <c r="AB22" s="486">
        <v>2264</v>
      </c>
      <c r="AC22" s="486">
        <v>1680</v>
      </c>
      <c r="AD22" s="486">
        <v>0</v>
      </c>
      <c r="AE22" s="486">
        <v>264</v>
      </c>
      <c r="AF22" s="486">
        <v>53253</v>
      </c>
      <c r="AG22" s="486">
        <v>86229</v>
      </c>
      <c r="AH22" s="486">
        <v>48241</v>
      </c>
      <c r="AI22" s="486">
        <v>181</v>
      </c>
      <c r="AJ22" s="486">
        <v>0</v>
      </c>
      <c r="AK22" s="486">
        <v>986778</v>
      </c>
      <c r="AL22" s="486">
        <v>978</v>
      </c>
      <c r="AM22" s="486">
        <v>47512</v>
      </c>
      <c r="AN22" s="486">
        <v>0</v>
      </c>
      <c r="AO22" s="367">
        <f t="shared" si="0"/>
        <v>10313045</v>
      </c>
      <c r="AP22" s="486">
        <v>402</v>
      </c>
      <c r="AQ22" s="486">
        <v>34959</v>
      </c>
      <c r="AR22" s="486">
        <v>0</v>
      </c>
      <c r="AS22" s="486">
        <v>0</v>
      </c>
      <c r="AT22" s="486">
        <v>0</v>
      </c>
      <c r="AU22" s="486">
        <v>107124</v>
      </c>
      <c r="AV22" s="367">
        <f t="shared" si="1"/>
        <v>142485</v>
      </c>
      <c r="AW22" s="368">
        <f t="shared" si="2"/>
        <v>10455530</v>
      </c>
      <c r="AX22" s="487">
        <v>6226487</v>
      </c>
      <c r="AY22" s="368">
        <f t="shared" si="3"/>
        <v>6368972</v>
      </c>
      <c r="AZ22" s="368">
        <f t="shared" si="4"/>
        <v>16682017</v>
      </c>
      <c r="BA22" s="487">
        <v>-3696632</v>
      </c>
      <c r="BB22" s="231">
        <f t="shared" si="5"/>
        <v>2672340</v>
      </c>
      <c r="BC22" s="232">
        <f t="shared" si="6"/>
        <v>12985385</v>
      </c>
      <c r="BE22" s="255">
        <f t="shared" si="7"/>
        <v>1747.95</v>
      </c>
    </row>
    <row r="23" spans="1:57" ht="17.149999999999999" customHeight="1">
      <c r="A23" s="375">
        <v>17</v>
      </c>
      <c r="B23" s="402" t="s">
        <v>52</v>
      </c>
      <c r="C23" s="403" t="s">
        <v>95</v>
      </c>
      <c r="D23" s="486">
        <v>1907</v>
      </c>
      <c r="E23" s="486">
        <v>276</v>
      </c>
      <c r="F23" s="486">
        <v>11</v>
      </c>
      <c r="G23" s="486">
        <v>0</v>
      </c>
      <c r="H23" s="486">
        <v>1008</v>
      </c>
      <c r="I23" s="486">
        <v>110</v>
      </c>
      <c r="J23" s="486">
        <v>0</v>
      </c>
      <c r="K23" s="486">
        <v>389</v>
      </c>
      <c r="L23" s="486">
        <v>152</v>
      </c>
      <c r="M23" s="486">
        <v>0</v>
      </c>
      <c r="N23" s="486">
        <v>332</v>
      </c>
      <c r="O23" s="486">
        <v>5923</v>
      </c>
      <c r="P23" s="486">
        <v>241982</v>
      </c>
      <c r="Q23" s="486">
        <v>331133</v>
      </c>
      <c r="R23" s="486">
        <v>100703</v>
      </c>
      <c r="S23" s="486">
        <v>113603</v>
      </c>
      <c r="T23" s="486">
        <v>1999360</v>
      </c>
      <c r="U23" s="486">
        <v>88517</v>
      </c>
      <c r="V23" s="486">
        <v>2074558</v>
      </c>
      <c r="W23" s="486">
        <v>8673</v>
      </c>
      <c r="X23" s="486">
        <v>544351</v>
      </c>
      <c r="Y23" s="486">
        <v>93</v>
      </c>
      <c r="Z23" s="486">
        <v>998</v>
      </c>
      <c r="AA23" s="486">
        <v>0</v>
      </c>
      <c r="AB23" s="486">
        <v>18973</v>
      </c>
      <c r="AC23" s="486">
        <v>113</v>
      </c>
      <c r="AD23" s="486">
        <v>2096</v>
      </c>
      <c r="AE23" s="486">
        <v>8796</v>
      </c>
      <c r="AF23" s="486">
        <v>11615</v>
      </c>
      <c r="AG23" s="486">
        <v>77817</v>
      </c>
      <c r="AH23" s="486">
        <v>30734</v>
      </c>
      <c r="AI23" s="486">
        <v>4395</v>
      </c>
      <c r="AJ23" s="486">
        <v>0</v>
      </c>
      <c r="AK23" s="486">
        <v>457415</v>
      </c>
      <c r="AL23" s="486">
        <v>5505</v>
      </c>
      <c r="AM23" s="486">
        <v>0</v>
      </c>
      <c r="AN23" s="486">
        <v>1782</v>
      </c>
      <c r="AO23" s="367">
        <f t="shared" si="0"/>
        <v>6133320</v>
      </c>
      <c r="AP23" s="486">
        <v>68927</v>
      </c>
      <c r="AQ23" s="486">
        <v>3096720</v>
      </c>
      <c r="AR23" s="486">
        <v>0</v>
      </c>
      <c r="AS23" s="486">
        <v>512930</v>
      </c>
      <c r="AT23" s="486">
        <v>4771659</v>
      </c>
      <c r="AU23" s="486">
        <v>-63001</v>
      </c>
      <c r="AV23" s="367">
        <f t="shared" si="1"/>
        <v>8387235</v>
      </c>
      <c r="AW23" s="368">
        <f t="shared" si="2"/>
        <v>14520555</v>
      </c>
      <c r="AX23" s="487">
        <v>5480744</v>
      </c>
      <c r="AY23" s="368">
        <f t="shared" si="3"/>
        <v>13867979</v>
      </c>
      <c r="AZ23" s="368">
        <f t="shared" si="4"/>
        <v>20001299</v>
      </c>
      <c r="BA23" s="487">
        <v>-4395885</v>
      </c>
      <c r="BB23" s="231">
        <f t="shared" si="5"/>
        <v>9472094</v>
      </c>
      <c r="BC23" s="232">
        <f t="shared" si="6"/>
        <v>15605414</v>
      </c>
      <c r="BE23" s="255">
        <f t="shared" si="7"/>
        <v>154836</v>
      </c>
    </row>
    <row r="24" spans="1:57" ht="17.149999999999999" customHeight="1">
      <c r="A24" s="375">
        <v>18</v>
      </c>
      <c r="B24" s="402" t="s">
        <v>53</v>
      </c>
      <c r="C24" s="403" t="s">
        <v>115</v>
      </c>
      <c r="D24" s="486">
        <v>123</v>
      </c>
      <c r="E24" s="486">
        <v>3</v>
      </c>
      <c r="F24" s="486">
        <v>575</v>
      </c>
      <c r="G24" s="486">
        <v>17</v>
      </c>
      <c r="H24" s="486">
        <v>55</v>
      </c>
      <c r="I24" s="486">
        <v>1124</v>
      </c>
      <c r="J24" s="486">
        <v>165</v>
      </c>
      <c r="K24" s="486">
        <v>75</v>
      </c>
      <c r="L24" s="486">
        <v>243</v>
      </c>
      <c r="M24" s="486">
        <v>64</v>
      </c>
      <c r="N24" s="486">
        <v>21</v>
      </c>
      <c r="O24" s="486">
        <v>452</v>
      </c>
      <c r="P24" s="486">
        <v>9709</v>
      </c>
      <c r="Q24" s="486">
        <v>2793</v>
      </c>
      <c r="R24" s="486">
        <v>172</v>
      </c>
      <c r="S24" s="486">
        <v>568</v>
      </c>
      <c r="T24" s="486">
        <v>517</v>
      </c>
      <c r="U24" s="486">
        <v>117783</v>
      </c>
      <c r="V24" s="486">
        <v>296249</v>
      </c>
      <c r="W24" s="486">
        <v>160</v>
      </c>
      <c r="X24" s="486">
        <v>121192</v>
      </c>
      <c r="Y24" s="486">
        <v>283</v>
      </c>
      <c r="Z24" s="486">
        <v>35</v>
      </c>
      <c r="AA24" s="486">
        <v>159</v>
      </c>
      <c r="AB24" s="486">
        <v>21023</v>
      </c>
      <c r="AC24" s="486">
        <v>4049</v>
      </c>
      <c r="AD24" s="486">
        <v>5820</v>
      </c>
      <c r="AE24" s="486">
        <v>4387</v>
      </c>
      <c r="AF24" s="486">
        <v>10903</v>
      </c>
      <c r="AG24" s="486">
        <v>92498</v>
      </c>
      <c r="AH24" s="486">
        <v>4851</v>
      </c>
      <c r="AI24" s="486">
        <v>1303</v>
      </c>
      <c r="AJ24" s="486">
        <v>247</v>
      </c>
      <c r="AK24" s="486">
        <v>99028</v>
      </c>
      <c r="AL24" s="486">
        <v>3572</v>
      </c>
      <c r="AM24" s="486">
        <v>0</v>
      </c>
      <c r="AN24" s="486">
        <v>0</v>
      </c>
      <c r="AO24" s="367">
        <f t="shared" si="0"/>
        <v>800218</v>
      </c>
      <c r="AP24" s="486">
        <v>34681</v>
      </c>
      <c r="AQ24" s="486">
        <v>3533970</v>
      </c>
      <c r="AR24" s="486">
        <v>0</v>
      </c>
      <c r="AS24" s="486">
        <v>1534402</v>
      </c>
      <c r="AT24" s="486">
        <v>4956854</v>
      </c>
      <c r="AU24" s="486">
        <v>-32911</v>
      </c>
      <c r="AV24" s="367">
        <f t="shared" si="1"/>
        <v>10026996</v>
      </c>
      <c r="AW24" s="368">
        <f t="shared" si="2"/>
        <v>10827214</v>
      </c>
      <c r="AX24" s="487">
        <v>1027163</v>
      </c>
      <c r="AY24" s="368">
        <f t="shared" si="3"/>
        <v>11054159</v>
      </c>
      <c r="AZ24" s="368">
        <f t="shared" si="4"/>
        <v>11854377</v>
      </c>
      <c r="BA24" s="487">
        <v>-7064918</v>
      </c>
      <c r="BB24" s="231">
        <f t="shared" si="5"/>
        <v>3989241</v>
      </c>
      <c r="BC24" s="232">
        <f t="shared" si="6"/>
        <v>4789459</v>
      </c>
      <c r="BE24" s="255">
        <f t="shared" si="7"/>
        <v>176698.5</v>
      </c>
    </row>
    <row r="25" spans="1:57" ht="17.149999999999999" customHeight="1">
      <c r="A25" s="375">
        <v>19</v>
      </c>
      <c r="B25" s="402" t="s">
        <v>54</v>
      </c>
      <c r="C25" s="403" t="s">
        <v>237</v>
      </c>
      <c r="D25" s="486">
        <v>52815</v>
      </c>
      <c r="E25" s="486">
        <v>46</v>
      </c>
      <c r="F25" s="486">
        <v>0</v>
      </c>
      <c r="G25" s="486">
        <v>0</v>
      </c>
      <c r="H25" s="486">
        <v>0</v>
      </c>
      <c r="I25" s="486">
        <v>0</v>
      </c>
      <c r="J25" s="486">
        <v>0</v>
      </c>
      <c r="K25" s="486">
        <v>0</v>
      </c>
      <c r="L25" s="486">
        <v>0</v>
      </c>
      <c r="M25" s="486">
        <v>0</v>
      </c>
      <c r="N25" s="486">
        <v>0</v>
      </c>
      <c r="O25" s="486">
        <v>0</v>
      </c>
      <c r="P25" s="486">
        <v>0</v>
      </c>
      <c r="Q25" s="486">
        <v>7766</v>
      </c>
      <c r="R25" s="486">
        <v>0</v>
      </c>
      <c r="S25" s="486">
        <v>0</v>
      </c>
      <c r="T25" s="486">
        <v>0</v>
      </c>
      <c r="U25" s="486">
        <v>0</v>
      </c>
      <c r="V25" s="486">
        <v>20478707</v>
      </c>
      <c r="W25" s="486">
        <v>0</v>
      </c>
      <c r="X25" s="486">
        <v>0</v>
      </c>
      <c r="Y25" s="486">
        <v>0</v>
      </c>
      <c r="Z25" s="486">
        <v>0</v>
      </c>
      <c r="AA25" s="486">
        <v>0</v>
      </c>
      <c r="AB25" s="486">
        <v>0</v>
      </c>
      <c r="AC25" s="486">
        <v>0</v>
      </c>
      <c r="AD25" s="486">
        <v>0</v>
      </c>
      <c r="AE25" s="486">
        <v>768634</v>
      </c>
      <c r="AF25" s="486">
        <v>0</v>
      </c>
      <c r="AG25" s="486">
        <v>380817</v>
      </c>
      <c r="AH25" s="486">
        <v>6222</v>
      </c>
      <c r="AI25" s="486">
        <v>0</v>
      </c>
      <c r="AJ25" s="486">
        <v>0</v>
      </c>
      <c r="AK25" s="486">
        <v>1660576</v>
      </c>
      <c r="AL25" s="486">
        <v>3318</v>
      </c>
      <c r="AM25" s="486">
        <v>0</v>
      </c>
      <c r="AN25" s="486">
        <v>0</v>
      </c>
      <c r="AO25" s="367">
        <f t="shared" si="0"/>
        <v>23358901</v>
      </c>
      <c r="AP25" s="486">
        <v>0</v>
      </c>
      <c r="AQ25" s="486">
        <v>5694976</v>
      </c>
      <c r="AR25" s="486">
        <v>0</v>
      </c>
      <c r="AS25" s="486">
        <v>836375</v>
      </c>
      <c r="AT25" s="486">
        <v>6892509</v>
      </c>
      <c r="AU25" s="486">
        <v>-67830</v>
      </c>
      <c r="AV25" s="367">
        <f t="shared" si="1"/>
        <v>13356030</v>
      </c>
      <c r="AW25" s="368">
        <f t="shared" si="2"/>
        <v>36714931</v>
      </c>
      <c r="AX25" s="487">
        <v>14563629</v>
      </c>
      <c r="AY25" s="368">
        <f t="shared" si="3"/>
        <v>27919659</v>
      </c>
      <c r="AZ25" s="368">
        <f t="shared" si="4"/>
        <v>51278560</v>
      </c>
      <c r="BA25" s="487">
        <v>-3993211</v>
      </c>
      <c r="BB25" s="231">
        <f t="shared" si="5"/>
        <v>23926448</v>
      </c>
      <c r="BC25" s="232">
        <f t="shared" si="6"/>
        <v>47285349</v>
      </c>
      <c r="BE25" s="255">
        <f t="shared" si="7"/>
        <v>284748.79999999999</v>
      </c>
    </row>
    <row r="26" spans="1:57" ht="17.149999999999999" customHeight="1">
      <c r="A26" s="375">
        <v>20</v>
      </c>
      <c r="B26" s="402" t="s">
        <v>55</v>
      </c>
      <c r="C26" s="403" t="s">
        <v>4</v>
      </c>
      <c r="D26" s="486">
        <v>22321</v>
      </c>
      <c r="E26" s="486">
        <v>1399</v>
      </c>
      <c r="F26" s="486">
        <v>248594</v>
      </c>
      <c r="G26" s="486">
        <v>45263</v>
      </c>
      <c r="H26" s="486">
        <v>138014</v>
      </c>
      <c r="I26" s="486">
        <v>114498</v>
      </c>
      <c r="J26" s="486">
        <v>16339</v>
      </c>
      <c r="K26" s="486">
        <v>65299</v>
      </c>
      <c r="L26" s="486">
        <v>50544</v>
      </c>
      <c r="M26" s="486">
        <v>176930</v>
      </c>
      <c r="N26" s="486">
        <v>297784</v>
      </c>
      <c r="O26" s="486">
        <v>22649</v>
      </c>
      <c r="P26" s="486">
        <v>10309</v>
      </c>
      <c r="Q26" s="486">
        <v>40055</v>
      </c>
      <c r="R26" s="486">
        <v>32073</v>
      </c>
      <c r="S26" s="486">
        <v>31910</v>
      </c>
      <c r="T26" s="486">
        <v>54637</v>
      </c>
      <c r="U26" s="486">
        <v>23949</v>
      </c>
      <c r="V26" s="486">
        <v>60044</v>
      </c>
      <c r="W26" s="486">
        <v>347605</v>
      </c>
      <c r="X26" s="486">
        <v>214880</v>
      </c>
      <c r="Y26" s="486">
        <v>181591</v>
      </c>
      <c r="Z26" s="486">
        <v>14428</v>
      </c>
      <c r="AA26" s="486">
        <v>32602</v>
      </c>
      <c r="AB26" s="486">
        <v>463034</v>
      </c>
      <c r="AC26" s="486">
        <v>512654</v>
      </c>
      <c r="AD26" s="486">
        <v>6008</v>
      </c>
      <c r="AE26" s="486">
        <v>84125</v>
      </c>
      <c r="AF26" s="486">
        <v>1304145</v>
      </c>
      <c r="AG26" s="486">
        <v>288139</v>
      </c>
      <c r="AH26" s="486">
        <v>779632</v>
      </c>
      <c r="AI26" s="486">
        <v>256162</v>
      </c>
      <c r="AJ26" s="486">
        <v>185691</v>
      </c>
      <c r="AK26" s="486">
        <v>615053</v>
      </c>
      <c r="AL26" s="486">
        <v>219173</v>
      </c>
      <c r="AM26" s="486">
        <v>191076</v>
      </c>
      <c r="AN26" s="486">
        <v>5825</v>
      </c>
      <c r="AO26" s="367">
        <f t="shared" si="0"/>
        <v>7154434</v>
      </c>
      <c r="AP26" s="486">
        <v>200917</v>
      </c>
      <c r="AQ26" s="486">
        <v>2394695</v>
      </c>
      <c r="AR26" s="486">
        <v>13</v>
      </c>
      <c r="AS26" s="486">
        <v>98459</v>
      </c>
      <c r="AT26" s="486">
        <v>1115963</v>
      </c>
      <c r="AU26" s="486">
        <v>-89556</v>
      </c>
      <c r="AV26" s="367">
        <f t="shared" si="1"/>
        <v>3720491</v>
      </c>
      <c r="AW26" s="368">
        <f t="shared" si="2"/>
        <v>10874925</v>
      </c>
      <c r="AX26" s="487">
        <v>523666</v>
      </c>
      <c r="AY26" s="368">
        <f t="shared" si="3"/>
        <v>4244157</v>
      </c>
      <c r="AZ26" s="368">
        <f t="shared" si="4"/>
        <v>11398591</v>
      </c>
      <c r="BA26" s="487">
        <v>-2631094</v>
      </c>
      <c r="BB26" s="231">
        <f t="shared" si="5"/>
        <v>1613063</v>
      </c>
      <c r="BC26" s="232">
        <f t="shared" si="6"/>
        <v>8767497</v>
      </c>
      <c r="BE26" s="255">
        <f t="shared" si="7"/>
        <v>119734.75</v>
      </c>
    </row>
    <row r="27" spans="1:57" ht="17.149999999999999" customHeight="1">
      <c r="A27" s="375">
        <v>21</v>
      </c>
      <c r="B27" s="402" t="s">
        <v>56</v>
      </c>
      <c r="C27" s="403" t="s">
        <v>96</v>
      </c>
      <c r="D27" s="486">
        <v>41237</v>
      </c>
      <c r="E27" s="486">
        <v>1468</v>
      </c>
      <c r="F27" s="486">
        <v>25814</v>
      </c>
      <c r="G27" s="486">
        <v>9383</v>
      </c>
      <c r="H27" s="486">
        <v>62597</v>
      </c>
      <c r="I27" s="486">
        <v>108822</v>
      </c>
      <c r="J27" s="486">
        <v>8226</v>
      </c>
      <c r="K27" s="486">
        <v>67154</v>
      </c>
      <c r="L27" s="486">
        <v>42876</v>
      </c>
      <c r="M27" s="486">
        <v>99109</v>
      </c>
      <c r="N27" s="486">
        <v>32687</v>
      </c>
      <c r="O27" s="486">
        <v>60244</v>
      </c>
      <c r="P27" s="486">
        <v>23190</v>
      </c>
      <c r="Q27" s="486">
        <v>34228</v>
      </c>
      <c r="R27" s="486">
        <v>10514</v>
      </c>
      <c r="S27" s="486">
        <v>55563</v>
      </c>
      <c r="T27" s="486">
        <v>38716</v>
      </c>
      <c r="U27" s="486">
        <v>12463</v>
      </c>
      <c r="V27" s="486">
        <v>41043</v>
      </c>
      <c r="W27" s="486">
        <v>17572</v>
      </c>
      <c r="X27" s="486">
        <v>59411</v>
      </c>
      <c r="Y27" s="486">
        <v>514742</v>
      </c>
      <c r="Z27" s="486">
        <v>220430</v>
      </c>
      <c r="AA27" s="486">
        <v>17956</v>
      </c>
      <c r="AB27" s="486">
        <v>347187</v>
      </c>
      <c r="AC27" s="486">
        <v>126549</v>
      </c>
      <c r="AD27" s="486">
        <v>1204183</v>
      </c>
      <c r="AE27" s="486">
        <v>473908</v>
      </c>
      <c r="AF27" s="486">
        <v>271478</v>
      </c>
      <c r="AG27" s="486">
        <v>344051</v>
      </c>
      <c r="AH27" s="486">
        <v>366567</v>
      </c>
      <c r="AI27" s="486">
        <v>210103</v>
      </c>
      <c r="AJ27" s="486">
        <v>7368</v>
      </c>
      <c r="AK27" s="486">
        <v>124040</v>
      </c>
      <c r="AL27" s="486">
        <v>124010</v>
      </c>
      <c r="AM27" s="486">
        <v>0</v>
      </c>
      <c r="AN27" s="486">
        <v>112875</v>
      </c>
      <c r="AO27" s="367">
        <f t="shared" si="0"/>
        <v>5317764</v>
      </c>
      <c r="AP27" s="486">
        <v>0</v>
      </c>
      <c r="AQ27" s="486">
        <v>0</v>
      </c>
      <c r="AR27" s="486">
        <v>0</v>
      </c>
      <c r="AS27" s="486">
        <v>22773318</v>
      </c>
      <c r="AT27" s="486">
        <v>40795398</v>
      </c>
      <c r="AU27" s="486">
        <v>0</v>
      </c>
      <c r="AV27" s="367">
        <f t="shared" si="1"/>
        <v>63568716</v>
      </c>
      <c r="AW27" s="368">
        <f t="shared" si="2"/>
        <v>68886480</v>
      </c>
      <c r="AX27" s="487">
        <v>0</v>
      </c>
      <c r="AY27" s="368">
        <f t="shared" si="3"/>
        <v>63568716</v>
      </c>
      <c r="AZ27" s="368">
        <f t="shared" si="4"/>
        <v>68886480</v>
      </c>
      <c r="BA27" s="487">
        <v>0</v>
      </c>
      <c r="BB27" s="231">
        <f t="shared" si="5"/>
        <v>63568716</v>
      </c>
      <c r="BC27" s="232">
        <f t="shared" si="6"/>
        <v>68886480</v>
      </c>
      <c r="BE27" s="255">
        <f t="shared" si="7"/>
        <v>0</v>
      </c>
    </row>
    <row r="28" spans="1:57" ht="17.149999999999999" customHeight="1">
      <c r="A28" s="375">
        <v>22</v>
      </c>
      <c r="B28" s="402" t="s">
        <v>57</v>
      </c>
      <c r="C28" s="403" t="s">
        <v>238</v>
      </c>
      <c r="D28" s="486">
        <v>139402</v>
      </c>
      <c r="E28" s="486">
        <v>20626</v>
      </c>
      <c r="F28" s="486">
        <v>495035</v>
      </c>
      <c r="G28" s="486">
        <v>76271</v>
      </c>
      <c r="H28" s="486">
        <v>489033</v>
      </c>
      <c r="I28" s="486">
        <v>801664</v>
      </c>
      <c r="J28" s="486">
        <v>86903</v>
      </c>
      <c r="K28" s="486">
        <v>378306</v>
      </c>
      <c r="L28" s="486">
        <v>330838</v>
      </c>
      <c r="M28" s="486">
        <v>926186</v>
      </c>
      <c r="N28" s="486">
        <v>292279</v>
      </c>
      <c r="O28" s="486">
        <v>230184</v>
      </c>
      <c r="P28" s="486">
        <v>134788</v>
      </c>
      <c r="Q28" s="486">
        <v>167462</v>
      </c>
      <c r="R28" s="486">
        <v>62973</v>
      </c>
      <c r="S28" s="486">
        <v>391832</v>
      </c>
      <c r="T28" s="486">
        <v>134613</v>
      </c>
      <c r="U28" s="486">
        <v>26847</v>
      </c>
      <c r="V28" s="486">
        <v>553150</v>
      </c>
      <c r="W28" s="486">
        <v>171976</v>
      </c>
      <c r="X28" s="486">
        <v>192531</v>
      </c>
      <c r="Y28" s="486">
        <v>2406601</v>
      </c>
      <c r="Z28" s="486">
        <v>237653</v>
      </c>
      <c r="AA28" s="486">
        <v>414191</v>
      </c>
      <c r="AB28" s="486">
        <v>2011911</v>
      </c>
      <c r="AC28" s="486">
        <v>183665</v>
      </c>
      <c r="AD28" s="486">
        <v>443145</v>
      </c>
      <c r="AE28" s="486">
        <v>550161</v>
      </c>
      <c r="AF28" s="486">
        <v>349022</v>
      </c>
      <c r="AG28" s="486">
        <v>458798</v>
      </c>
      <c r="AH28" s="486">
        <v>641517</v>
      </c>
      <c r="AI28" s="486">
        <v>895823</v>
      </c>
      <c r="AJ28" s="486">
        <v>19012</v>
      </c>
      <c r="AK28" s="486">
        <v>434296</v>
      </c>
      <c r="AL28" s="486">
        <v>1139704</v>
      </c>
      <c r="AM28" s="486">
        <v>0</v>
      </c>
      <c r="AN28" s="486">
        <v>21268</v>
      </c>
      <c r="AO28" s="367">
        <f t="shared" si="0"/>
        <v>16309666</v>
      </c>
      <c r="AP28" s="486">
        <v>5712</v>
      </c>
      <c r="AQ28" s="486">
        <v>6898024</v>
      </c>
      <c r="AR28" s="486">
        <v>0</v>
      </c>
      <c r="AS28" s="486">
        <v>0</v>
      </c>
      <c r="AT28" s="486">
        <v>0</v>
      </c>
      <c r="AU28" s="486">
        <v>0</v>
      </c>
      <c r="AV28" s="367">
        <f t="shared" si="1"/>
        <v>6903736</v>
      </c>
      <c r="AW28" s="368">
        <f t="shared" si="2"/>
        <v>23213402</v>
      </c>
      <c r="AX28" s="487">
        <v>42769</v>
      </c>
      <c r="AY28" s="368">
        <f t="shared" si="3"/>
        <v>6946505</v>
      </c>
      <c r="AZ28" s="368">
        <f t="shared" si="4"/>
        <v>23256171</v>
      </c>
      <c r="BA28" s="487">
        <v>-3569</v>
      </c>
      <c r="BB28" s="231">
        <f t="shared" si="5"/>
        <v>6942936</v>
      </c>
      <c r="BC28" s="232">
        <f t="shared" si="6"/>
        <v>23252602</v>
      </c>
      <c r="BE28" s="255">
        <f t="shared" si="7"/>
        <v>344901.2</v>
      </c>
    </row>
    <row r="29" spans="1:57" ht="17.149999999999999" customHeight="1">
      <c r="A29" s="375">
        <v>23</v>
      </c>
      <c r="B29" s="402" t="s">
        <v>58</v>
      </c>
      <c r="C29" s="403" t="s">
        <v>5</v>
      </c>
      <c r="D29" s="486">
        <v>7272</v>
      </c>
      <c r="E29" s="486">
        <v>1204</v>
      </c>
      <c r="F29" s="486">
        <v>63385</v>
      </c>
      <c r="G29" s="486">
        <v>5157</v>
      </c>
      <c r="H29" s="486">
        <v>27361</v>
      </c>
      <c r="I29" s="486">
        <v>79614</v>
      </c>
      <c r="J29" s="486">
        <v>8915</v>
      </c>
      <c r="K29" s="486">
        <v>8962</v>
      </c>
      <c r="L29" s="486">
        <v>6026</v>
      </c>
      <c r="M29" s="486">
        <v>38116</v>
      </c>
      <c r="N29" s="486">
        <v>5290</v>
      </c>
      <c r="O29" s="486">
        <v>6260</v>
      </c>
      <c r="P29" s="486">
        <v>5069</v>
      </c>
      <c r="Q29" s="486">
        <v>7666</v>
      </c>
      <c r="R29" s="486">
        <v>3126</v>
      </c>
      <c r="S29" s="486">
        <v>16389</v>
      </c>
      <c r="T29" s="486">
        <v>6738</v>
      </c>
      <c r="U29" s="486">
        <v>1304</v>
      </c>
      <c r="V29" s="486">
        <v>18019</v>
      </c>
      <c r="W29" s="486">
        <v>4228</v>
      </c>
      <c r="X29" s="486">
        <v>61497</v>
      </c>
      <c r="Y29" s="486">
        <v>20080</v>
      </c>
      <c r="Z29" s="486">
        <v>381048</v>
      </c>
      <c r="AA29" s="486">
        <v>49506</v>
      </c>
      <c r="AB29" s="486">
        <v>208934</v>
      </c>
      <c r="AC29" s="486">
        <v>42826</v>
      </c>
      <c r="AD29" s="486">
        <v>49203</v>
      </c>
      <c r="AE29" s="486">
        <v>213427</v>
      </c>
      <c r="AF29" s="486">
        <v>104267</v>
      </c>
      <c r="AG29" s="486">
        <v>158413</v>
      </c>
      <c r="AH29" s="486">
        <v>380271</v>
      </c>
      <c r="AI29" s="486">
        <v>319833</v>
      </c>
      <c r="AJ29" s="486">
        <v>10197</v>
      </c>
      <c r="AK29" s="486">
        <v>63964</v>
      </c>
      <c r="AL29" s="486">
        <v>315266</v>
      </c>
      <c r="AM29" s="486">
        <v>0</v>
      </c>
      <c r="AN29" s="486">
        <v>6203</v>
      </c>
      <c r="AO29" s="367">
        <f t="shared" si="0"/>
        <v>2705036</v>
      </c>
      <c r="AP29" s="486">
        <v>2575</v>
      </c>
      <c r="AQ29" s="486">
        <v>1945034</v>
      </c>
      <c r="AR29" s="486">
        <v>-136277</v>
      </c>
      <c r="AS29" s="486">
        <v>0</v>
      </c>
      <c r="AT29" s="486">
        <v>0</v>
      </c>
      <c r="AU29" s="486">
        <v>0</v>
      </c>
      <c r="AV29" s="367">
        <f t="shared" si="1"/>
        <v>1811332</v>
      </c>
      <c r="AW29" s="368">
        <f t="shared" si="2"/>
        <v>4516368</v>
      </c>
      <c r="AX29" s="487">
        <v>14919</v>
      </c>
      <c r="AY29" s="368">
        <f t="shared" si="3"/>
        <v>1826251</v>
      </c>
      <c r="AZ29" s="368">
        <f t="shared" si="4"/>
        <v>4531287</v>
      </c>
      <c r="BA29" s="487">
        <v>-876</v>
      </c>
      <c r="BB29" s="231">
        <f t="shared" si="5"/>
        <v>1825375</v>
      </c>
      <c r="BC29" s="232">
        <f t="shared" si="6"/>
        <v>4530411</v>
      </c>
      <c r="BE29" s="255">
        <f t="shared" si="7"/>
        <v>97251.700000000012</v>
      </c>
    </row>
    <row r="30" spans="1:57" ht="17.149999999999999" customHeight="1">
      <c r="A30" s="375">
        <v>24</v>
      </c>
      <c r="B30" s="402" t="s">
        <v>59</v>
      </c>
      <c r="C30" s="403" t="s">
        <v>6</v>
      </c>
      <c r="D30" s="486">
        <v>2850</v>
      </c>
      <c r="E30" s="486">
        <v>1197</v>
      </c>
      <c r="F30" s="486">
        <v>48603</v>
      </c>
      <c r="G30" s="486">
        <v>1083</v>
      </c>
      <c r="H30" s="486">
        <v>13340</v>
      </c>
      <c r="I30" s="486">
        <v>94413</v>
      </c>
      <c r="J30" s="486">
        <v>297</v>
      </c>
      <c r="K30" s="486">
        <v>1469</v>
      </c>
      <c r="L30" s="486">
        <v>20821</v>
      </c>
      <c r="M30" s="486">
        <v>3771</v>
      </c>
      <c r="N30" s="486">
        <v>1634</v>
      </c>
      <c r="O30" s="486">
        <v>1391</v>
      </c>
      <c r="P30" s="486">
        <v>3913</v>
      </c>
      <c r="Q30" s="486">
        <v>516</v>
      </c>
      <c r="R30" s="486">
        <v>3617</v>
      </c>
      <c r="S30" s="486">
        <v>15144</v>
      </c>
      <c r="T30" s="486">
        <v>4455</v>
      </c>
      <c r="U30" s="486">
        <v>1353</v>
      </c>
      <c r="V30" s="486">
        <v>24102</v>
      </c>
      <c r="W30" s="486">
        <v>3747</v>
      </c>
      <c r="X30" s="486">
        <v>168009</v>
      </c>
      <c r="Y30" s="486">
        <v>375062</v>
      </c>
      <c r="Z30" s="486">
        <v>13286</v>
      </c>
      <c r="AA30" s="486">
        <v>0</v>
      </c>
      <c r="AB30" s="486">
        <v>139147</v>
      </c>
      <c r="AC30" s="486">
        <v>167891</v>
      </c>
      <c r="AD30" s="486">
        <v>2173</v>
      </c>
      <c r="AE30" s="486">
        <v>418977</v>
      </c>
      <c r="AF30" s="486">
        <v>316385</v>
      </c>
      <c r="AG30" s="486">
        <v>1224432</v>
      </c>
      <c r="AH30" s="486">
        <v>338232</v>
      </c>
      <c r="AI30" s="486">
        <v>362877</v>
      </c>
      <c r="AJ30" s="486">
        <v>253</v>
      </c>
      <c r="AK30" s="486">
        <v>121685</v>
      </c>
      <c r="AL30" s="486">
        <v>816952</v>
      </c>
      <c r="AM30" s="486">
        <v>0</v>
      </c>
      <c r="AN30" s="486">
        <v>97162</v>
      </c>
      <c r="AO30" s="367">
        <f t="shared" si="0"/>
        <v>4810239</v>
      </c>
      <c r="AP30" s="486">
        <v>0</v>
      </c>
      <c r="AQ30" s="486">
        <v>517277</v>
      </c>
      <c r="AR30" s="486">
        <v>657267</v>
      </c>
      <c r="AS30" s="486">
        <v>0</v>
      </c>
      <c r="AT30" s="486">
        <v>0</v>
      </c>
      <c r="AU30" s="486">
        <v>0</v>
      </c>
      <c r="AV30" s="367">
        <f t="shared" si="1"/>
        <v>1174544</v>
      </c>
      <c r="AW30" s="368">
        <f t="shared" si="2"/>
        <v>5984783</v>
      </c>
      <c r="AX30" s="487">
        <v>7857</v>
      </c>
      <c r="AY30" s="368">
        <f t="shared" si="3"/>
        <v>1182401</v>
      </c>
      <c r="AZ30" s="368">
        <f t="shared" si="4"/>
        <v>5992640</v>
      </c>
      <c r="BA30" s="487">
        <v>-323</v>
      </c>
      <c r="BB30" s="231">
        <f t="shared" si="5"/>
        <v>1182078</v>
      </c>
      <c r="BC30" s="232">
        <f t="shared" si="6"/>
        <v>5992317</v>
      </c>
      <c r="BE30" s="255">
        <f t="shared" si="7"/>
        <v>25863.850000000002</v>
      </c>
    </row>
    <row r="31" spans="1:57" ht="17.149999999999999" customHeight="1">
      <c r="A31" s="375">
        <v>25</v>
      </c>
      <c r="B31" s="402" t="s">
        <v>60</v>
      </c>
      <c r="C31" s="403" t="s">
        <v>97</v>
      </c>
      <c r="D31" s="486">
        <v>689641</v>
      </c>
      <c r="E31" s="486">
        <v>6159</v>
      </c>
      <c r="F31" s="486">
        <v>2424448</v>
      </c>
      <c r="G31" s="486">
        <v>229630</v>
      </c>
      <c r="H31" s="486">
        <v>812352</v>
      </c>
      <c r="I31" s="486">
        <v>1259781</v>
      </c>
      <c r="J31" s="486">
        <v>94551</v>
      </c>
      <c r="K31" s="486">
        <v>769593</v>
      </c>
      <c r="L31" s="486">
        <v>212339</v>
      </c>
      <c r="M31" s="486">
        <v>359461</v>
      </c>
      <c r="N31" s="486">
        <v>202761</v>
      </c>
      <c r="O31" s="486">
        <v>347098</v>
      </c>
      <c r="P31" s="486">
        <v>414634</v>
      </c>
      <c r="Q31" s="486">
        <v>610054</v>
      </c>
      <c r="R31" s="486">
        <v>300899</v>
      </c>
      <c r="S31" s="486">
        <v>589090</v>
      </c>
      <c r="T31" s="486">
        <v>806567</v>
      </c>
      <c r="U31" s="486">
        <v>231027</v>
      </c>
      <c r="V31" s="486">
        <v>1735016</v>
      </c>
      <c r="W31" s="486">
        <v>499712</v>
      </c>
      <c r="X31" s="486">
        <v>3413209</v>
      </c>
      <c r="Y31" s="486">
        <v>116125</v>
      </c>
      <c r="Z31" s="486">
        <v>80889</v>
      </c>
      <c r="AA31" s="486">
        <v>106113</v>
      </c>
      <c r="AB31" s="486">
        <v>891914</v>
      </c>
      <c r="AC31" s="486">
        <v>190811</v>
      </c>
      <c r="AD31" s="486">
        <v>137002</v>
      </c>
      <c r="AE31" s="486">
        <v>1183354</v>
      </c>
      <c r="AF31" s="486">
        <v>586531</v>
      </c>
      <c r="AG31" s="486">
        <v>390042</v>
      </c>
      <c r="AH31" s="486">
        <v>849992</v>
      </c>
      <c r="AI31" s="486">
        <v>3008675</v>
      </c>
      <c r="AJ31" s="486">
        <v>168998</v>
      </c>
      <c r="AK31" s="486">
        <v>1498919</v>
      </c>
      <c r="AL31" s="486">
        <v>2401622</v>
      </c>
      <c r="AM31" s="486">
        <v>353985</v>
      </c>
      <c r="AN31" s="486">
        <v>31459</v>
      </c>
      <c r="AO31" s="367">
        <f t="shared" si="0"/>
        <v>28004453</v>
      </c>
      <c r="AP31" s="486">
        <v>1637654</v>
      </c>
      <c r="AQ31" s="486">
        <v>47700440</v>
      </c>
      <c r="AR31" s="486">
        <v>9675</v>
      </c>
      <c r="AS31" s="486">
        <v>614455</v>
      </c>
      <c r="AT31" s="486">
        <v>7885503</v>
      </c>
      <c r="AU31" s="486">
        <v>163911</v>
      </c>
      <c r="AV31" s="367">
        <f t="shared" si="1"/>
        <v>58011638</v>
      </c>
      <c r="AW31" s="368">
        <f t="shared" si="2"/>
        <v>86016091</v>
      </c>
      <c r="AX31" s="487">
        <v>6818837</v>
      </c>
      <c r="AY31" s="368">
        <f t="shared" si="3"/>
        <v>64830475</v>
      </c>
      <c r="AZ31" s="368">
        <f t="shared" si="4"/>
        <v>92834928</v>
      </c>
      <c r="BA31" s="487">
        <v>-116626</v>
      </c>
      <c r="BB31" s="231">
        <f t="shared" si="5"/>
        <v>64713849</v>
      </c>
      <c r="BC31" s="232">
        <f t="shared" si="6"/>
        <v>92718302</v>
      </c>
      <c r="BE31" s="255">
        <f t="shared" si="7"/>
        <v>2385022</v>
      </c>
    </row>
    <row r="32" spans="1:57" ht="17.149999999999999" customHeight="1">
      <c r="A32" s="375">
        <v>26</v>
      </c>
      <c r="B32" s="402" t="s">
        <v>61</v>
      </c>
      <c r="C32" s="403" t="s">
        <v>7</v>
      </c>
      <c r="D32" s="486">
        <v>86298</v>
      </c>
      <c r="E32" s="486">
        <v>22429</v>
      </c>
      <c r="F32" s="486">
        <v>267088</v>
      </c>
      <c r="G32" s="486">
        <v>57329</v>
      </c>
      <c r="H32" s="486">
        <v>116771</v>
      </c>
      <c r="I32" s="486">
        <v>238586</v>
      </c>
      <c r="J32" s="486">
        <v>52685</v>
      </c>
      <c r="K32" s="486">
        <v>66885</v>
      </c>
      <c r="L32" s="486">
        <v>77281</v>
      </c>
      <c r="M32" s="486">
        <v>107827</v>
      </c>
      <c r="N32" s="486">
        <v>70338</v>
      </c>
      <c r="O32" s="486">
        <v>142225</v>
      </c>
      <c r="P32" s="486">
        <v>68947</v>
      </c>
      <c r="Q32" s="486">
        <v>118587</v>
      </c>
      <c r="R32" s="486">
        <v>72400</v>
      </c>
      <c r="S32" s="486">
        <v>97969</v>
      </c>
      <c r="T32" s="486">
        <v>117015</v>
      </c>
      <c r="U32" s="486">
        <v>38417</v>
      </c>
      <c r="V32" s="486">
        <v>267115</v>
      </c>
      <c r="W32" s="486">
        <v>175976</v>
      </c>
      <c r="X32" s="486">
        <v>736362</v>
      </c>
      <c r="Y32" s="486">
        <v>474848</v>
      </c>
      <c r="Z32" s="486">
        <v>79706</v>
      </c>
      <c r="AA32" s="486">
        <v>162387</v>
      </c>
      <c r="AB32" s="486">
        <v>1799032</v>
      </c>
      <c r="AC32" s="486">
        <v>2805216</v>
      </c>
      <c r="AD32" s="486">
        <v>7182202</v>
      </c>
      <c r="AE32" s="486">
        <v>1342923</v>
      </c>
      <c r="AF32" s="486">
        <v>341015</v>
      </c>
      <c r="AG32" s="486">
        <v>773411</v>
      </c>
      <c r="AH32" s="486">
        <v>385669</v>
      </c>
      <c r="AI32" s="486">
        <v>567083</v>
      </c>
      <c r="AJ32" s="486">
        <v>121158</v>
      </c>
      <c r="AK32" s="486">
        <v>894614</v>
      </c>
      <c r="AL32" s="486">
        <v>480963</v>
      </c>
      <c r="AM32" s="486">
        <v>0</v>
      </c>
      <c r="AN32" s="486">
        <v>267714</v>
      </c>
      <c r="AO32" s="367">
        <f t="shared" si="0"/>
        <v>20676471</v>
      </c>
      <c r="AP32" s="486">
        <v>277</v>
      </c>
      <c r="AQ32" s="486">
        <v>16124144</v>
      </c>
      <c r="AR32" s="486">
        <v>0</v>
      </c>
      <c r="AS32" s="486">
        <v>0</v>
      </c>
      <c r="AT32" s="486">
        <v>0</v>
      </c>
      <c r="AU32" s="486">
        <v>0</v>
      </c>
      <c r="AV32" s="367">
        <f t="shared" si="1"/>
        <v>16124421</v>
      </c>
      <c r="AW32" s="368">
        <f t="shared" si="2"/>
        <v>36800892</v>
      </c>
      <c r="AX32" s="487">
        <v>1958522</v>
      </c>
      <c r="AY32" s="368">
        <f t="shared" si="3"/>
        <v>18082943</v>
      </c>
      <c r="AZ32" s="368">
        <f t="shared" si="4"/>
        <v>38759414</v>
      </c>
      <c r="BA32" s="487">
        <v>-2425829</v>
      </c>
      <c r="BB32" s="231">
        <f t="shared" si="5"/>
        <v>15657114</v>
      </c>
      <c r="BC32" s="232">
        <f t="shared" si="6"/>
        <v>36333585</v>
      </c>
      <c r="BE32" s="255">
        <f t="shared" si="7"/>
        <v>806207.20000000007</v>
      </c>
    </row>
    <row r="33" spans="1:57" ht="17.149999999999999" customHeight="1">
      <c r="A33" s="375">
        <v>27</v>
      </c>
      <c r="B33" s="402" t="s">
        <v>62</v>
      </c>
      <c r="C33" s="403" t="s">
        <v>98</v>
      </c>
      <c r="D33" s="486">
        <v>6394</v>
      </c>
      <c r="E33" s="486">
        <v>5527</v>
      </c>
      <c r="F33" s="486">
        <v>130909</v>
      </c>
      <c r="G33" s="486">
        <v>14454</v>
      </c>
      <c r="H33" s="486">
        <v>31172</v>
      </c>
      <c r="I33" s="486">
        <v>100847</v>
      </c>
      <c r="J33" s="486">
        <v>7417</v>
      </c>
      <c r="K33" s="486">
        <v>57946</v>
      </c>
      <c r="L33" s="486">
        <v>28039</v>
      </c>
      <c r="M33" s="486">
        <v>28131</v>
      </c>
      <c r="N33" s="486">
        <v>10174</v>
      </c>
      <c r="O33" s="486">
        <v>53629</v>
      </c>
      <c r="P33" s="486">
        <v>36159</v>
      </c>
      <c r="Q33" s="486">
        <v>47532</v>
      </c>
      <c r="R33" s="486">
        <v>14841</v>
      </c>
      <c r="S33" s="486">
        <v>23758</v>
      </c>
      <c r="T33" s="486">
        <v>39788</v>
      </c>
      <c r="U33" s="486">
        <v>13586</v>
      </c>
      <c r="V33" s="486">
        <v>44618</v>
      </c>
      <c r="W33" s="486">
        <v>32882</v>
      </c>
      <c r="X33" s="486">
        <v>358616</v>
      </c>
      <c r="Y33" s="486">
        <v>182623</v>
      </c>
      <c r="Z33" s="486">
        <v>5570</v>
      </c>
      <c r="AA33" s="486">
        <v>9435</v>
      </c>
      <c r="AB33" s="486">
        <v>3265981</v>
      </c>
      <c r="AC33" s="486">
        <v>651856</v>
      </c>
      <c r="AD33" s="486">
        <v>4731865</v>
      </c>
      <c r="AE33" s="486">
        <v>1337899</v>
      </c>
      <c r="AF33" s="486">
        <v>1947609</v>
      </c>
      <c r="AG33" s="486">
        <v>154099</v>
      </c>
      <c r="AH33" s="486">
        <v>422080</v>
      </c>
      <c r="AI33" s="486">
        <v>1341312</v>
      </c>
      <c r="AJ33" s="486">
        <v>81473</v>
      </c>
      <c r="AK33" s="486">
        <v>892194</v>
      </c>
      <c r="AL33" s="486">
        <v>1337267</v>
      </c>
      <c r="AM33" s="486">
        <v>0</v>
      </c>
      <c r="AN33" s="486">
        <v>147810</v>
      </c>
      <c r="AO33" s="367">
        <f t="shared" si="0"/>
        <v>17595492</v>
      </c>
      <c r="AP33" s="486">
        <v>0</v>
      </c>
      <c r="AQ33" s="486">
        <v>67578979</v>
      </c>
      <c r="AR33" s="486">
        <v>4149</v>
      </c>
      <c r="AS33" s="486">
        <v>0</v>
      </c>
      <c r="AT33" s="486">
        <v>5334570</v>
      </c>
      <c r="AU33" s="486">
        <v>0</v>
      </c>
      <c r="AV33" s="367">
        <f t="shared" si="1"/>
        <v>72917698</v>
      </c>
      <c r="AW33" s="368">
        <f t="shared" si="2"/>
        <v>90513190</v>
      </c>
      <c r="AX33" s="487">
        <v>36883</v>
      </c>
      <c r="AY33" s="368">
        <f t="shared" si="3"/>
        <v>72954581</v>
      </c>
      <c r="AZ33" s="368">
        <f t="shared" si="4"/>
        <v>90550073</v>
      </c>
      <c r="BA33" s="487">
        <v>-1480</v>
      </c>
      <c r="BB33" s="231">
        <f t="shared" si="5"/>
        <v>72953101</v>
      </c>
      <c r="BC33" s="232">
        <f t="shared" si="6"/>
        <v>90548593</v>
      </c>
      <c r="BE33" s="255">
        <f t="shared" si="7"/>
        <v>3378948.95</v>
      </c>
    </row>
    <row r="34" spans="1:57" ht="17.149999999999999" customHeight="1">
      <c r="A34" s="375">
        <v>28</v>
      </c>
      <c r="B34" s="402" t="s">
        <v>63</v>
      </c>
      <c r="C34" s="403" t="s">
        <v>99</v>
      </c>
      <c r="D34" s="486">
        <v>815543</v>
      </c>
      <c r="E34" s="486">
        <v>95306</v>
      </c>
      <c r="F34" s="486">
        <v>1493873</v>
      </c>
      <c r="G34" s="486">
        <v>80755</v>
      </c>
      <c r="H34" s="486">
        <v>500399</v>
      </c>
      <c r="I34" s="486">
        <v>721058</v>
      </c>
      <c r="J34" s="486">
        <v>284151</v>
      </c>
      <c r="K34" s="486">
        <v>253835</v>
      </c>
      <c r="L34" s="486">
        <v>473401</v>
      </c>
      <c r="M34" s="486">
        <v>497282</v>
      </c>
      <c r="N34" s="486">
        <v>283720</v>
      </c>
      <c r="O34" s="486">
        <v>332705</v>
      </c>
      <c r="P34" s="486">
        <v>216254</v>
      </c>
      <c r="Q34" s="486">
        <v>296849</v>
      </c>
      <c r="R34" s="486">
        <v>145570</v>
      </c>
      <c r="S34" s="486">
        <v>215997</v>
      </c>
      <c r="T34" s="486">
        <v>324905</v>
      </c>
      <c r="U34" s="486">
        <v>96556</v>
      </c>
      <c r="V34" s="486">
        <v>876761</v>
      </c>
      <c r="W34" s="486">
        <v>958087</v>
      </c>
      <c r="X34" s="486">
        <v>2926501</v>
      </c>
      <c r="Y34" s="486">
        <v>707683</v>
      </c>
      <c r="Z34" s="486">
        <v>99210</v>
      </c>
      <c r="AA34" s="486">
        <v>457969</v>
      </c>
      <c r="AB34" s="486">
        <v>4759750</v>
      </c>
      <c r="AC34" s="486">
        <v>1237556</v>
      </c>
      <c r="AD34" s="486">
        <v>258586</v>
      </c>
      <c r="AE34" s="486">
        <v>5683668</v>
      </c>
      <c r="AF34" s="486">
        <v>1440332</v>
      </c>
      <c r="AG34" s="486">
        <v>1440278</v>
      </c>
      <c r="AH34" s="486">
        <v>1328666</v>
      </c>
      <c r="AI34" s="486">
        <v>1202723</v>
      </c>
      <c r="AJ34" s="486">
        <v>187534</v>
      </c>
      <c r="AK34" s="486">
        <v>1223213</v>
      </c>
      <c r="AL34" s="486">
        <v>1435258</v>
      </c>
      <c r="AM34" s="486">
        <v>91217</v>
      </c>
      <c r="AN34" s="486">
        <v>394312</v>
      </c>
      <c r="AO34" s="367">
        <f t="shared" si="0"/>
        <v>33837463</v>
      </c>
      <c r="AP34" s="486">
        <v>367660</v>
      </c>
      <c r="AQ34" s="486">
        <v>10755230</v>
      </c>
      <c r="AR34" s="486">
        <v>85614</v>
      </c>
      <c r="AS34" s="486">
        <v>77662</v>
      </c>
      <c r="AT34" s="486">
        <v>834495</v>
      </c>
      <c r="AU34" s="486">
        <v>68521</v>
      </c>
      <c r="AV34" s="367">
        <f t="shared" si="1"/>
        <v>12189182</v>
      </c>
      <c r="AW34" s="368">
        <f t="shared" si="2"/>
        <v>46026645</v>
      </c>
      <c r="AX34" s="487">
        <v>5764037</v>
      </c>
      <c r="AY34" s="368">
        <f t="shared" si="3"/>
        <v>17953219</v>
      </c>
      <c r="AZ34" s="368">
        <f t="shared" si="4"/>
        <v>51790682</v>
      </c>
      <c r="BA34" s="487">
        <v>-1983795</v>
      </c>
      <c r="BB34" s="231">
        <f t="shared" si="5"/>
        <v>15969424</v>
      </c>
      <c r="BC34" s="232">
        <f t="shared" si="6"/>
        <v>49806887</v>
      </c>
      <c r="BE34" s="255">
        <f t="shared" si="7"/>
        <v>537761.5</v>
      </c>
    </row>
    <row r="35" spans="1:57" ht="17.149999999999999" customHeight="1">
      <c r="A35" s="375">
        <v>29</v>
      </c>
      <c r="B35" s="402" t="s">
        <v>64</v>
      </c>
      <c r="C35" s="403" t="s">
        <v>100</v>
      </c>
      <c r="D35" s="486">
        <v>48642</v>
      </c>
      <c r="E35" s="486">
        <v>4756</v>
      </c>
      <c r="F35" s="486">
        <v>171631</v>
      </c>
      <c r="G35" s="486">
        <v>13158</v>
      </c>
      <c r="H35" s="486">
        <v>49615</v>
      </c>
      <c r="I35" s="486">
        <v>308582</v>
      </c>
      <c r="J35" s="486">
        <v>10587</v>
      </c>
      <c r="K35" s="486">
        <v>50587</v>
      </c>
      <c r="L35" s="486">
        <v>37199</v>
      </c>
      <c r="M35" s="486">
        <v>50572</v>
      </c>
      <c r="N35" s="486">
        <v>16127</v>
      </c>
      <c r="O35" s="486">
        <v>84527</v>
      </c>
      <c r="P35" s="486">
        <v>75386</v>
      </c>
      <c r="Q35" s="486">
        <v>145530</v>
      </c>
      <c r="R35" s="486">
        <v>35437</v>
      </c>
      <c r="S35" s="486">
        <v>73018</v>
      </c>
      <c r="T35" s="486">
        <v>148386</v>
      </c>
      <c r="U35" s="486">
        <v>102749</v>
      </c>
      <c r="V35" s="486">
        <v>127112</v>
      </c>
      <c r="W35" s="486">
        <v>49045</v>
      </c>
      <c r="X35" s="486">
        <v>579247</v>
      </c>
      <c r="Y35" s="486">
        <v>280199</v>
      </c>
      <c r="Z35" s="486">
        <v>154272</v>
      </c>
      <c r="AA35" s="486">
        <v>58793</v>
      </c>
      <c r="AB35" s="486">
        <v>3641484</v>
      </c>
      <c r="AC35" s="486">
        <v>2036754</v>
      </c>
      <c r="AD35" s="486">
        <v>303347</v>
      </c>
      <c r="AE35" s="486">
        <v>465642</v>
      </c>
      <c r="AF35" s="486">
        <v>10685660</v>
      </c>
      <c r="AG35" s="486">
        <v>1251283</v>
      </c>
      <c r="AH35" s="486">
        <v>1479906</v>
      </c>
      <c r="AI35" s="486">
        <v>975180</v>
      </c>
      <c r="AJ35" s="486">
        <v>302997</v>
      </c>
      <c r="AK35" s="486">
        <v>7752032</v>
      </c>
      <c r="AL35" s="486">
        <v>948559</v>
      </c>
      <c r="AM35" s="486">
        <v>0</v>
      </c>
      <c r="AN35" s="486">
        <v>336104</v>
      </c>
      <c r="AO35" s="367">
        <f t="shared" si="0"/>
        <v>32854105</v>
      </c>
      <c r="AP35" s="486">
        <v>181272</v>
      </c>
      <c r="AQ35" s="486">
        <v>16505488</v>
      </c>
      <c r="AR35" s="486">
        <v>41161</v>
      </c>
      <c r="AS35" s="486">
        <v>1540065</v>
      </c>
      <c r="AT35" s="486">
        <v>16220612</v>
      </c>
      <c r="AU35" s="486">
        <v>-37668</v>
      </c>
      <c r="AV35" s="367">
        <f t="shared" si="1"/>
        <v>34450930</v>
      </c>
      <c r="AW35" s="368">
        <f t="shared" si="2"/>
        <v>67305035</v>
      </c>
      <c r="AX35" s="487">
        <v>1393423</v>
      </c>
      <c r="AY35" s="368">
        <f t="shared" si="3"/>
        <v>35844353</v>
      </c>
      <c r="AZ35" s="368">
        <f t="shared" si="4"/>
        <v>68698458</v>
      </c>
      <c r="BA35" s="487">
        <v>-3722470</v>
      </c>
      <c r="BB35" s="231">
        <f t="shared" si="5"/>
        <v>32121883</v>
      </c>
      <c r="BC35" s="232">
        <f t="shared" si="6"/>
        <v>64975988</v>
      </c>
      <c r="BE35" s="255">
        <f t="shared" si="7"/>
        <v>825274.4</v>
      </c>
    </row>
    <row r="36" spans="1:57" ht="17.149999999999999" customHeight="1">
      <c r="A36" s="375">
        <v>30</v>
      </c>
      <c r="B36" s="402" t="s">
        <v>65</v>
      </c>
      <c r="C36" s="403" t="s">
        <v>8</v>
      </c>
      <c r="D36" s="486">
        <v>0</v>
      </c>
      <c r="E36" s="486">
        <v>0</v>
      </c>
      <c r="F36" s="486">
        <v>0</v>
      </c>
      <c r="G36" s="486">
        <v>0</v>
      </c>
      <c r="H36" s="486">
        <v>0</v>
      </c>
      <c r="I36" s="486">
        <v>0</v>
      </c>
      <c r="J36" s="486">
        <v>0</v>
      </c>
      <c r="K36" s="486">
        <v>0</v>
      </c>
      <c r="L36" s="486">
        <v>0</v>
      </c>
      <c r="M36" s="486">
        <v>0</v>
      </c>
      <c r="N36" s="486">
        <v>0</v>
      </c>
      <c r="O36" s="486">
        <v>0</v>
      </c>
      <c r="P36" s="486">
        <v>0</v>
      </c>
      <c r="Q36" s="486">
        <v>0</v>
      </c>
      <c r="R36" s="486">
        <v>0</v>
      </c>
      <c r="S36" s="486">
        <v>0</v>
      </c>
      <c r="T36" s="486">
        <v>0</v>
      </c>
      <c r="U36" s="486">
        <v>0</v>
      </c>
      <c r="V36" s="486">
        <v>0</v>
      </c>
      <c r="W36" s="486">
        <v>0</v>
      </c>
      <c r="X36" s="486">
        <v>0</v>
      </c>
      <c r="Y36" s="486">
        <v>0</v>
      </c>
      <c r="Z36" s="486">
        <v>0</v>
      </c>
      <c r="AA36" s="486">
        <v>0</v>
      </c>
      <c r="AB36" s="486">
        <v>0</v>
      </c>
      <c r="AC36" s="486">
        <v>0</v>
      </c>
      <c r="AD36" s="486">
        <v>0</v>
      </c>
      <c r="AE36" s="486">
        <v>0</v>
      </c>
      <c r="AF36" s="486">
        <v>0</v>
      </c>
      <c r="AG36" s="486">
        <v>0</v>
      </c>
      <c r="AH36" s="486">
        <v>0</v>
      </c>
      <c r="AI36" s="486">
        <v>0</v>
      </c>
      <c r="AJ36" s="486">
        <v>0</v>
      </c>
      <c r="AK36" s="486">
        <v>0</v>
      </c>
      <c r="AL36" s="486">
        <v>0</v>
      </c>
      <c r="AM36" s="486">
        <v>0</v>
      </c>
      <c r="AN36" s="486">
        <v>785081</v>
      </c>
      <c r="AO36" s="367">
        <f t="shared" si="0"/>
        <v>785081</v>
      </c>
      <c r="AP36" s="486">
        <v>0</v>
      </c>
      <c r="AQ36" s="486">
        <v>1233128</v>
      </c>
      <c r="AR36" s="486">
        <v>40608593</v>
      </c>
      <c r="AS36" s="486">
        <v>0</v>
      </c>
      <c r="AT36" s="486">
        <v>0</v>
      </c>
      <c r="AU36" s="486">
        <v>0</v>
      </c>
      <c r="AV36" s="367">
        <f t="shared" si="1"/>
        <v>41841721</v>
      </c>
      <c r="AW36" s="368">
        <f t="shared" si="2"/>
        <v>42626802</v>
      </c>
      <c r="AX36" s="487">
        <v>0</v>
      </c>
      <c r="AY36" s="368">
        <f t="shared" si="3"/>
        <v>41841721</v>
      </c>
      <c r="AZ36" s="368">
        <f t="shared" si="4"/>
        <v>42626802</v>
      </c>
      <c r="BA36" s="487">
        <v>0</v>
      </c>
      <c r="BB36" s="231">
        <f t="shared" si="5"/>
        <v>41841721</v>
      </c>
      <c r="BC36" s="232">
        <f t="shared" si="6"/>
        <v>42626802</v>
      </c>
      <c r="BE36" s="255">
        <f t="shared" si="7"/>
        <v>61656.4</v>
      </c>
    </row>
    <row r="37" spans="1:57" ht="17.149999999999999" customHeight="1">
      <c r="A37" s="375">
        <v>31</v>
      </c>
      <c r="B37" s="402" t="s">
        <v>66</v>
      </c>
      <c r="C37" s="403" t="s">
        <v>101</v>
      </c>
      <c r="D37" s="486">
        <v>417</v>
      </c>
      <c r="E37" s="486">
        <v>236</v>
      </c>
      <c r="F37" s="486">
        <v>8482</v>
      </c>
      <c r="G37" s="486">
        <v>84</v>
      </c>
      <c r="H37" s="486">
        <v>2007</v>
      </c>
      <c r="I37" s="486">
        <v>9500</v>
      </c>
      <c r="J37" s="486">
        <v>170</v>
      </c>
      <c r="K37" s="486">
        <v>2211</v>
      </c>
      <c r="L37" s="486">
        <v>2694</v>
      </c>
      <c r="M37" s="486">
        <v>1610</v>
      </c>
      <c r="N37" s="486">
        <v>153</v>
      </c>
      <c r="O37" s="486">
        <v>5545</v>
      </c>
      <c r="P37" s="486">
        <v>7300</v>
      </c>
      <c r="Q37" s="486">
        <v>7086</v>
      </c>
      <c r="R37" s="486">
        <v>2074</v>
      </c>
      <c r="S37" s="486">
        <v>17689</v>
      </c>
      <c r="T37" s="486">
        <v>19832</v>
      </c>
      <c r="U37" s="486">
        <v>9644</v>
      </c>
      <c r="V37" s="486">
        <v>9894</v>
      </c>
      <c r="W37" s="486">
        <v>463</v>
      </c>
      <c r="X37" s="486">
        <v>11285</v>
      </c>
      <c r="Y37" s="486">
        <v>16233</v>
      </c>
      <c r="Z37" s="486">
        <v>532</v>
      </c>
      <c r="AA37" s="486">
        <v>1466</v>
      </c>
      <c r="AB37" s="486">
        <v>20049</v>
      </c>
      <c r="AC37" s="486">
        <v>7703</v>
      </c>
      <c r="AD37" s="486">
        <v>148</v>
      </c>
      <c r="AE37" s="486">
        <v>44335</v>
      </c>
      <c r="AF37" s="486">
        <v>327793</v>
      </c>
      <c r="AG37" s="486">
        <v>6798</v>
      </c>
      <c r="AH37" s="486">
        <v>80</v>
      </c>
      <c r="AI37" s="486">
        <v>7468</v>
      </c>
      <c r="AJ37" s="486">
        <v>0</v>
      </c>
      <c r="AK37" s="486">
        <v>44031</v>
      </c>
      <c r="AL37" s="486">
        <v>21180</v>
      </c>
      <c r="AM37" s="486">
        <v>0</v>
      </c>
      <c r="AN37" s="486">
        <v>19020</v>
      </c>
      <c r="AO37" s="367">
        <f t="shared" si="0"/>
        <v>635212</v>
      </c>
      <c r="AP37" s="486">
        <v>47</v>
      </c>
      <c r="AQ37" s="486">
        <v>9666858</v>
      </c>
      <c r="AR37" s="486">
        <v>18081887</v>
      </c>
      <c r="AS37" s="486">
        <v>2676706</v>
      </c>
      <c r="AT37" s="486">
        <v>16051440</v>
      </c>
      <c r="AU37" s="486">
        <v>0</v>
      </c>
      <c r="AV37" s="367">
        <f t="shared" si="1"/>
        <v>46476938</v>
      </c>
      <c r="AW37" s="368">
        <f t="shared" si="2"/>
        <v>47112150</v>
      </c>
      <c r="AX37" s="487">
        <v>804774</v>
      </c>
      <c r="AY37" s="368">
        <f t="shared" si="3"/>
        <v>47281712</v>
      </c>
      <c r="AZ37" s="368">
        <f t="shared" si="4"/>
        <v>47916924</v>
      </c>
      <c r="BA37" s="487">
        <v>-2033194</v>
      </c>
      <c r="BB37" s="231">
        <f t="shared" si="5"/>
        <v>45248518</v>
      </c>
      <c r="BC37" s="232">
        <f t="shared" si="6"/>
        <v>45883730</v>
      </c>
      <c r="BE37" s="255">
        <f t="shared" si="7"/>
        <v>483342.9</v>
      </c>
    </row>
    <row r="38" spans="1:57" ht="17.149999999999999" customHeight="1">
      <c r="A38" s="375">
        <v>32</v>
      </c>
      <c r="B38" s="402" t="s">
        <v>67</v>
      </c>
      <c r="C38" s="403" t="s">
        <v>102</v>
      </c>
      <c r="D38" s="486">
        <v>0</v>
      </c>
      <c r="E38" s="486">
        <v>0</v>
      </c>
      <c r="F38" s="486">
        <v>0</v>
      </c>
      <c r="G38" s="486">
        <v>0</v>
      </c>
      <c r="H38" s="486">
        <v>19</v>
      </c>
      <c r="I38" s="486">
        <v>150</v>
      </c>
      <c r="J38" s="486">
        <v>0</v>
      </c>
      <c r="K38" s="486">
        <v>7</v>
      </c>
      <c r="L38" s="486">
        <v>0</v>
      </c>
      <c r="M38" s="486">
        <v>35</v>
      </c>
      <c r="N38" s="486">
        <v>0</v>
      </c>
      <c r="O38" s="486">
        <v>0</v>
      </c>
      <c r="P38" s="486">
        <v>0</v>
      </c>
      <c r="Q38" s="486">
        <v>0</v>
      </c>
      <c r="R38" s="486">
        <v>0</v>
      </c>
      <c r="S38" s="486">
        <v>0</v>
      </c>
      <c r="T38" s="486">
        <v>0</v>
      </c>
      <c r="U38" s="486">
        <v>0</v>
      </c>
      <c r="V38" s="486">
        <v>0</v>
      </c>
      <c r="W38" s="486">
        <v>39</v>
      </c>
      <c r="X38" s="486">
        <v>88</v>
      </c>
      <c r="Y38" s="486">
        <v>517</v>
      </c>
      <c r="Z38" s="486">
        <v>552</v>
      </c>
      <c r="AA38" s="486">
        <v>0</v>
      </c>
      <c r="AB38" s="486">
        <v>1778</v>
      </c>
      <c r="AC38" s="486">
        <v>3924</v>
      </c>
      <c r="AD38" s="486">
        <v>1050</v>
      </c>
      <c r="AE38" s="486">
        <v>39173</v>
      </c>
      <c r="AF38" s="486">
        <v>17759</v>
      </c>
      <c r="AG38" s="486">
        <v>830</v>
      </c>
      <c r="AH38" s="486">
        <v>565</v>
      </c>
      <c r="AI38" s="486">
        <v>1036879</v>
      </c>
      <c r="AJ38" s="486">
        <v>27</v>
      </c>
      <c r="AK38" s="486">
        <v>1989</v>
      </c>
      <c r="AL38" s="486">
        <v>10532</v>
      </c>
      <c r="AM38" s="486">
        <v>0</v>
      </c>
      <c r="AN38" s="486">
        <v>999</v>
      </c>
      <c r="AO38" s="367">
        <f t="shared" si="0"/>
        <v>1116912</v>
      </c>
      <c r="AP38" s="486">
        <v>629442</v>
      </c>
      <c r="AQ38" s="486">
        <v>15406354</v>
      </c>
      <c r="AR38" s="486">
        <v>54808188</v>
      </c>
      <c r="AS38" s="486">
        <v>0</v>
      </c>
      <c r="AT38" s="486">
        <v>0</v>
      </c>
      <c r="AU38" s="486">
        <v>0</v>
      </c>
      <c r="AV38" s="367">
        <f t="shared" si="1"/>
        <v>70843984</v>
      </c>
      <c r="AW38" s="368">
        <f t="shared" si="2"/>
        <v>71960896</v>
      </c>
      <c r="AX38" s="487">
        <v>979</v>
      </c>
      <c r="AY38" s="368">
        <f t="shared" si="3"/>
        <v>70844963</v>
      </c>
      <c r="AZ38" s="368">
        <f t="shared" si="4"/>
        <v>71961875</v>
      </c>
      <c r="BA38" s="487">
        <v>-4981</v>
      </c>
      <c r="BB38" s="231">
        <f t="shared" si="5"/>
        <v>70839982</v>
      </c>
      <c r="BC38" s="232">
        <f t="shared" si="6"/>
        <v>71956894</v>
      </c>
      <c r="BE38" s="255">
        <f t="shared" si="7"/>
        <v>770317.70000000007</v>
      </c>
    </row>
    <row r="39" spans="1:57" ht="17.149999999999999" customHeight="1">
      <c r="A39" s="375">
        <v>33</v>
      </c>
      <c r="B39" s="402" t="s">
        <v>68</v>
      </c>
      <c r="C39" s="403" t="s">
        <v>239</v>
      </c>
      <c r="D39" s="486">
        <v>39251</v>
      </c>
      <c r="E39" s="486">
        <v>1591</v>
      </c>
      <c r="F39" s="486">
        <v>46733</v>
      </c>
      <c r="G39" s="486">
        <v>3220</v>
      </c>
      <c r="H39" s="486">
        <v>7119</v>
      </c>
      <c r="I39" s="486">
        <v>31045</v>
      </c>
      <c r="J39" s="486">
        <v>2485</v>
      </c>
      <c r="K39" s="486">
        <v>6283</v>
      </c>
      <c r="L39" s="486">
        <v>5585</v>
      </c>
      <c r="M39" s="486">
        <v>13507</v>
      </c>
      <c r="N39" s="486">
        <v>8713</v>
      </c>
      <c r="O39" s="486">
        <v>2946</v>
      </c>
      <c r="P39" s="486">
        <v>20744</v>
      </c>
      <c r="Q39" s="486">
        <v>8030</v>
      </c>
      <c r="R39" s="486">
        <v>3248</v>
      </c>
      <c r="S39" s="486">
        <v>4668</v>
      </c>
      <c r="T39" s="486">
        <v>5542</v>
      </c>
      <c r="U39" s="486">
        <v>1280</v>
      </c>
      <c r="V39" s="486">
        <v>5381</v>
      </c>
      <c r="W39" s="486">
        <v>7102</v>
      </c>
      <c r="X39" s="486">
        <v>65375</v>
      </c>
      <c r="Y39" s="486">
        <v>42500</v>
      </c>
      <c r="Z39" s="486">
        <v>38832</v>
      </c>
      <c r="AA39" s="486">
        <v>11284</v>
      </c>
      <c r="AB39" s="486">
        <v>52447</v>
      </c>
      <c r="AC39" s="486">
        <v>110564</v>
      </c>
      <c r="AD39" s="486">
        <v>21930</v>
      </c>
      <c r="AE39" s="486">
        <v>63994</v>
      </c>
      <c r="AF39" s="486">
        <v>58837</v>
      </c>
      <c r="AG39" s="486">
        <v>113</v>
      </c>
      <c r="AH39" s="486">
        <v>112898</v>
      </c>
      <c r="AI39" s="486">
        <v>75910</v>
      </c>
      <c r="AJ39" s="486">
        <v>0</v>
      </c>
      <c r="AK39" s="486">
        <v>151359</v>
      </c>
      <c r="AL39" s="486">
        <v>116880</v>
      </c>
      <c r="AM39" s="486">
        <v>0</v>
      </c>
      <c r="AN39" s="486">
        <v>1829</v>
      </c>
      <c r="AO39" s="367">
        <f t="shared" si="0"/>
        <v>1149225</v>
      </c>
      <c r="AP39" s="486">
        <v>0</v>
      </c>
      <c r="AQ39" s="486">
        <v>3708635</v>
      </c>
      <c r="AR39" s="486">
        <v>0</v>
      </c>
      <c r="AS39" s="486">
        <v>0</v>
      </c>
      <c r="AT39" s="486">
        <v>0</v>
      </c>
      <c r="AU39" s="486">
        <v>0</v>
      </c>
      <c r="AV39" s="367">
        <f t="shared" si="1"/>
        <v>3708635</v>
      </c>
      <c r="AW39" s="368">
        <f t="shared" si="2"/>
        <v>4857860</v>
      </c>
      <c r="AX39" s="487">
        <v>18888</v>
      </c>
      <c r="AY39" s="368">
        <f t="shared" si="3"/>
        <v>3727523</v>
      </c>
      <c r="AZ39" s="368">
        <f t="shared" si="4"/>
        <v>4876748</v>
      </c>
      <c r="BA39" s="487">
        <v>-102068</v>
      </c>
      <c r="BB39" s="231">
        <f t="shared" si="5"/>
        <v>3625455</v>
      </c>
      <c r="BC39" s="232">
        <f t="shared" si="6"/>
        <v>4774680</v>
      </c>
      <c r="BE39" s="255">
        <f t="shared" si="7"/>
        <v>185431.75</v>
      </c>
    </row>
    <row r="40" spans="1:57" ht="17.149999999999999" customHeight="1">
      <c r="A40" s="375">
        <v>34</v>
      </c>
      <c r="B40" s="402" t="s">
        <v>69</v>
      </c>
      <c r="C40" s="403" t="s">
        <v>240</v>
      </c>
      <c r="D40" s="486">
        <v>304259</v>
      </c>
      <c r="E40" s="486">
        <v>25869</v>
      </c>
      <c r="F40" s="486">
        <v>1574533</v>
      </c>
      <c r="G40" s="486">
        <v>105637</v>
      </c>
      <c r="H40" s="486">
        <v>274698</v>
      </c>
      <c r="I40" s="486">
        <v>1650289</v>
      </c>
      <c r="J40" s="486">
        <v>80438</v>
      </c>
      <c r="K40" s="486">
        <v>598462</v>
      </c>
      <c r="L40" s="486">
        <v>383883</v>
      </c>
      <c r="M40" s="486">
        <v>250096</v>
      </c>
      <c r="N40" s="486">
        <v>141877</v>
      </c>
      <c r="O40" s="486">
        <v>376894</v>
      </c>
      <c r="P40" s="486">
        <v>451640</v>
      </c>
      <c r="Q40" s="486">
        <v>640498</v>
      </c>
      <c r="R40" s="486">
        <v>221577</v>
      </c>
      <c r="S40" s="486">
        <v>641190</v>
      </c>
      <c r="T40" s="486">
        <v>665954</v>
      </c>
      <c r="U40" s="486">
        <v>197624</v>
      </c>
      <c r="V40" s="486">
        <v>1429482</v>
      </c>
      <c r="W40" s="486">
        <v>360149</v>
      </c>
      <c r="X40" s="486">
        <v>7009074</v>
      </c>
      <c r="Y40" s="486">
        <v>1937135</v>
      </c>
      <c r="Z40" s="486">
        <v>660402</v>
      </c>
      <c r="AA40" s="486">
        <v>377758</v>
      </c>
      <c r="AB40" s="486">
        <v>7074081</v>
      </c>
      <c r="AC40" s="486">
        <v>4396355</v>
      </c>
      <c r="AD40" s="486">
        <v>2558823</v>
      </c>
      <c r="AE40" s="486">
        <v>6654175</v>
      </c>
      <c r="AF40" s="486">
        <v>10609708</v>
      </c>
      <c r="AG40" s="486">
        <v>3919167</v>
      </c>
      <c r="AH40" s="486">
        <v>4472278</v>
      </c>
      <c r="AI40" s="486">
        <v>3439123</v>
      </c>
      <c r="AJ40" s="486">
        <v>363726</v>
      </c>
      <c r="AK40" s="486">
        <v>12776732</v>
      </c>
      <c r="AL40" s="486">
        <v>1520658</v>
      </c>
      <c r="AM40" s="486">
        <v>0</v>
      </c>
      <c r="AN40" s="486">
        <v>218776</v>
      </c>
      <c r="AO40" s="367">
        <f t="shared" si="0"/>
        <v>78363020</v>
      </c>
      <c r="AP40" s="486">
        <v>78804</v>
      </c>
      <c r="AQ40" s="486">
        <v>4182204</v>
      </c>
      <c r="AR40" s="486">
        <v>12873</v>
      </c>
      <c r="AS40" s="486">
        <v>202760</v>
      </c>
      <c r="AT40" s="486">
        <v>2091191</v>
      </c>
      <c r="AU40" s="486">
        <v>0</v>
      </c>
      <c r="AV40" s="367">
        <f t="shared" si="1"/>
        <v>6567832</v>
      </c>
      <c r="AW40" s="368">
        <f t="shared" si="2"/>
        <v>84930852</v>
      </c>
      <c r="AX40" s="487">
        <v>3729222</v>
      </c>
      <c r="AY40" s="368">
        <f t="shared" si="3"/>
        <v>10297054</v>
      </c>
      <c r="AZ40" s="368">
        <f t="shared" si="4"/>
        <v>88660074</v>
      </c>
      <c r="BA40" s="487">
        <v>-4091790</v>
      </c>
      <c r="BB40" s="231">
        <f t="shared" si="5"/>
        <v>6205264</v>
      </c>
      <c r="BC40" s="232">
        <f t="shared" si="6"/>
        <v>84568284</v>
      </c>
      <c r="BE40" s="255">
        <f t="shared" si="7"/>
        <v>209110.2</v>
      </c>
    </row>
    <row r="41" spans="1:57" ht="17.149999999999999" customHeight="1">
      <c r="A41" s="375">
        <v>35</v>
      </c>
      <c r="B41" s="402" t="s">
        <v>70</v>
      </c>
      <c r="C41" s="403" t="s">
        <v>241</v>
      </c>
      <c r="D41" s="486">
        <v>24852</v>
      </c>
      <c r="E41" s="486">
        <v>110</v>
      </c>
      <c r="F41" s="486">
        <v>11044</v>
      </c>
      <c r="G41" s="486">
        <v>555</v>
      </c>
      <c r="H41" s="486">
        <v>1334</v>
      </c>
      <c r="I41" s="486">
        <v>6099</v>
      </c>
      <c r="J41" s="486">
        <v>661</v>
      </c>
      <c r="K41" s="486">
        <v>1327</v>
      </c>
      <c r="L41" s="486">
        <v>2264</v>
      </c>
      <c r="M41" s="486">
        <v>1294</v>
      </c>
      <c r="N41" s="486">
        <v>467</v>
      </c>
      <c r="O41" s="486">
        <v>1163</v>
      </c>
      <c r="P41" s="486">
        <v>1479</v>
      </c>
      <c r="Q41" s="486">
        <v>2357</v>
      </c>
      <c r="R41" s="486">
        <v>780</v>
      </c>
      <c r="S41" s="486">
        <v>3845</v>
      </c>
      <c r="T41" s="486">
        <v>2348</v>
      </c>
      <c r="U41" s="486">
        <v>906</v>
      </c>
      <c r="V41" s="486">
        <v>5252</v>
      </c>
      <c r="W41" s="486">
        <v>9458</v>
      </c>
      <c r="X41" s="486">
        <v>21532</v>
      </c>
      <c r="Y41" s="486">
        <v>2476</v>
      </c>
      <c r="Z41" s="486">
        <v>1707</v>
      </c>
      <c r="AA41" s="486">
        <v>411</v>
      </c>
      <c r="AB41" s="486">
        <v>62913</v>
      </c>
      <c r="AC41" s="486">
        <v>9746</v>
      </c>
      <c r="AD41" s="486">
        <v>73520</v>
      </c>
      <c r="AE41" s="486">
        <v>28875</v>
      </c>
      <c r="AF41" s="486">
        <v>610150</v>
      </c>
      <c r="AG41" s="486">
        <v>19490</v>
      </c>
      <c r="AH41" s="486">
        <v>427940</v>
      </c>
      <c r="AI41" s="486">
        <v>1662475</v>
      </c>
      <c r="AJ41" s="486">
        <v>11348</v>
      </c>
      <c r="AK41" s="486">
        <v>235574</v>
      </c>
      <c r="AL41" s="486">
        <v>695725</v>
      </c>
      <c r="AM41" s="486">
        <v>0</v>
      </c>
      <c r="AN41" s="486">
        <v>26436</v>
      </c>
      <c r="AO41" s="367">
        <f t="shared" si="0"/>
        <v>3967913</v>
      </c>
      <c r="AP41" s="486">
        <v>4738930</v>
      </c>
      <c r="AQ41" s="486">
        <v>30332635</v>
      </c>
      <c r="AR41" s="486">
        <v>0</v>
      </c>
      <c r="AS41" s="486">
        <v>0</v>
      </c>
      <c r="AT41" s="486">
        <v>216745</v>
      </c>
      <c r="AU41" s="486">
        <v>0</v>
      </c>
      <c r="AV41" s="367">
        <f t="shared" si="1"/>
        <v>35288310</v>
      </c>
      <c r="AW41" s="368">
        <f t="shared" si="2"/>
        <v>39256223</v>
      </c>
      <c r="AX41" s="487">
        <v>757857</v>
      </c>
      <c r="AY41" s="368">
        <f t="shared" si="3"/>
        <v>36046167</v>
      </c>
      <c r="AZ41" s="368">
        <f t="shared" si="4"/>
        <v>40014080</v>
      </c>
      <c r="BA41" s="487">
        <v>-434569</v>
      </c>
      <c r="BB41" s="231">
        <f t="shared" si="5"/>
        <v>35611598</v>
      </c>
      <c r="BC41" s="232">
        <f t="shared" si="6"/>
        <v>39579511</v>
      </c>
      <c r="BE41" s="255">
        <f t="shared" si="7"/>
        <v>1516631.75</v>
      </c>
    </row>
    <row r="42" spans="1:57" ht="17.149999999999999" customHeight="1">
      <c r="A42" s="375">
        <v>36</v>
      </c>
      <c r="B42" s="402" t="s">
        <v>71</v>
      </c>
      <c r="C42" s="403" t="s">
        <v>242</v>
      </c>
      <c r="D42" s="486">
        <v>7165</v>
      </c>
      <c r="E42" s="486">
        <v>512</v>
      </c>
      <c r="F42" s="486">
        <v>27327</v>
      </c>
      <c r="G42" s="486">
        <v>3352</v>
      </c>
      <c r="H42" s="486">
        <v>8219</v>
      </c>
      <c r="I42" s="486">
        <v>17298</v>
      </c>
      <c r="J42" s="486">
        <v>338</v>
      </c>
      <c r="K42" s="486">
        <v>2290</v>
      </c>
      <c r="L42" s="486">
        <v>6599</v>
      </c>
      <c r="M42" s="486">
        <v>3184</v>
      </c>
      <c r="N42" s="486">
        <v>2696</v>
      </c>
      <c r="O42" s="486">
        <v>6956</v>
      </c>
      <c r="P42" s="486">
        <v>8322</v>
      </c>
      <c r="Q42" s="486">
        <v>15699</v>
      </c>
      <c r="R42" s="486">
        <v>5112</v>
      </c>
      <c r="S42" s="486">
        <v>16754</v>
      </c>
      <c r="T42" s="486">
        <v>13243</v>
      </c>
      <c r="U42" s="486">
        <v>4253</v>
      </c>
      <c r="V42" s="486">
        <v>15736</v>
      </c>
      <c r="W42" s="486">
        <v>9796</v>
      </c>
      <c r="X42" s="486">
        <v>50045</v>
      </c>
      <c r="Y42" s="486">
        <v>1261</v>
      </c>
      <c r="Z42" s="486">
        <v>4013</v>
      </c>
      <c r="AA42" s="486">
        <v>17206</v>
      </c>
      <c r="AB42" s="486">
        <v>179801</v>
      </c>
      <c r="AC42" s="486">
        <v>124308</v>
      </c>
      <c r="AD42" s="486">
        <v>34054</v>
      </c>
      <c r="AE42" s="486">
        <v>104000</v>
      </c>
      <c r="AF42" s="486">
        <v>105868</v>
      </c>
      <c r="AG42" s="486">
        <v>111154</v>
      </c>
      <c r="AH42" s="486">
        <v>183188</v>
      </c>
      <c r="AI42" s="486">
        <v>173748</v>
      </c>
      <c r="AJ42" s="486">
        <v>21593</v>
      </c>
      <c r="AK42" s="486">
        <v>126396</v>
      </c>
      <c r="AL42" s="486">
        <v>69702</v>
      </c>
      <c r="AM42" s="486">
        <v>0</v>
      </c>
      <c r="AN42" s="486">
        <v>896</v>
      </c>
      <c r="AO42" s="367">
        <f t="shared" si="0"/>
        <v>1482084</v>
      </c>
      <c r="AP42" s="486">
        <v>0</v>
      </c>
      <c r="AQ42" s="486">
        <v>0</v>
      </c>
      <c r="AR42" s="486">
        <v>0</v>
      </c>
      <c r="AS42" s="486">
        <v>0</v>
      </c>
      <c r="AT42" s="486">
        <v>0</v>
      </c>
      <c r="AU42" s="486">
        <v>0</v>
      </c>
      <c r="AV42" s="367">
        <f t="shared" si="1"/>
        <v>0</v>
      </c>
      <c r="AW42" s="368">
        <f t="shared" si="2"/>
        <v>1482084</v>
      </c>
      <c r="AX42" s="487">
        <v>0</v>
      </c>
      <c r="AY42" s="368">
        <f t="shared" si="3"/>
        <v>0</v>
      </c>
      <c r="AZ42" s="368">
        <f t="shared" si="4"/>
        <v>1482084</v>
      </c>
      <c r="BA42" s="487">
        <v>0</v>
      </c>
      <c r="BB42" s="231">
        <f t="shared" si="5"/>
        <v>0</v>
      </c>
      <c r="BC42" s="232">
        <f t="shared" si="6"/>
        <v>1482084</v>
      </c>
      <c r="BE42" s="255"/>
    </row>
    <row r="43" spans="1:57" ht="17.149999999999999" customHeight="1" thickBot="1">
      <c r="A43" s="375">
        <v>37</v>
      </c>
      <c r="B43" s="402" t="s">
        <v>72</v>
      </c>
      <c r="C43" s="403" t="s">
        <v>243</v>
      </c>
      <c r="D43" s="486">
        <v>68756</v>
      </c>
      <c r="E43" s="486">
        <v>4672</v>
      </c>
      <c r="F43" s="486">
        <v>178520</v>
      </c>
      <c r="G43" s="486">
        <v>8484</v>
      </c>
      <c r="H43" s="486">
        <v>38863</v>
      </c>
      <c r="I43" s="486">
        <v>23782</v>
      </c>
      <c r="J43" s="486">
        <v>12624</v>
      </c>
      <c r="K43" s="486">
        <v>30190</v>
      </c>
      <c r="L43" s="486">
        <v>64974</v>
      </c>
      <c r="M43" s="486">
        <v>116551</v>
      </c>
      <c r="N43" s="486">
        <v>40389</v>
      </c>
      <c r="O43" s="486">
        <v>60886</v>
      </c>
      <c r="P43" s="486">
        <v>76352</v>
      </c>
      <c r="Q43" s="486">
        <v>91827</v>
      </c>
      <c r="R43" s="486">
        <v>13965</v>
      </c>
      <c r="S43" s="486">
        <v>8900</v>
      </c>
      <c r="T43" s="486">
        <v>41533</v>
      </c>
      <c r="U43" s="486">
        <v>13464</v>
      </c>
      <c r="V43" s="486">
        <v>58374</v>
      </c>
      <c r="W43" s="486">
        <v>17976</v>
      </c>
      <c r="X43" s="486">
        <v>1013287</v>
      </c>
      <c r="Y43" s="486">
        <v>76372</v>
      </c>
      <c r="Z43" s="486">
        <v>31468</v>
      </c>
      <c r="AA43" s="486">
        <v>45709</v>
      </c>
      <c r="AB43" s="486">
        <v>418563</v>
      </c>
      <c r="AC43" s="486">
        <v>351413</v>
      </c>
      <c r="AD43" s="486">
        <v>343579</v>
      </c>
      <c r="AE43" s="486">
        <v>164580</v>
      </c>
      <c r="AF43" s="486">
        <v>284996</v>
      </c>
      <c r="AG43" s="486">
        <v>16064</v>
      </c>
      <c r="AH43" s="486">
        <v>248658</v>
      </c>
      <c r="AI43" s="486">
        <v>213936</v>
      </c>
      <c r="AJ43" s="486">
        <v>60648</v>
      </c>
      <c r="AK43" s="486">
        <v>290436</v>
      </c>
      <c r="AL43" s="486">
        <v>170936</v>
      </c>
      <c r="AM43" s="486">
        <v>726</v>
      </c>
      <c r="AN43" s="486">
        <v>0</v>
      </c>
      <c r="AO43" s="367">
        <f t="shared" si="0"/>
        <v>4702453</v>
      </c>
      <c r="AP43" s="486">
        <v>0</v>
      </c>
      <c r="AQ43" s="486">
        <v>1818</v>
      </c>
      <c r="AR43" s="486">
        <v>0</v>
      </c>
      <c r="AS43" s="486">
        <v>0</v>
      </c>
      <c r="AT43" s="486">
        <v>0</v>
      </c>
      <c r="AU43" s="486">
        <v>0</v>
      </c>
      <c r="AV43" s="367">
        <f t="shared" si="1"/>
        <v>1818</v>
      </c>
      <c r="AW43" s="368">
        <f t="shared" si="2"/>
        <v>4704271</v>
      </c>
      <c r="AX43" s="487">
        <v>4303441</v>
      </c>
      <c r="AY43" s="368">
        <f t="shared" si="3"/>
        <v>4305259</v>
      </c>
      <c r="AZ43" s="368">
        <f t="shared" si="4"/>
        <v>9007712</v>
      </c>
      <c r="BA43" s="487">
        <v>-1272367</v>
      </c>
      <c r="BB43" s="231">
        <f t="shared" si="5"/>
        <v>3032892</v>
      </c>
      <c r="BC43" s="232">
        <f t="shared" si="6"/>
        <v>7735345</v>
      </c>
      <c r="BE43" s="255"/>
    </row>
    <row r="44" spans="1:57" ht="25" customHeight="1" thickBot="1">
      <c r="B44" s="404" t="s">
        <v>73</v>
      </c>
      <c r="C44" s="405" t="s">
        <v>25</v>
      </c>
      <c r="D44" s="366">
        <f>SUM(D7:D43)</f>
        <v>6608222</v>
      </c>
      <c r="E44" s="366">
        <f t="shared" ref="E44:BC44" si="8">SUM(E7:E43)</f>
        <v>220751</v>
      </c>
      <c r="F44" s="366">
        <f t="shared" si="8"/>
        <v>24457015</v>
      </c>
      <c r="G44" s="366">
        <f t="shared" si="8"/>
        <v>1654197</v>
      </c>
      <c r="H44" s="366">
        <f t="shared" si="8"/>
        <v>7094965</v>
      </c>
      <c r="I44" s="366">
        <f t="shared" si="8"/>
        <v>18317787</v>
      </c>
      <c r="J44" s="366">
        <f t="shared" si="8"/>
        <v>7956547</v>
      </c>
      <c r="K44" s="366">
        <f t="shared" si="8"/>
        <v>7717675</v>
      </c>
      <c r="L44" s="366">
        <f t="shared" si="8"/>
        <v>3285342</v>
      </c>
      <c r="M44" s="366">
        <f t="shared" si="8"/>
        <v>15347148</v>
      </c>
      <c r="N44" s="366">
        <f t="shared" si="8"/>
        <v>6504952</v>
      </c>
      <c r="O44" s="366">
        <f t="shared" si="8"/>
        <v>5982768</v>
      </c>
      <c r="P44" s="366">
        <f t="shared" si="8"/>
        <v>5576383</v>
      </c>
      <c r="Q44" s="366">
        <f t="shared" si="8"/>
        <v>8510286</v>
      </c>
      <c r="R44" s="366">
        <f t="shared" si="8"/>
        <v>3335616</v>
      </c>
      <c r="S44" s="366">
        <f t="shared" si="8"/>
        <v>8268586</v>
      </c>
      <c r="T44" s="366">
        <f t="shared" si="8"/>
        <v>9974921</v>
      </c>
      <c r="U44" s="366">
        <f t="shared" si="8"/>
        <v>3188635</v>
      </c>
      <c r="V44" s="366">
        <f t="shared" si="8"/>
        <v>36313186</v>
      </c>
      <c r="W44" s="366">
        <f t="shared" si="8"/>
        <v>4495272</v>
      </c>
      <c r="X44" s="366">
        <f t="shared" si="8"/>
        <v>35332965</v>
      </c>
      <c r="Y44" s="366">
        <f t="shared" si="8"/>
        <v>13048182</v>
      </c>
      <c r="Z44" s="366">
        <f t="shared" si="8"/>
        <v>2370395</v>
      </c>
      <c r="AA44" s="366">
        <f t="shared" si="8"/>
        <v>2098494</v>
      </c>
      <c r="AB44" s="366">
        <f t="shared" si="8"/>
        <v>27463347</v>
      </c>
      <c r="AC44" s="366">
        <f t="shared" si="8"/>
        <v>13293647</v>
      </c>
      <c r="AD44" s="366">
        <f t="shared" si="8"/>
        <v>17555494</v>
      </c>
      <c r="AE44" s="366">
        <f t="shared" si="8"/>
        <v>24551712</v>
      </c>
      <c r="AF44" s="366">
        <f t="shared" si="8"/>
        <v>30439036</v>
      </c>
      <c r="AG44" s="366">
        <f t="shared" si="8"/>
        <v>12366375</v>
      </c>
      <c r="AH44" s="366">
        <f t="shared" si="8"/>
        <v>14153819</v>
      </c>
      <c r="AI44" s="366">
        <f t="shared" si="8"/>
        <v>29280267</v>
      </c>
      <c r="AJ44" s="366">
        <f t="shared" si="8"/>
        <v>1827451</v>
      </c>
      <c r="AK44" s="366">
        <f t="shared" si="8"/>
        <v>34162352</v>
      </c>
      <c r="AL44" s="366">
        <f t="shared" si="8"/>
        <v>17709891</v>
      </c>
      <c r="AM44" s="366">
        <f t="shared" si="8"/>
        <v>1482084</v>
      </c>
      <c r="AN44" s="366">
        <f t="shared" si="8"/>
        <v>2707179</v>
      </c>
      <c r="AO44" s="372">
        <f t="shared" si="8"/>
        <v>464652944</v>
      </c>
      <c r="AP44" s="366">
        <f t="shared" si="8"/>
        <v>9328868</v>
      </c>
      <c r="AQ44" s="366">
        <f t="shared" si="8"/>
        <v>293363978</v>
      </c>
      <c r="AR44" s="366">
        <f t="shared" si="8"/>
        <v>114179439</v>
      </c>
      <c r="AS44" s="366">
        <f t="shared" si="8"/>
        <v>31765233</v>
      </c>
      <c r="AT44" s="366">
        <f t="shared" si="8"/>
        <v>124557160</v>
      </c>
      <c r="AU44" s="366">
        <f t="shared" si="8"/>
        <v>-967812</v>
      </c>
      <c r="AV44" s="366">
        <f t="shared" si="8"/>
        <v>572226866</v>
      </c>
      <c r="AW44" s="366">
        <f t="shared" si="8"/>
        <v>1036879810</v>
      </c>
      <c r="AX44" s="366">
        <f t="shared" si="8"/>
        <v>82473054</v>
      </c>
      <c r="AY44" s="366">
        <f t="shared" si="8"/>
        <v>654699920</v>
      </c>
      <c r="AZ44" s="366">
        <f t="shared" si="8"/>
        <v>1119352864</v>
      </c>
      <c r="BA44" s="366">
        <f t="shared" si="8"/>
        <v>-93198877</v>
      </c>
      <c r="BB44" s="366">
        <f t="shared" si="8"/>
        <v>561501043</v>
      </c>
      <c r="BC44" s="371">
        <f t="shared" si="8"/>
        <v>1026153987</v>
      </c>
    </row>
    <row r="45" spans="1:57" ht="17.149999999999999" customHeight="1">
      <c r="B45" s="402" t="s">
        <v>74</v>
      </c>
      <c r="C45" s="403" t="s">
        <v>26</v>
      </c>
      <c r="D45" s="486">
        <v>67743</v>
      </c>
      <c r="E45" s="486">
        <v>11224</v>
      </c>
      <c r="F45" s="486">
        <v>198952</v>
      </c>
      <c r="G45" s="486">
        <v>25542</v>
      </c>
      <c r="H45" s="486">
        <v>115954</v>
      </c>
      <c r="I45" s="486">
        <v>234036</v>
      </c>
      <c r="J45" s="486">
        <v>26892</v>
      </c>
      <c r="K45" s="486">
        <v>182321</v>
      </c>
      <c r="L45" s="486">
        <v>78476</v>
      </c>
      <c r="M45" s="486">
        <v>101300</v>
      </c>
      <c r="N45" s="486">
        <v>52181</v>
      </c>
      <c r="O45" s="486">
        <v>125833</v>
      </c>
      <c r="P45" s="486">
        <v>109632</v>
      </c>
      <c r="Q45" s="486">
        <v>171772</v>
      </c>
      <c r="R45" s="486">
        <v>69179</v>
      </c>
      <c r="S45" s="486">
        <v>140206</v>
      </c>
      <c r="T45" s="486">
        <v>163594</v>
      </c>
      <c r="U45" s="486">
        <v>61584</v>
      </c>
      <c r="V45" s="486">
        <v>248621</v>
      </c>
      <c r="W45" s="486">
        <v>111786</v>
      </c>
      <c r="X45" s="486">
        <v>835639</v>
      </c>
      <c r="Y45" s="486">
        <v>124254</v>
      </c>
      <c r="Z45" s="486">
        <v>39433</v>
      </c>
      <c r="AA45" s="486">
        <v>103477</v>
      </c>
      <c r="AB45" s="486">
        <v>1318143</v>
      </c>
      <c r="AC45" s="486">
        <v>876404</v>
      </c>
      <c r="AD45" s="486">
        <v>174037</v>
      </c>
      <c r="AE45" s="486">
        <v>390758</v>
      </c>
      <c r="AF45" s="486">
        <v>465276</v>
      </c>
      <c r="AG45" s="486">
        <v>419386</v>
      </c>
      <c r="AH45" s="486">
        <v>170561</v>
      </c>
      <c r="AI45" s="486">
        <v>615139</v>
      </c>
      <c r="AJ45" s="486">
        <v>167347</v>
      </c>
      <c r="AK45" s="486">
        <v>746163</v>
      </c>
      <c r="AL45" s="486">
        <v>570569</v>
      </c>
      <c r="AM45" s="486">
        <v>0</v>
      </c>
      <c r="AN45" s="486">
        <v>15454</v>
      </c>
      <c r="AO45" s="367">
        <f t="shared" ref="AO45:AO50" si="9">SUM(D45:AN45)</f>
        <v>9328868</v>
      </c>
      <c r="AP45" s="231"/>
      <c r="AQ45" s="231"/>
      <c r="AR45" s="231"/>
      <c r="AS45" s="231"/>
      <c r="AT45" s="231"/>
      <c r="AU45" s="231"/>
      <c r="AV45" s="231"/>
      <c r="AW45" s="231"/>
      <c r="AX45" s="231"/>
      <c r="AY45" s="231"/>
      <c r="AZ45" s="231"/>
      <c r="BA45" s="231"/>
      <c r="BB45" s="231"/>
      <c r="BC45" s="231"/>
      <c r="BD45" s="255">
        <f>$AO$52</f>
        <v>1026153987</v>
      </c>
    </row>
    <row r="46" spans="1:57" ht="17.149999999999999" customHeight="1">
      <c r="B46" s="402" t="s">
        <v>103</v>
      </c>
      <c r="C46" s="403" t="s">
        <v>27</v>
      </c>
      <c r="D46" s="486">
        <v>2064458</v>
      </c>
      <c r="E46" s="486">
        <v>99850</v>
      </c>
      <c r="F46" s="486">
        <v>4937980</v>
      </c>
      <c r="G46" s="486">
        <v>830982</v>
      </c>
      <c r="H46" s="486">
        <v>1961880</v>
      </c>
      <c r="I46" s="486">
        <v>2971744</v>
      </c>
      <c r="J46" s="486">
        <v>202540</v>
      </c>
      <c r="K46" s="486">
        <v>3190320</v>
      </c>
      <c r="L46" s="486">
        <v>1493231</v>
      </c>
      <c r="M46" s="486">
        <v>1568771</v>
      </c>
      <c r="N46" s="486">
        <v>868447</v>
      </c>
      <c r="O46" s="486">
        <v>3654814</v>
      </c>
      <c r="P46" s="486">
        <v>2478793</v>
      </c>
      <c r="Q46" s="486">
        <v>4568808</v>
      </c>
      <c r="R46" s="486">
        <v>1540659</v>
      </c>
      <c r="S46" s="486">
        <v>2765026</v>
      </c>
      <c r="T46" s="486">
        <v>3093178</v>
      </c>
      <c r="U46" s="486">
        <v>872753</v>
      </c>
      <c r="V46" s="486">
        <v>6945003</v>
      </c>
      <c r="W46" s="486">
        <v>2418658</v>
      </c>
      <c r="X46" s="486">
        <v>23677242</v>
      </c>
      <c r="Y46" s="486">
        <v>1813037</v>
      </c>
      <c r="Z46" s="486">
        <v>542929</v>
      </c>
      <c r="AA46" s="486">
        <v>2725332</v>
      </c>
      <c r="AB46" s="486">
        <v>40308050</v>
      </c>
      <c r="AC46" s="486">
        <v>11035661</v>
      </c>
      <c r="AD46" s="486">
        <v>5858314</v>
      </c>
      <c r="AE46" s="486">
        <v>16028000</v>
      </c>
      <c r="AF46" s="486">
        <v>14885834</v>
      </c>
      <c r="AG46" s="486">
        <v>14470543</v>
      </c>
      <c r="AH46" s="486">
        <v>22349240</v>
      </c>
      <c r="AI46" s="486">
        <v>36988367</v>
      </c>
      <c r="AJ46" s="486">
        <v>2540446</v>
      </c>
      <c r="AK46" s="486">
        <v>29701782</v>
      </c>
      <c r="AL46" s="486">
        <v>12369316</v>
      </c>
      <c r="AM46" s="486">
        <v>0</v>
      </c>
      <c r="AN46" s="486">
        <v>57416</v>
      </c>
      <c r="AO46" s="367">
        <f t="shared" si="9"/>
        <v>283879404</v>
      </c>
      <c r="AP46" s="231"/>
      <c r="AQ46" s="231"/>
      <c r="AR46" s="231"/>
      <c r="AS46" s="231"/>
      <c r="AT46" s="231"/>
      <c r="AU46" s="231"/>
      <c r="AV46" s="231"/>
      <c r="AW46" s="231"/>
      <c r="AX46" s="231"/>
      <c r="AY46" s="231"/>
      <c r="AZ46" s="231"/>
      <c r="BA46" s="231"/>
      <c r="BB46" s="231"/>
      <c r="BC46" s="231"/>
    </row>
    <row r="47" spans="1:57" ht="17.149999999999999" customHeight="1">
      <c r="B47" s="402" t="s">
        <v>104</v>
      </c>
      <c r="C47" s="403" t="s">
        <v>28</v>
      </c>
      <c r="D47" s="486">
        <v>2067100</v>
      </c>
      <c r="E47" s="486">
        <v>66803</v>
      </c>
      <c r="F47" s="486">
        <v>3233147</v>
      </c>
      <c r="G47" s="486">
        <v>-2094</v>
      </c>
      <c r="H47" s="486">
        <v>1050276</v>
      </c>
      <c r="I47" s="486">
        <v>1923432</v>
      </c>
      <c r="J47" s="486">
        <v>1164251</v>
      </c>
      <c r="K47" s="486">
        <v>854838</v>
      </c>
      <c r="L47" s="486">
        <v>702236</v>
      </c>
      <c r="M47" s="486">
        <v>2505907</v>
      </c>
      <c r="N47" s="486">
        <v>356022</v>
      </c>
      <c r="O47" s="486">
        <v>732682</v>
      </c>
      <c r="P47" s="486">
        <v>1067796</v>
      </c>
      <c r="Q47" s="486">
        <v>1247416</v>
      </c>
      <c r="R47" s="486">
        <v>16286</v>
      </c>
      <c r="S47" s="486">
        <v>-311919</v>
      </c>
      <c r="T47" s="486">
        <v>-143888</v>
      </c>
      <c r="U47" s="486">
        <v>-33668</v>
      </c>
      <c r="V47" s="486">
        <v>-92168</v>
      </c>
      <c r="W47" s="486">
        <v>517329</v>
      </c>
      <c r="X47" s="486">
        <v>2676446</v>
      </c>
      <c r="Y47" s="486">
        <v>1843413</v>
      </c>
      <c r="Z47" s="486">
        <v>595480</v>
      </c>
      <c r="AA47" s="486">
        <v>342453</v>
      </c>
      <c r="AB47" s="486">
        <v>9451807</v>
      </c>
      <c r="AC47" s="486">
        <v>8196493</v>
      </c>
      <c r="AD47" s="486">
        <v>30543446</v>
      </c>
      <c r="AE47" s="486">
        <v>54546</v>
      </c>
      <c r="AF47" s="486">
        <v>8630273</v>
      </c>
      <c r="AG47" s="486">
        <v>0</v>
      </c>
      <c r="AH47" s="486">
        <v>832700</v>
      </c>
      <c r="AI47" s="486">
        <v>996614</v>
      </c>
      <c r="AJ47" s="486">
        <v>-42067</v>
      </c>
      <c r="AK47" s="486">
        <v>6002098</v>
      </c>
      <c r="AL47" s="486">
        <v>1300776</v>
      </c>
      <c r="AM47" s="486">
        <v>0</v>
      </c>
      <c r="AN47" s="486">
        <v>4451888</v>
      </c>
      <c r="AO47" s="367">
        <f t="shared" si="9"/>
        <v>92798150</v>
      </c>
      <c r="AP47" s="231"/>
      <c r="AQ47" s="231"/>
      <c r="AR47" s="231"/>
      <c r="AS47" s="231"/>
      <c r="AT47" s="231"/>
      <c r="AU47" s="231"/>
      <c r="AV47" s="231"/>
      <c r="AW47" s="231"/>
      <c r="AX47" s="231"/>
      <c r="AY47" s="231"/>
      <c r="AZ47" s="231"/>
      <c r="BA47" s="231"/>
      <c r="BB47" s="231"/>
      <c r="BC47" s="231"/>
    </row>
    <row r="48" spans="1:57" ht="17.149999999999999" customHeight="1">
      <c r="B48" s="402" t="s">
        <v>105</v>
      </c>
      <c r="C48" s="403" t="s">
        <v>29</v>
      </c>
      <c r="D48" s="486">
        <v>1958673</v>
      </c>
      <c r="E48" s="486">
        <v>75525</v>
      </c>
      <c r="F48" s="486">
        <v>2391800</v>
      </c>
      <c r="G48" s="486">
        <v>373340</v>
      </c>
      <c r="H48" s="486">
        <v>797258</v>
      </c>
      <c r="I48" s="486">
        <v>4815683</v>
      </c>
      <c r="J48" s="486">
        <v>405155</v>
      </c>
      <c r="K48" s="486">
        <v>1421668</v>
      </c>
      <c r="L48" s="486">
        <v>759864</v>
      </c>
      <c r="M48" s="486">
        <v>1149349</v>
      </c>
      <c r="N48" s="486">
        <v>410163</v>
      </c>
      <c r="O48" s="486">
        <v>1069498</v>
      </c>
      <c r="P48" s="486">
        <v>1080606</v>
      </c>
      <c r="Q48" s="486">
        <v>1962168</v>
      </c>
      <c r="R48" s="486">
        <v>912554</v>
      </c>
      <c r="S48" s="486">
        <v>2561920</v>
      </c>
      <c r="T48" s="486">
        <v>2767520</v>
      </c>
      <c r="U48" s="486">
        <v>947790</v>
      </c>
      <c r="V48" s="486">
        <v>4718598</v>
      </c>
      <c r="W48" s="486">
        <v>979248</v>
      </c>
      <c r="X48" s="486">
        <v>3304518</v>
      </c>
      <c r="Y48" s="486">
        <v>5516942</v>
      </c>
      <c r="Z48" s="486">
        <v>995110</v>
      </c>
      <c r="AA48" s="486">
        <v>460963</v>
      </c>
      <c r="AB48" s="486">
        <v>8898344</v>
      </c>
      <c r="AC48" s="486">
        <v>2703017</v>
      </c>
      <c r="AD48" s="486">
        <v>29974369</v>
      </c>
      <c r="AE48" s="486">
        <v>7133999</v>
      </c>
      <c r="AF48" s="486">
        <v>8210483</v>
      </c>
      <c r="AG48" s="486">
        <v>15295775</v>
      </c>
      <c r="AH48" s="486">
        <v>8056675</v>
      </c>
      <c r="AI48" s="486">
        <v>4184058</v>
      </c>
      <c r="AJ48" s="486">
        <v>210157</v>
      </c>
      <c r="AK48" s="486">
        <v>9596621</v>
      </c>
      <c r="AL48" s="486">
        <v>5087648</v>
      </c>
      <c r="AM48" s="486">
        <v>0</v>
      </c>
      <c r="AN48" s="486">
        <v>271953</v>
      </c>
      <c r="AO48" s="367">
        <f t="shared" si="9"/>
        <v>141459012</v>
      </c>
      <c r="AP48" s="231"/>
      <c r="AQ48" s="231"/>
      <c r="AR48" s="231"/>
      <c r="AS48" s="231"/>
      <c r="AT48" s="231"/>
      <c r="AU48" s="231"/>
      <c r="AV48" s="231"/>
      <c r="AW48" s="231"/>
      <c r="AX48" s="231"/>
      <c r="AY48" s="231"/>
      <c r="AZ48" s="231"/>
      <c r="BA48" s="231"/>
      <c r="BB48" s="231"/>
      <c r="BC48" s="231"/>
    </row>
    <row r="49" spans="2:55" ht="17.149999999999999" customHeight="1">
      <c r="B49" s="402" t="s">
        <v>106</v>
      </c>
      <c r="C49" s="403" t="s">
        <v>244</v>
      </c>
      <c r="D49" s="486">
        <v>323906</v>
      </c>
      <c r="E49" s="486">
        <v>32599</v>
      </c>
      <c r="F49" s="486">
        <v>2926262</v>
      </c>
      <c r="G49" s="486">
        <v>28956</v>
      </c>
      <c r="H49" s="486">
        <v>419847</v>
      </c>
      <c r="I49" s="486">
        <v>61381</v>
      </c>
      <c r="J49" s="486">
        <v>3562016</v>
      </c>
      <c r="K49" s="486">
        <v>319107</v>
      </c>
      <c r="L49" s="486">
        <v>257828</v>
      </c>
      <c r="M49" s="486">
        <v>371402</v>
      </c>
      <c r="N49" s="486">
        <v>25274</v>
      </c>
      <c r="O49" s="486">
        <v>480927</v>
      </c>
      <c r="P49" s="486">
        <v>80437</v>
      </c>
      <c r="Q49" s="486">
        <v>73722</v>
      </c>
      <c r="R49" s="486">
        <v>-166848</v>
      </c>
      <c r="S49" s="486">
        <v>-438353</v>
      </c>
      <c r="T49" s="486">
        <v>-249845</v>
      </c>
      <c r="U49" s="486">
        <v>-247611</v>
      </c>
      <c r="V49" s="486">
        <v>-847604</v>
      </c>
      <c r="W49" s="486">
        <v>245229</v>
      </c>
      <c r="X49" s="486">
        <v>3318888</v>
      </c>
      <c r="Y49" s="486">
        <v>909962</v>
      </c>
      <c r="Z49" s="486">
        <v>165592</v>
      </c>
      <c r="AA49" s="486">
        <v>261616</v>
      </c>
      <c r="AB49" s="486">
        <v>5343749</v>
      </c>
      <c r="AC49" s="486">
        <v>638800</v>
      </c>
      <c r="AD49" s="486">
        <v>6465251</v>
      </c>
      <c r="AE49" s="486">
        <v>1800732</v>
      </c>
      <c r="AF49" s="486">
        <v>2345524</v>
      </c>
      <c r="AG49" s="486">
        <v>74723</v>
      </c>
      <c r="AH49" s="486">
        <v>468195</v>
      </c>
      <c r="AI49" s="486">
        <v>796411</v>
      </c>
      <c r="AJ49" s="486">
        <v>153338</v>
      </c>
      <c r="AK49" s="486">
        <v>4362349</v>
      </c>
      <c r="AL49" s="486">
        <v>2541484</v>
      </c>
      <c r="AM49" s="486">
        <v>0</v>
      </c>
      <c r="AN49" s="486">
        <v>254354</v>
      </c>
      <c r="AO49" s="367">
        <f t="shared" si="9"/>
        <v>37159600</v>
      </c>
      <c r="AP49" s="231"/>
      <c r="AQ49" s="231"/>
      <c r="AR49" s="231"/>
      <c r="AS49" s="231"/>
      <c r="AT49" s="231"/>
      <c r="AU49" s="231"/>
      <c r="AV49" s="231"/>
      <c r="AW49" s="231"/>
      <c r="AX49" s="231"/>
      <c r="AY49" s="231"/>
      <c r="AZ49" s="231"/>
      <c r="BA49" s="231"/>
      <c r="BB49" s="231"/>
      <c r="BC49" s="231"/>
    </row>
    <row r="50" spans="2:55" ht="17.149999999999999" customHeight="1" thickBot="1">
      <c r="B50" s="402" t="s">
        <v>107</v>
      </c>
      <c r="C50" s="403" t="s">
        <v>30</v>
      </c>
      <c r="D50" s="486">
        <v>-724291</v>
      </c>
      <c r="E50" s="486">
        <v>-213</v>
      </c>
      <c r="F50" s="486">
        <v>-81233</v>
      </c>
      <c r="G50" s="486">
        <v>-9</v>
      </c>
      <c r="H50" s="486">
        <v>-24</v>
      </c>
      <c r="I50" s="486">
        <v>-69</v>
      </c>
      <c r="J50" s="486">
        <v>-65567</v>
      </c>
      <c r="K50" s="486">
        <v>-19</v>
      </c>
      <c r="L50" s="486">
        <v>-37</v>
      </c>
      <c r="M50" s="486">
        <v>-59</v>
      </c>
      <c r="N50" s="486">
        <v>-26</v>
      </c>
      <c r="O50" s="486">
        <v>-85</v>
      </c>
      <c r="P50" s="486">
        <v>-52</v>
      </c>
      <c r="Q50" s="486">
        <v>-82</v>
      </c>
      <c r="R50" s="486">
        <v>-32</v>
      </c>
      <c r="S50" s="486">
        <v>-81</v>
      </c>
      <c r="T50" s="486">
        <v>-66</v>
      </c>
      <c r="U50" s="486">
        <v>-24</v>
      </c>
      <c r="V50" s="486">
        <v>-287</v>
      </c>
      <c r="W50" s="486">
        <v>-25</v>
      </c>
      <c r="X50" s="486">
        <v>-259218</v>
      </c>
      <c r="Y50" s="486">
        <v>-3188</v>
      </c>
      <c r="Z50" s="486">
        <v>-178528</v>
      </c>
      <c r="AA50" s="486">
        <v>-18</v>
      </c>
      <c r="AB50" s="486">
        <v>-65138</v>
      </c>
      <c r="AC50" s="486">
        <v>-410437</v>
      </c>
      <c r="AD50" s="486">
        <v>-22318</v>
      </c>
      <c r="AE50" s="486">
        <v>-152860</v>
      </c>
      <c r="AF50" s="486">
        <v>-438</v>
      </c>
      <c r="AG50" s="486">
        <v>0</v>
      </c>
      <c r="AH50" s="486">
        <v>-147460</v>
      </c>
      <c r="AI50" s="486">
        <v>-903962</v>
      </c>
      <c r="AJ50" s="486">
        <v>-81992</v>
      </c>
      <c r="AK50" s="486">
        <v>-3081</v>
      </c>
      <c r="AL50" s="486">
        <v>-173</v>
      </c>
      <c r="AM50" s="486">
        <v>0</v>
      </c>
      <c r="AN50" s="486">
        <v>-22899</v>
      </c>
      <c r="AO50" s="367">
        <f t="shared" si="9"/>
        <v>-3123991</v>
      </c>
      <c r="AP50" s="231"/>
      <c r="AQ50" s="231"/>
      <c r="AR50" s="231"/>
      <c r="AS50" s="231"/>
      <c r="AT50" s="231"/>
      <c r="AU50" s="231"/>
      <c r="AV50" s="231"/>
      <c r="AW50" s="231"/>
      <c r="AX50" s="231"/>
      <c r="AY50" s="231"/>
      <c r="AZ50" s="231"/>
      <c r="BA50" s="231"/>
      <c r="BB50" s="231"/>
      <c r="BC50" s="231"/>
    </row>
    <row r="51" spans="2:55" ht="24" customHeight="1" thickBot="1">
      <c r="B51" s="404" t="s">
        <v>108</v>
      </c>
      <c r="C51" s="405" t="s">
        <v>31</v>
      </c>
      <c r="D51" s="366">
        <f>SUM(D45:D50)</f>
        <v>5757589</v>
      </c>
      <c r="E51" s="366">
        <f t="shared" ref="E51:AO51" si="10">SUM(E45:E50)</f>
        <v>285788</v>
      </c>
      <c r="F51" s="366">
        <f t="shared" si="10"/>
        <v>13606908</v>
      </c>
      <c r="G51" s="366">
        <f t="shared" si="10"/>
        <v>1256717</v>
      </c>
      <c r="H51" s="366">
        <f t="shared" si="10"/>
        <v>4345191</v>
      </c>
      <c r="I51" s="366">
        <f t="shared" si="10"/>
        <v>10006207</v>
      </c>
      <c r="J51" s="366">
        <f t="shared" si="10"/>
        <v>5295287</v>
      </c>
      <c r="K51" s="366">
        <f t="shared" si="10"/>
        <v>5968235</v>
      </c>
      <c r="L51" s="366">
        <f t="shared" si="10"/>
        <v>3291598</v>
      </c>
      <c r="M51" s="366">
        <f t="shared" si="10"/>
        <v>5696670</v>
      </c>
      <c r="N51" s="366">
        <f t="shared" si="10"/>
        <v>1712061</v>
      </c>
      <c r="O51" s="366">
        <f t="shared" si="10"/>
        <v>6063669</v>
      </c>
      <c r="P51" s="366">
        <f t="shared" si="10"/>
        <v>4817212</v>
      </c>
      <c r="Q51" s="366">
        <f t="shared" si="10"/>
        <v>8023804</v>
      </c>
      <c r="R51" s="366">
        <f t="shared" si="10"/>
        <v>2371798</v>
      </c>
      <c r="S51" s="366">
        <f t="shared" si="10"/>
        <v>4716799</v>
      </c>
      <c r="T51" s="366">
        <f t="shared" si="10"/>
        <v>5630493</v>
      </c>
      <c r="U51" s="366">
        <f t="shared" si="10"/>
        <v>1600824</v>
      </c>
      <c r="V51" s="366">
        <f t="shared" si="10"/>
        <v>10972163</v>
      </c>
      <c r="W51" s="366">
        <f t="shared" si="10"/>
        <v>4272225</v>
      </c>
      <c r="X51" s="366">
        <f t="shared" si="10"/>
        <v>33553515</v>
      </c>
      <c r="Y51" s="366">
        <f t="shared" si="10"/>
        <v>10204420</v>
      </c>
      <c r="Z51" s="366">
        <f t="shared" si="10"/>
        <v>2160016</v>
      </c>
      <c r="AA51" s="366">
        <f t="shared" si="10"/>
        <v>3893823</v>
      </c>
      <c r="AB51" s="366">
        <f t="shared" si="10"/>
        <v>65254955</v>
      </c>
      <c r="AC51" s="366">
        <f t="shared" si="10"/>
        <v>23039938</v>
      </c>
      <c r="AD51" s="366">
        <f t="shared" si="10"/>
        <v>72993099</v>
      </c>
      <c r="AE51" s="366">
        <f t="shared" si="10"/>
        <v>25255175</v>
      </c>
      <c r="AF51" s="366">
        <f t="shared" si="10"/>
        <v>34536952</v>
      </c>
      <c r="AG51" s="366">
        <f t="shared" si="10"/>
        <v>30260427</v>
      </c>
      <c r="AH51" s="366">
        <f t="shared" si="10"/>
        <v>31729911</v>
      </c>
      <c r="AI51" s="366">
        <f t="shared" si="10"/>
        <v>42676627</v>
      </c>
      <c r="AJ51" s="366">
        <f t="shared" si="10"/>
        <v>2947229</v>
      </c>
      <c r="AK51" s="366">
        <f t="shared" si="10"/>
        <v>50405932</v>
      </c>
      <c r="AL51" s="366">
        <f t="shared" si="10"/>
        <v>21869620</v>
      </c>
      <c r="AM51" s="366">
        <f t="shared" si="10"/>
        <v>0</v>
      </c>
      <c r="AN51" s="366">
        <f t="shared" si="10"/>
        <v>5028166</v>
      </c>
      <c r="AO51" s="372">
        <f t="shared" si="10"/>
        <v>561501043</v>
      </c>
      <c r="AP51" s="231"/>
      <c r="AQ51" s="231"/>
      <c r="AR51" s="231"/>
      <c r="AS51" s="231"/>
      <c r="AT51" s="231"/>
      <c r="AU51" s="231"/>
      <c r="AV51" s="231"/>
      <c r="AW51" s="231"/>
      <c r="AX51" s="231"/>
      <c r="AY51" s="231"/>
      <c r="AZ51" s="231"/>
      <c r="BA51" s="231"/>
      <c r="BB51" s="231"/>
      <c r="BC51" s="231"/>
    </row>
    <row r="52" spans="2:55" ht="36" customHeight="1" thickBot="1">
      <c r="B52" s="406" t="s">
        <v>84</v>
      </c>
      <c r="C52" s="407" t="s">
        <v>260</v>
      </c>
      <c r="D52" s="366">
        <f>+D51+D44</f>
        <v>12365811</v>
      </c>
      <c r="E52" s="366">
        <f t="shared" ref="E52:AO52" si="11">+E51+E44</f>
        <v>506539</v>
      </c>
      <c r="F52" s="366">
        <f t="shared" si="11"/>
        <v>38063923</v>
      </c>
      <c r="G52" s="366">
        <f t="shared" si="11"/>
        <v>2910914</v>
      </c>
      <c r="H52" s="366">
        <f t="shared" si="11"/>
        <v>11440156</v>
      </c>
      <c r="I52" s="366">
        <f t="shared" si="11"/>
        <v>28323994</v>
      </c>
      <c r="J52" s="366">
        <f t="shared" si="11"/>
        <v>13251834</v>
      </c>
      <c r="K52" s="366">
        <f t="shared" si="11"/>
        <v>13685910</v>
      </c>
      <c r="L52" s="366">
        <f t="shared" si="11"/>
        <v>6576940</v>
      </c>
      <c r="M52" s="366">
        <f t="shared" si="11"/>
        <v>21043818</v>
      </c>
      <c r="N52" s="366">
        <f t="shared" si="11"/>
        <v>8217013</v>
      </c>
      <c r="O52" s="366">
        <f t="shared" si="11"/>
        <v>12046437</v>
      </c>
      <c r="P52" s="366">
        <f t="shared" si="11"/>
        <v>10393595</v>
      </c>
      <c r="Q52" s="366">
        <f t="shared" si="11"/>
        <v>16534090</v>
      </c>
      <c r="R52" s="366">
        <f t="shared" si="11"/>
        <v>5707414</v>
      </c>
      <c r="S52" s="366">
        <f t="shared" si="11"/>
        <v>12985385</v>
      </c>
      <c r="T52" s="366">
        <f t="shared" si="11"/>
        <v>15605414</v>
      </c>
      <c r="U52" s="366">
        <f t="shared" si="11"/>
        <v>4789459</v>
      </c>
      <c r="V52" s="366">
        <f t="shared" si="11"/>
        <v>47285349</v>
      </c>
      <c r="W52" s="366">
        <f t="shared" si="11"/>
        <v>8767497</v>
      </c>
      <c r="X52" s="366">
        <f t="shared" si="11"/>
        <v>68886480</v>
      </c>
      <c r="Y52" s="366">
        <f t="shared" si="11"/>
        <v>23252602</v>
      </c>
      <c r="Z52" s="366">
        <f t="shared" si="11"/>
        <v>4530411</v>
      </c>
      <c r="AA52" s="366">
        <f t="shared" si="11"/>
        <v>5992317</v>
      </c>
      <c r="AB52" s="366">
        <f t="shared" si="11"/>
        <v>92718302</v>
      </c>
      <c r="AC52" s="366">
        <f t="shared" si="11"/>
        <v>36333585</v>
      </c>
      <c r="AD52" s="366">
        <f t="shared" si="11"/>
        <v>90548593</v>
      </c>
      <c r="AE52" s="366">
        <f t="shared" si="11"/>
        <v>49806887</v>
      </c>
      <c r="AF52" s="366">
        <f t="shared" si="11"/>
        <v>64975988</v>
      </c>
      <c r="AG52" s="366">
        <f t="shared" si="11"/>
        <v>42626802</v>
      </c>
      <c r="AH52" s="366">
        <f t="shared" si="11"/>
        <v>45883730</v>
      </c>
      <c r="AI52" s="366">
        <f t="shared" si="11"/>
        <v>71956894</v>
      </c>
      <c r="AJ52" s="366">
        <f t="shared" si="11"/>
        <v>4774680</v>
      </c>
      <c r="AK52" s="366">
        <f t="shared" si="11"/>
        <v>84568284</v>
      </c>
      <c r="AL52" s="366">
        <f t="shared" si="11"/>
        <v>39579511</v>
      </c>
      <c r="AM52" s="366">
        <f t="shared" si="11"/>
        <v>1482084</v>
      </c>
      <c r="AN52" s="366">
        <f t="shared" si="11"/>
        <v>7735345</v>
      </c>
      <c r="AO52" s="372">
        <f t="shared" si="11"/>
        <v>1026153987</v>
      </c>
      <c r="AP52" s="231"/>
      <c r="AQ52" s="231"/>
      <c r="AR52" s="231"/>
      <c r="AS52" s="231"/>
      <c r="AT52" s="231"/>
      <c r="AU52" s="231"/>
      <c r="AV52" s="231"/>
      <c r="AW52" s="231"/>
      <c r="AX52" s="231"/>
      <c r="AY52" s="231"/>
      <c r="AZ52" s="231"/>
      <c r="BA52" s="231"/>
      <c r="BB52" s="231"/>
      <c r="BC52" s="231"/>
    </row>
    <row r="53" spans="2:55" ht="16" customHeight="1">
      <c r="B53" s="223"/>
      <c r="C53" s="233"/>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225"/>
      <c r="AM53" s="225"/>
      <c r="AN53" s="225"/>
      <c r="AO53" s="225"/>
      <c r="AP53" s="225"/>
      <c r="AQ53" s="225"/>
      <c r="AR53" s="225"/>
      <c r="AS53" s="225"/>
      <c r="AT53" s="225"/>
      <c r="AU53" s="225"/>
      <c r="AV53" s="225"/>
      <c r="AW53" s="225"/>
      <c r="AX53" s="225"/>
      <c r="AY53" s="225"/>
      <c r="AZ53" s="225"/>
      <c r="BA53" s="225"/>
      <c r="BB53" s="225"/>
      <c r="BC53" s="225"/>
    </row>
  </sheetData>
  <mergeCells count="1">
    <mergeCell ref="B5:C6"/>
  </mergeCells>
  <phoneticPr fontId="6"/>
  <pageMargins left="0.7" right="0.7" top="0.75" bottom="0.75" header="0.3" footer="0.3"/>
  <pageSetup paperSize="8" scale="72" fitToWidth="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O54"/>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4.453125" style="21" customWidth="1"/>
    <col min="2" max="2" width="4.81640625" style="21" customWidth="1"/>
    <col min="3" max="3" width="28.6328125" style="20" customWidth="1"/>
    <col min="4" max="16" width="11.6328125" style="21" customWidth="1"/>
    <col min="17" max="17" width="14" style="21" customWidth="1"/>
    <col min="18" max="16384" width="12.6328125" style="21"/>
  </cols>
  <sheetData>
    <row r="1" spans="1:41" ht="19.5" customHeight="1"/>
    <row r="2" spans="1:41" ht="6.5" customHeight="1"/>
    <row r="3" spans="1:41" s="23" customFormat="1" ht="6.5" customHeight="1">
      <c r="B3" s="22"/>
      <c r="C3" s="28"/>
      <c r="D3" s="22"/>
      <c r="E3" s="22"/>
      <c r="F3" s="22"/>
      <c r="G3" s="22"/>
      <c r="H3" s="22"/>
      <c r="I3" s="22"/>
      <c r="J3" s="22"/>
      <c r="K3" s="22"/>
      <c r="L3" s="22"/>
      <c r="M3" s="22"/>
      <c r="N3" s="22"/>
      <c r="O3" s="22"/>
      <c r="P3" s="22"/>
    </row>
    <row r="4" spans="1:41" ht="6.5" customHeight="1" thickBot="1">
      <c r="B4" s="24"/>
      <c r="C4" s="40"/>
      <c r="D4" s="24"/>
      <c r="E4" s="24"/>
      <c r="F4" s="24"/>
      <c r="G4" s="24"/>
      <c r="H4" s="24"/>
      <c r="I4" s="24"/>
      <c r="J4" s="24"/>
      <c r="K4" s="24"/>
      <c r="L4" s="24"/>
      <c r="M4" s="24"/>
      <c r="N4" s="24"/>
      <c r="O4" s="24"/>
      <c r="P4" s="24"/>
    </row>
    <row r="5" spans="1:41" s="25" customFormat="1" ht="15" customHeight="1">
      <c r="B5" s="1033" t="s">
        <v>250</v>
      </c>
      <c r="C5" s="1034"/>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08" t="s">
        <v>72</v>
      </c>
      <c r="AO5" s="409" t="s">
        <v>73</v>
      </c>
    </row>
    <row r="6" spans="1:41" s="26" customFormat="1" ht="39" customHeight="1" thickBot="1">
      <c r="B6" s="1035"/>
      <c r="C6" s="1036"/>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1" t="s">
        <v>243</v>
      </c>
      <c r="AO6" s="412" t="s">
        <v>25</v>
      </c>
    </row>
    <row r="7" spans="1:41" ht="17.5" customHeight="1">
      <c r="A7" s="44">
        <v>1</v>
      </c>
      <c r="B7" s="402" t="s">
        <v>36</v>
      </c>
      <c r="C7" s="403" t="s">
        <v>234</v>
      </c>
      <c r="D7" s="132">
        <f>+生産者価格評価表!D7/生産者価格評価表!D$52</f>
        <v>0.12961204081155697</v>
      </c>
      <c r="E7" s="132">
        <f>+生産者価格評価表!E7/生産者価格評価表!E$52</f>
        <v>1.0068326426987853E-4</v>
      </c>
      <c r="F7" s="132">
        <f>+生産者価格評価表!F7/生産者価格評価表!F$52</f>
        <v>0.19056280667654776</v>
      </c>
      <c r="G7" s="132">
        <f>+生産者価格評価表!G7/生産者価格評価表!G$52</f>
        <v>5.7116081065946983E-3</v>
      </c>
      <c r="H7" s="132">
        <f>+生産者価格評価表!H7/生産者価格評価表!H$52</f>
        <v>2.5314340119138235E-2</v>
      </c>
      <c r="I7" s="132">
        <f>+生産者価格評価表!I7/生産者価格評価表!I$52</f>
        <v>1.4742271164158557E-3</v>
      </c>
      <c r="J7" s="132">
        <f>+生産者価格評価表!J7/生産者価格評価表!J$52</f>
        <v>0</v>
      </c>
      <c r="K7" s="132">
        <f>+生産者価格評価表!K7/生産者価格評価表!K$52</f>
        <v>7.5688061663418803E-3</v>
      </c>
      <c r="L7" s="132">
        <f>+生産者価格評価表!L7/生産者価格評価表!L$52</f>
        <v>1.2817510878919376E-4</v>
      </c>
      <c r="M7" s="132">
        <f>+生産者価格評価表!M7/生産者価格評価表!M$52</f>
        <v>4.7519893966009399E-8</v>
      </c>
      <c r="N7" s="132">
        <f>+生産者価格評価表!N7/生産者価格評価表!N$52</f>
        <v>4.62455152498846E-6</v>
      </c>
      <c r="O7" s="132">
        <f>+生産者価格評価表!O7/生産者価格評価表!O$52</f>
        <v>0</v>
      </c>
      <c r="P7" s="132">
        <f>+生産者価格評価表!P7/生産者価格評価表!P$52</f>
        <v>0</v>
      </c>
      <c r="Q7" s="132">
        <f>+生産者価格評価表!Q7/生産者価格評価表!Q$52</f>
        <v>0</v>
      </c>
      <c r="R7" s="132">
        <f>+生産者価格評価表!R7/生産者価格評価表!R$52</f>
        <v>0</v>
      </c>
      <c r="S7" s="132">
        <f>+生産者価格評価表!S7/生産者価格評価表!S$52</f>
        <v>0</v>
      </c>
      <c r="T7" s="132">
        <f>+生産者価格評価表!T7/生産者価格評価表!T$52</f>
        <v>0</v>
      </c>
      <c r="U7" s="132">
        <f>+生産者価格評価表!U7/生産者価格評価表!U$52</f>
        <v>0</v>
      </c>
      <c r="V7" s="132">
        <f>+生産者価格評価表!V7/生産者価格評価表!V$52</f>
        <v>2.326301958773742E-7</v>
      </c>
      <c r="W7" s="132">
        <f>+生産者価格評価表!W7/生産者価格評価表!W$52</f>
        <v>4.5325364810504072E-3</v>
      </c>
      <c r="X7" s="132">
        <f>+生産者価格評価表!X7/生産者価格評価表!X$52</f>
        <v>9.2007894727673704E-4</v>
      </c>
      <c r="Y7" s="132">
        <f>+生産者価格評価表!Y7/生産者価格評価表!Y$52</f>
        <v>0</v>
      </c>
      <c r="Z7" s="132">
        <f>+生産者価格評価表!Z7/生産者価格評価表!Z$52</f>
        <v>0</v>
      </c>
      <c r="AA7" s="132">
        <f>+生産者価格評価表!AA7/生産者価格評価表!AA$52</f>
        <v>0</v>
      </c>
      <c r="AB7" s="132">
        <f>+生産者価格評価表!AB7/生産者価格評価表!AB$52</f>
        <v>1.2362176347880055E-4</v>
      </c>
      <c r="AC7" s="132">
        <f>+生産者価格評価表!AC7/生産者価格評価表!AC$52</f>
        <v>0</v>
      </c>
      <c r="AD7" s="132">
        <f>+生産者価格評価表!AD7/生産者価格評価表!AD$52</f>
        <v>4.4506489460305581E-6</v>
      </c>
      <c r="AE7" s="132">
        <f>+生産者価格評価表!AE7/生産者価格評価表!AE$52</f>
        <v>4.1138889085760368E-5</v>
      </c>
      <c r="AF7" s="132">
        <f>+生産者価格評価表!AF7/生産者価格評価表!AF$52</f>
        <v>0</v>
      </c>
      <c r="AG7" s="132">
        <f>+生産者価格評価表!AG7/生産者価格評価表!AG$52</f>
        <v>3.0567622689593275E-5</v>
      </c>
      <c r="AH7" s="132">
        <f>+生産者価格評価表!AH7/生産者価格評価表!AH$52</f>
        <v>1.3824726106617749E-3</v>
      </c>
      <c r="AI7" s="132">
        <f>+生産者価格評価表!AI7/生産者価格評価表!AI$52</f>
        <v>1.9559487934540367E-3</v>
      </c>
      <c r="AJ7" s="132">
        <f>+生産者価格評価表!AJ7/生産者価格評価表!AJ$52</f>
        <v>2.2238139519297627E-3</v>
      </c>
      <c r="AK7" s="132">
        <f>+生産者価格評価表!AK7/生産者価格評価表!AK$52</f>
        <v>7.9580661705279488E-6</v>
      </c>
      <c r="AL7" s="132">
        <f>+生産者価格評価表!AL7/生産者価格評価表!AL$52</f>
        <v>1.658974513353639E-2</v>
      </c>
      <c r="AM7" s="132">
        <f>+生産者価格評価表!AM7/生産者価格評価表!AM$52</f>
        <v>0</v>
      </c>
      <c r="AN7" s="132">
        <f>+生産者価格評価表!AN7/生産者価格評価表!AN$52</f>
        <v>0</v>
      </c>
      <c r="AO7" s="134">
        <f>+生産者価格評価表!AO7/生産者価格評価表!AO$52</f>
        <v>1.0036755818793111E-2</v>
      </c>
    </row>
    <row r="8" spans="1:41" ht="17.5" customHeight="1">
      <c r="A8" s="44">
        <v>2</v>
      </c>
      <c r="B8" s="402" t="s">
        <v>37</v>
      </c>
      <c r="C8" s="403" t="s">
        <v>85</v>
      </c>
      <c r="D8" s="132">
        <f>+生産者価格評価表!D8/生産者価格評価表!D$52</f>
        <v>3.0972493433710091E-5</v>
      </c>
      <c r="E8" s="132">
        <f>+生産者価格評価表!E8/生産者価格評価表!E$52</f>
        <v>2.5190557883993138E-3</v>
      </c>
      <c r="F8" s="132">
        <f>+生産者価格評価表!F8/生産者価格評価表!F$52</f>
        <v>1.8521475046069213E-4</v>
      </c>
      <c r="G8" s="132">
        <f>+生産者価格評価表!G8/生産者価格評価表!G$52</f>
        <v>2.0474668781008301E-4</v>
      </c>
      <c r="H8" s="132">
        <f>+生産者価格評価表!H8/生産者価格評価表!H$52</f>
        <v>2.1790786768991614E-3</v>
      </c>
      <c r="I8" s="132">
        <f>+生産者価格評価表!I8/生産者価格評価表!I$52</f>
        <v>4.282305666354823E-3</v>
      </c>
      <c r="J8" s="132">
        <f>+生産者価格評価表!J8/生産者価格評価表!J$52</f>
        <v>0.48022319023917748</v>
      </c>
      <c r="K8" s="132">
        <f>+生産者価格評価表!K8/生産者価格評価表!K$52</f>
        <v>9.0092657338825113E-5</v>
      </c>
      <c r="L8" s="132">
        <f>+生産者価格評価表!L8/生産者価格評価表!L$52</f>
        <v>4.4181336609426268E-2</v>
      </c>
      <c r="M8" s="132">
        <f>+生産者価格評価表!M8/生産者価格評価表!M$52</f>
        <v>5.8670104445875747E-2</v>
      </c>
      <c r="N8" s="132">
        <f>+生産者価格評価表!N8/生産者価格評価表!N$52</f>
        <v>0.17325991817221173</v>
      </c>
      <c r="O8" s="132">
        <f>+生産者価格評価表!O8/生産者価格評価表!O$52</f>
        <v>9.305656103958374E-5</v>
      </c>
      <c r="P8" s="132">
        <f>+生産者価格評価表!P8/生産者価格評価表!P$52</f>
        <v>3.8870092590677237E-5</v>
      </c>
      <c r="Q8" s="132">
        <f>+生産者価格評価表!Q8/生産者価格評価表!Q$52</f>
        <v>4.3062545323026544E-5</v>
      </c>
      <c r="R8" s="132">
        <f>+生産者価格評価表!R8/生産者価格評価表!R$52</f>
        <v>8.3049871623120384E-5</v>
      </c>
      <c r="S8" s="132">
        <f>+生産者価格評価表!S8/生産者価格評価表!S$52</f>
        <v>8.6481840931169928E-5</v>
      </c>
      <c r="T8" s="132">
        <f>+生産者価格評価表!T8/生産者価格評価表!T$52</f>
        <v>2.0441623657020571E-5</v>
      </c>
      <c r="U8" s="132">
        <f>+生産者価格評価表!U8/生産者価格評価表!U$52</f>
        <v>1.670334791466009E-6</v>
      </c>
      <c r="V8" s="132">
        <f>+生産者価格評価表!V8/生産者価格評価表!V$52</f>
        <v>7.0613838548595669E-5</v>
      </c>
      <c r="W8" s="132">
        <f>+生産者価格評価表!W8/生産者価格評価表!W$52</f>
        <v>4.4288580880039082E-4</v>
      </c>
      <c r="X8" s="132">
        <f>+生産者価格評価表!X8/生産者価格評価表!X$52</f>
        <v>1.8639071121067589E-3</v>
      </c>
      <c r="Y8" s="132">
        <f>+生産者価格評価表!Y8/生産者価格評価表!Y$52</f>
        <v>0.2071047790694564</v>
      </c>
      <c r="Z8" s="132">
        <f>+生産者価格評価表!Z8/生産者価格評価表!Z$52</f>
        <v>0</v>
      </c>
      <c r="AA8" s="132">
        <f>+生産者価格評価表!AA8/生産者価格評価表!AA$52</f>
        <v>1.3350428557100701E-6</v>
      </c>
      <c r="AB8" s="132">
        <f>+生産者価格評価表!AB8/生産者価格評価表!AB$52</f>
        <v>1.7472278558336842E-6</v>
      </c>
      <c r="AC8" s="132">
        <f>+生産者価格評価表!AC8/生産者価格評価表!AC$52</f>
        <v>8.8072784449979273E-7</v>
      </c>
      <c r="AD8" s="132">
        <f>+生産者価格評価表!AD8/生産者価格評価表!AD$52</f>
        <v>7.5097798593071458E-7</v>
      </c>
      <c r="AE8" s="132">
        <f>+生産者価格評価表!AE8/生産者価格評価表!AE$52</f>
        <v>3.6340355902989882E-6</v>
      </c>
      <c r="AF8" s="132">
        <f>+生産者価格評価表!AF8/生産者価格評価表!AF$52</f>
        <v>1.692933087835463E-7</v>
      </c>
      <c r="AG8" s="132">
        <f>+生産者価格評価表!AG8/生産者価格評価表!AG$52</f>
        <v>7.6008516895074607E-6</v>
      </c>
      <c r="AH8" s="132">
        <f>+生産者価格評価表!AH8/生産者価格評価表!AH$52</f>
        <v>4.143080782665228E-5</v>
      </c>
      <c r="AI8" s="132">
        <f>+生産者価格評価表!AI8/生産者価格評価表!AI$52</f>
        <v>5.2809394468860759E-6</v>
      </c>
      <c r="AJ8" s="132">
        <f>+生産者価格評価表!AJ8/生産者価格評価表!AJ$52</f>
        <v>3.4976165942010775E-5</v>
      </c>
      <c r="AK8" s="132">
        <f>+生産者価格評価表!AK8/生産者価格評価表!AK$52</f>
        <v>3.50013014335256E-6</v>
      </c>
      <c r="AL8" s="132">
        <f>+生産者価格評価表!AL8/生産者価格評価表!AL$52</f>
        <v>7.0743673412235942E-6</v>
      </c>
      <c r="AM8" s="132">
        <f>+生産者価格評価表!AM8/生産者価格評価表!AM$52</f>
        <v>0</v>
      </c>
      <c r="AN8" s="132">
        <f>+生産者価格評価表!AN8/生産者価格評価表!AN$52</f>
        <v>1.3237935735251627E-4</v>
      </c>
      <c r="AO8" s="135">
        <f>+生産者価格評価表!AO8/生産者価格評価表!AO$52</f>
        <v>1.4062058114870435E-2</v>
      </c>
    </row>
    <row r="9" spans="1:41" ht="17.5" customHeight="1">
      <c r="A9" s="44">
        <v>3</v>
      </c>
      <c r="B9" s="402" t="s">
        <v>38</v>
      </c>
      <c r="C9" s="403" t="s">
        <v>86</v>
      </c>
      <c r="D9" s="132">
        <f>+生産者価格評価表!D9/生産者価格評価表!D$52</f>
        <v>0.11404185297672753</v>
      </c>
      <c r="E9" s="132">
        <f>+生産者価格評価表!E9/生産者価格評価表!E$52</f>
        <v>0</v>
      </c>
      <c r="F9" s="132">
        <f>+生産者価格評価表!F9/生産者価格評価表!F$52</f>
        <v>0.20283214108015088</v>
      </c>
      <c r="G9" s="132">
        <f>+生産者価格評価表!G9/生産者価格評価表!G$52</f>
        <v>2.6562103861536273E-3</v>
      </c>
      <c r="H9" s="132">
        <f>+生産者価格評価表!H9/生産者価格評価表!H$52</f>
        <v>1.5144024259809044E-3</v>
      </c>
      <c r="I9" s="132">
        <f>+生産者価格評価表!I9/生産者価格評価表!I$52</f>
        <v>9.2354559883044748E-3</v>
      </c>
      <c r="J9" s="132">
        <f>+生産者価格評価表!J9/生産者価格評価表!J$52</f>
        <v>5.4332102258449662E-6</v>
      </c>
      <c r="K9" s="132">
        <f>+生産者価格評価表!K9/生産者価格評価表!K$52</f>
        <v>1.6951740878027111E-5</v>
      </c>
      <c r="L9" s="132">
        <f>+生産者価格評価表!L9/生産者価格評価表!L$52</f>
        <v>4.486889039583758E-4</v>
      </c>
      <c r="M9" s="132">
        <f>+生産者価格評価表!M9/生産者価格評価表!M$52</f>
        <v>8.5535809138816917E-7</v>
      </c>
      <c r="N9" s="132">
        <f>+生産者価格評価表!N9/生産者価格評価表!N$52</f>
        <v>0</v>
      </c>
      <c r="O9" s="132">
        <f>+生産者価格評価表!O9/生産者価格評価表!O$52</f>
        <v>0</v>
      </c>
      <c r="P9" s="132">
        <f>+生産者価格評価表!P9/生産者価格評価表!P$52</f>
        <v>0</v>
      </c>
      <c r="Q9" s="132">
        <f>+生産者価格評価表!Q9/生産者価格評価表!Q$52</f>
        <v>0</v>
      </c>
      <c r="R9" s="132">
        <f>+生産者価格評価表!R9/生産者価格評価表!R$52</f>
        <v>0</v>
      </c>
      <c r="S9" s="132">
        <f>+生産者価格評価表!S9/生産者価格評価表!S$52</f>
        <v>0</v>
      </c>
      <c r="T9" s="132">
        <f>+生産者価格評価表!T9/生産者価格評価表!T$52</f>
        <v>0</v>
      </c>
      <c r="U9" s="132">
        <f>+生産者価格評価表!U9/生産者価格評価表!U$52</f>
        <v>0</v>
      </c>
      <c r="V9" s="132">
        <f>+生産者価格評価表!V9/生産者価格評価表!V$52</f>
        <v>0</v>
      </c>
      <c r="W9" s="132">
        <f>+生産者価格評価表!W9/生産者価格評価表!W$52</f>
        <v>1.7128035515723587E-3</v>
      </c>
      <c r="X9" s="132">
        <f>+生産者価格評価表!X9/生産者価格評価表!X$52</f>
        <v>2.7088043981925045E-5</v>
      </c>
      <c r="Y9" s="132">
        <f>+生産者価格評価表!Y9/生産者価格評価表!Y$52</f>
        <v>0</v>
      </c>
      <c r="Z9" s="132">
        <f>+生産者価格評価表!Z9/生産者価格評価表!Z$52</f>
        <v>0</v>
      </c>
      <c r="AA9" s="132">
        <f>+生産者価格評価表!AA9/生産者価格評価表!AA$52</f>
        <v>0</v>
      </c>
      <c r="AB9" s="132">
        <f>+生産者価格評価表!AB9/生産者価格評価表!AB$52</f>
        <v>1.4075969596595935E-4</v>
      </c>
      <c r="AC9" s="132">
        <f>+生産者価格評価表!AC9/生産者価格評価表!AC$52</f>
        <v>0</v>
      </c>
      <c r="AD9" s="132">
        <f>+生産者価格評価表!AD9/生産者価格評価表!AD$52</f>
        <v>0</v>
      </c>
      <c r="AE9" s="132">
        <f>+生産者価格評価表!AE9/生産者価格評価表!AE$52</f>
        <v>1.1034618565902342E-4</v>
      </c>
      <c r="AF9" s="132">
        <f>+生産者価格評価表!AF9/生産者価格評価表!AF$52</f>
        <v>2.0007391038055474E-7</v>
      </c>
      <c r="AG9" s="132">
        <f>+生産者価格評価表!AG9/生産者価格評価表!AG$52</f>
        <v>6.941407427186304E-4</v>
      </c>
      <c r="AH9" s="132">
        <f>+生産者価格評価表!AH9/生産者価格評価表!AH$52</f>
        <v>5.3171134953500943E-3</v>
      </c>
      <c r="AI9" s="132">
        <f>+生産者価格評価表!AI9/生産者価格評価表!AI$52</f>
        <v>6.930607649629791E-3</v>
      </c>
      <c r="AJ9" s="132">
        <f>+生産者価格評価表!AJ9/生産者価格評価表!AJ$52</f>
        <v>1.6415759799609608E-3</v>
      </c>
      <c r="AK9" s="132">
        <f>+生産者価格評価表!AK9/生産者価格評価表!AK$52</f>
        <v>3.2045110434072423E-6</v>
      </c>
      <c r="AL9" s="132">
        <f>+生産者価格評価表!AL9/生産者価格評価表!AL$52</f>
        <v>0.10282476708719317</v>
      </c>
      <c r="AM9" s="132">
        <f>+生産者価格評価表!AM9/生産者価格評価表!AM$52</f>
        <v>0</v>
      </c>
      <c r="AN9" s="132">
        <f>+生産者価格評価表!AN9/生産者価格評価表!AN$52</f>
        <v>3.8726133094257593E-3</v>
      </c>
      <c r="AO9" s="135">
        <f>+生産者価格評価表!AO9/生産者価格評価表!AO$52</f>
        <v>1.397085347971269E-2</v>
      </c>
    </row>
    <row r="10" spans="1:41" ht="17.5" customHeight="1">
      <c r="A10" s="44">
        <v>4</v>
      </c>
      <c r="B10" s="402" t="s">
        <v>39</v>
      </c>
      <c r="C10" s="403" t="s">
        <v>87</v>
      </c>
      <c r="D10" s="132">
        <f>+生産者価格評価表!D10/生産者価格評価表!D$52</f>
        <v>4.5859507314158368E-3</v>
      </c>
      <c r="E10" s="132">
        <f>+生産者価格評価表!E10/生産者価格評価表!E$52</f>
        <v>2.8033379463377945E-3</v>
      </c>
      <c r="F10" s="132">
        <f>+生産者価格評価表!F10/生産者価格評価表!F$52</f>
        <v>8.7710349771356986E-4</v>
      </c>
      <c r="G10" s="132">
        <f>+生産者価格評価表!G10/生産者価格評価表!G$52</f>
        <v>0.20583088335828539</v>
      </c>
      <c r="H10" s="132">
        <f>+生産者価格評価表!H10/生産者価格評価表!H$52</f>
        <v>4.15195387195769E-3</v>
      </c>
      <c r="I10" s="132">
        <f>+生産者価格評価表!I10/生産者価格評価表!I$52</f>
        <v>1.2197785382951289E-3</v>
      </c>
      <c r="J10" s="132">
        <f>+生産者価格評価表!J10/生産者価格評価表!J$52</f>
        <v>4.776697323555366E-5</v>
      </c>
      <c r="K10" s="132">
        <f>+生産者価格評価表!K10/生産者価格評価表!K$52</f>
        <v>3.846072347399625E-3</v>
      </c>
      <c r="L10" s="132">
        <f>+生産者価格評価表!L10/生産者価格評価表!L$52</f>
        <v>3.1826350856173236E-3</v>
      </c>
      <c r="M10" s="132">
        <f>+生産者価格評価表!M10/生産者価格評価表!M$52</f>
        <v>3.3900692355351105E-4</v>
      </c>
      <c r="N10" s="132">
        <f>+生産者価格評価表!N10/生産者価格評価表!N$52</f>
        <v>1.0733827486946899E-3</v>
      </c>
      <c r="O10" s="132">
        <f>+生産者価格評価表!O10/生産者価格評価表!O$52</f>
        <v>1.1626674343625423E-3</v>
      </c>
      <c r="P10" s="132">
        <f>+生産者価格評価表!P10/生産者価格評価表!P$52</f>
        <v>1.1172265226805547E-3</v>
      </c>
      <c r="Q10" s="132">
        <f>+生産者価格評価表!Q10/生産者価格評価表!Q$52</f>
        <v>1.5402117685339805E-3</v>
      </c>
      <c r="R10" s="132">
        <f>+生産者価格評価表!R10/生産者価格評価表!R$52</f>
        <v>1.6513608439829317E-3</v>
      </c>
      <c r="S10" s="132">
        <f>+生産者価格評価表!S10/生産者価格評価表!S$52</f>
        <v>3.3305134965193562E-3</v>
      </c>
      <c r="T10" s="132">
        <f>+生産者価格評価表!T10/生産者価格評価表!T$52</f>
        <v>1.9955253990698355E-3</v>
      </c>
      <c r="U10" s="132">
        <f>+生産者価格評価表!U10/生産者価格評価表!U$52</f>
        <v>1.446718721258497E-3</v>
      </c>
      <c r="V10" s="132">
        <f>+生産者価格評価表!V10/生産者価格評価表!V$52</f>
        <v>1.7359499662358419E-3</v>
      </c>
      <c r="W10" s="132">
        <f>+生産者価格評価表!W10/生産者価格評価表!W$52</f>
        <v>6.2452259749846504E-3</v>
      </c>
      <c r="X10" s="132">
        <f>+生産者価格評価表!X10/生産者価格評価表!X$52</f>
        <v>3.7059957193341857E-3</v>
      </c>
      <c r="Y10" s="132">
        <f>+生産者価格評価表!Y10/生産者価格評価表!Y$52</f>
        <v>1.7120664603471043E-4</v>
      </c>
      <c r="Z10" s="132">
        <f>+生産者価格評価表!Z10/生産者価格評価表!Z$52</f>
        <v>8.0213472905659106E-4</v>
      </c>
      <c r="AA10" s="132">
        <f>+生産者価格評価表!AA10/生産者価格評価表!AA$52</f>
        <v>2.7236543060055068E-3</v>
      </c>
      <c r="AB10" s="132">
        <f>+生産者価格評価表!AB10/生産者価格評価表!AB$52</f>
        <v>4.265144976447045E-3</v>
      </c>
      <c r="AC10" s="132">
        <f>+生産者価格評価表!AC10/生産者価格評価表!AC$52</f>
        <v>1.4118342574783083E-3</v>
      </c>
      <c r="AD10" s="132">
        <f>+生産者価格評価表!AD10/生産者価格評価表!AD$52</f>
        <v>5.3717013581867585E-5</v>
      </c>
      <c r="AE10" s="132">
        <f>+生産者価格評価表!AE10/生産者価格評価表!AE$52</f>
        <v>1.682518323219036E-3</v>
      </c>
      <c r="AF10" s="132">
        <f>+生産者価格評価表!AF10/生産者価格評価表!AF$52</f>
        <v>9.1915493458906699E-4</v>
      </c>
      <c r="AG10" s="132">
        <f>+生産者価格評価表!AG10/生産者価格評価表!AG$52</f>
        <v>4.124681931335126E-3</v>
      </c>
      <c r="AH10" s="132">
        <f>+生産者価格評価表!AH10/生産者価格評価表!AH$52</f>
        <v>5.1031160718625099E-4</v>
      </c>
      <c r="AI10" s="132">
        <f>+生産者価格評価表!AI10/生産者価格評価表!AI$52</f>
        <v>3.4904369274193518E-3</v>
      </c>
      <c r="AJ10" s="132">
        <f>+生産者価格評価表!AJ10/生産者価格評価表!AJ$52</f>
        <v>2.1424262987257785E-2</v>
      </c>
      <c r="AK10" s="132">
        <f>+生産者価格評価表!AK10/生産者価格評価表!AK$52</f>
        <v>1.8014200217187806E-3</v>
      </c>
      <c r="AL10" s="132">
        <f>+生産者価格評価表!AL10/生産者価格評価表!AL$52</f>
        <v>4.0100040649820052E-3</v>
      </c>
      <c r="AM10" s="132">
        <f>+生産者価格評価表!AM10/生産者価格評価表!AM$52</f>
        <v>2.0060941215207774E-2</v>
      </c>
      <c r="AN10" s="132">
        <f>+生産者価格評価表!AN10/生産者価格評価表!AN$52</f>
        <v>2.1227236794221847E-4</v>
      </c>
      <c r="AO10" s="135">
        <f>+生産者価格評価表!AO10/生産者価格評価表!AO$52</f>
        <v>2.8368412897858768E-3</v>
      </c>
    </row>
    <row r="11" spans="1:41" ht="17.5" customHeight="1">
      <c r="A11" s="44">
        <v>5</v>
      </c>
      <c r="B11" s="402" t="s">
        <v>40</v>
      </c>
      <c r="C11" s="403" t="s">
        <v>88</v>
      </c>
      <c r="D11" s="132">
        <f>+生産者価格評価表!D11/生産者価格評価表!D$52</f>
        <v>2.5801785260990969E-2</v>
      </c>
      <c r="E11" s="132">
        <f>+生産者価格評価表!E11/生産者価格評価表!E$52</f>
        <v>1.4589202410870633E-3</v>
      </c>
      <c r="F11" s="132">
        <f>+生産者価格評価表!F11/生産者価格評価表!F$52</f>
        <v>1.463372548331395E-2</v>
      </c>
      <c r="G11" s="132">
        <f>+生産者価格評価表!G11/生産者価格評価表!G$52</f>
        <v>4.9980865116592242E-3</v>
      </c>
      <c r="H11" s="132">
        <f>+生産者価格評価表!H11/生産者価格評価表!H$52</f>
        <v>0.27413585968582949</v>
      </c>
      <c r="I11" s="132">
        <f>+生産者価格評価表!I11/生産者価格評価表!I$52</f>
        <v>1.7561859390310561E-2</v>
      </c>
      <c r="J11" s="132">
        <f>+生産者価格評価表!J11/生産者価格評価表!J$52</f>
        <v>4.6257748172818947E-5</v>
      </c>
      <c r="K11" s="132">
        <f>+生産者価格評価表!K11/生産者価格評価表!K$52</f>
        <v>5.5955358467211901E-3</v>
      </c>
      <c r="L11" s="132">
        <f>+生産者価格評価表!L11/生産者価格評価表!L$52</f>
        <v>1.6410367131219076E-2</v>
      </c>
      <c r="M11" s="132">
        <f>+生産者価格評価表!M11/生産者価格評価表!M$52</f>
        <v>3.3140374051894957E-4</v>
      </c>
      <c r="N11" s="132">
        <f>+生産者価格評価表!N11/生産者価格評価表!N$52</f>
        <v>2.3302871736968168E-3</v>
      </c>
      <c r="O11" s="132">
        <f>+生産者価格評価表!O11/生産者価格評価表!O$52</f>
        <v>4.0152121328489079E-3</v>
      </c>
      <c r="P11" s="132">
        <f>+生産者価格評価表!P11/生産者価格評価表!P$52</f>
        <v>1.5801077490512185E-3</v>
      </c>
      <c r="Q11" s="132">
        <f>+生産者価格評価表!Q11/生産者価格評価表!Q$52</f>
        <v>1.1331739454666088E-3</v>
      </c>
      <c r="R11" s="132">
        <f>+生産者価格評価表!R11/生産者価格評価表!R$52</f>
        <v>5.2694617912770999E-3</v>
      </c>
      <c r="S11" s="132">
        <f>+生産者価格評価表!S11/生産者価格評価表!S$52</f>
        <v>4.1069248235612579E-3</v>
      </c>
      <c r="T11" s="132">
        <f>+生産者価格評価表!T11/生産者価格評価表!T$52</f>
        <v>6.1401767360994078E-3</v>
      </c>
      <c r="U11" s="132">
        <f>+生産者価格評価表!U11/生産者価格評価表!U$52</f>
        <v>5.4559398044747853E-3</v>
      </c>
      <c r="V11" s="132">
        <f>+生産者価格評価表!V11/生産者価格評価表!V$52</f>
        <v>1.4789147479909687E-3</v>
      </c>
      <c r="W11" s="132">
        <f>+生産者価格評価表!W11/生産者価格評価表!W$52</f>
        <v>6.735913339919021E-2</v>
      </c>
      <c r="X11" s="132">
        <f>+生産者価格評価表!X11/生産者価格評価表!X$52</f>
        <v>4.1063413314194601E-2</v>
      </c>
      <c r="Y11" s="132">
        <f>+生産者価格評価表!Y11/生産者価格評価表!Y$52</f>
        <v>3.9082937900885243E-3</v>
      </c>
      <c r="Z11" s="132">
        <f>+生産者価格評価表!Z11/生産者価格評価表!Z$52</f>
        <v>3.2542301349700944E-3</v>
      </c>
      <c r="AA11" s="132">
        <f>+生産者価格評価表!AA11/生産者価格評価表!AA$52</f>
        <v>4.5615076772473817E-3</v>
      </c>
      <c r="AB11" s="132">
        <f>+生産者価格評価表!AB11/生産者価格評価表!AB$52</f>
        <v>7.5494911457718453E-3</v>
      </c>
      <c r="AC11" s="132">
        <f>+生産者価格評価表!AC11/生産者価格評価表!AC$52</f>
        <v>4.5339318979946515E-3</v>
      </c>
      <c r="AD11" s="132">
        <f>+生産者価格評価表!AD11/生産者価格評価表!AD$52</f>
        <v>5.7305142223468893E-4</v>
      </c>
      <c r="AE11" s="132">
        <f>+生産者価格評価表!AE11/生産者価格評価表!AE$52</f>
        <v>5.9531124681612806E-3</v>
      </c>
      <c r="AF11" s="132">
        <f>+生産者価格評価表!AF11/生産者価格評価表!AF$52</f>
        <v>8.4429651150514252E-3</v>
      </c>
      <c r="AG11" s="132">
        <f>+生産者価格評価表!AG11/生産者価格評価表!AG$52</f>
        <v>1.158989126137119E-3</v>
      </c>
      <c r="AH11" s="132">
        <f>+生産者価格評価表!AH11/生産者価格評価表!AH$52</f>
        <v>8.3923429939109142E-3</v>
      </c>
      <c r="AI11" s="132">
        <f>+生産者価格評価表!AI11/生産者価格評価表!AI$52</f>
        <v>6.1967933190668293E-3</v>
      </c>
      <c r="AJ11" s="132">
        <f>+生産者価格評価表!AJ11/生産者価格評価表!AJ$52</f>
        <v>1.866470632586896E-2</v>
      </c>
      <c r="AK11" s="132">
        <f>+生産者価格評価表!AK11/生産者価格評価表!AK$52</f>
        <v>3.7876492799593757E-3</v>
      </c>
      <c r="AL11" s="132">
        <f>+生産者価格評価表!AL11/生産者価格評価表!AL$52</f>
        <v>4.9620623155248178E-3</v>
      </c>
      <c r="AM11" s="132">
        <f>+生産者価格評価表!AM11/生産者価格評価表!AM$52</f>
        <v>0.43243028060487798</v>
      </c>
      <c r="AN11" s="132">
        <f>+生産者価格評価表!AN11/生産者価格評価表!AN$52</f>
        <v>6.0359298777236175E-4</v>
      </c>
      <c r="AO11" s="135">
        <f>+生産者価格評価表!AO11/生産者価格評価表!AO$52</f>
        <v>1.2221082955262152E-2</v>
      </c>
    </row>
    <row r="12" spans="1:41" ht="17.5" customHeight="1">
      <c r="A12" s="44">
        <v>6</v>
      </c>
      <c r="B12" s="402" t="s">
        <v>41</v>
      </c>
      <c r="C12" s="403" t="s">
        <v>89</v>
      </c>
      <c r="D12" s="132">
        <f>+生産者価格評価表!D12/生産者価格評価表!D$52</f>
        <v>4.4250635886315906E-2</v>
      </c>
      <c r="E12" s="132">
        <f>+生産者価格評価表!E12/生産者価格評価表!E$52</f>
        <v>8.6133545492054903E-3</v>
      </c>
      <c r="F12" s="132">
        <f>+生産者価格評価表!F12/生産者価格評価表!F$52</f>
        <v>9.7401153317801734E-3</v>
      </c>
      <c r="G12" s="132">
        <f>+生産者価格評価表!G12/生産者価格評価表!G$52</f>
        <v>0.11057454806291082</v>
      </c>
      <c r="H12" s="132">
        <f>+生産者価格評価表!H12/生産者価格評価表!H$52</f>
        <v>3.6433594087353353E-2</v>
      </c>
      <c r="I12" s="132">
        <f>+生産者価格評価表!I12/生産者価格評価表!I$52</f>
        <v>0.30812052848196481</v>
      </c>
      <c r="J12" s="132">
        <f>+生産者価格評価表!J12/生産者価格評価表!J$52</f>
        <v>2.5852270712114264E-3</v>
      </c>
      <c r="K12" s="132">
        <f>+生産者価格評価表!K12/生産者価格評価表!K$52</f>
        <v>0.16225497610316011</v>
      </c>
      <c r="L12" s="132">
        <f>+生産者価格評価表!L12/生産者価格評価表!L$52</f>
        <v>2.9591725027140282E-2</v>
      </c>
      <c r="M12" s="132">
        <f>+生産者価格評価表!M12/生産者価格評価表!M$52</f>
        <v>4.4219162131130391E-3</v>
      </c>
      <c r="N12" s="132">
        <f>+生産者価格評価表!N12/生産者価格評価表!N$52</f>
        <v>8.421430025728328E-3</v>
      </c>
      <c r="O12" s="132">
        <f>+生産者価格評価表!O12/生産者価格評価表!O$52</f>
        <v>8.7359440803948911E-3</v>
      </c>
      <c r="P12" s="132">
        <f>+生産者価格評価表!P12/生産者価格評価表!P$52</f>
        <v>4.2341461255706037E-3</v>
      </c>
      <c r="Q12" s="132">
        <f>+生産者価格評価表!Q12/生産者価格評価表!Q$52</f>
        <v>3.8250063958766402E-3</v>
      </c>
      <c r="R12" s="132">
        <f>+生産者価格評価表!R12/生産者価格評価表!R$52</f>
        <v>1.6485749938588649E-2</v>
      </c>
      <c r="S12" s="132">
        <f>+生産者価格評価表!S12/生産者価格評価表!S$52</f>
        <v>1.5697647778637292E-2</v>
      </c>
      <c r="T12" s="132">
        <f>+生産者価格評価表!T12/生産者価格評価表!T$52</f>
        <v>1.1666912521513367E-2</v>
      </c>
      <c r="U12" s="132">
        <f>+生産者価格評価表!U12/生産者価格評価表!U$52</f>
        <v>1.0405559375286436E-2</v>
      </c>
      <c r="V12" s="132">
        <f>+生産者価格評価表!V12/生産者価格評価表!V$52</f>
        <v>1.1316338174854118E-2</v>
      </c>
      <c r="W12" s="132">
        <f>+生産者価格評価表!W12/生産者価格評価表!W$52</f>
        <v>3.5175945882844326E-2</v>
      </c>
      <c r="X12" s="132">
        <f>+生産者価格評価表!X12/生産者価格評価表!X$52</f>
        <v>4.9659091304999183E-3</v>
      </c>
      <c r="Y12" s="132">
        <f>+生産者価格評価表!Y12/生産者価格評価表!Y$52</f>
        <v>1.1527742142578279E-3</v>
      </c>
      <c r="Z12" s="132">
        <f>+生産者価格評価表!Z12/生産者価格評価表!Z$52</f>
        <v>8.3601686469505741E-3</v>
      </c>
      <c r="AA12" s="132">
        <f>+生産者価格評価表!AA12/生産者価格評価表!AA$52</f>
        <v>1.5445444558423728E-2</v>
      </c>
      <c r="AB12" s="132">
        <f>+生産者価格評価表!AB12/生産者価格評価表!AB$52</f>
        <v>8.800851421977076E-6</v>
      </c>
      <c r="AC12" s="132">
        <f>+生産者価格評価表!AC12/生産者価格評価表!AC$52</f>
        <v>2.7522745140618521E-5</v>
      </c>
      <c r="AD12" s="132">
        <f>+生産者価格評価表!AD12/生産者価格評価表!AD$52</f>
        <v>3.3252863465255615E-5</v>
      </c>
      <c r="AE12" s="132">
        <f>+生産者価格評価表!AE12/生産者価格評価表!AE$52</f>
        <v>5.4683200738885767E-4</v>
      </c>
      <c r="AF12" s="132">
        <f>+生産者価格評価表!AF12/生産者価格評価表!AF$52</f>
        <v>8.1961046902434174E-4</v>
      </c>
      <c r="AG12" s="132">
        <f>+生産者価格評価表!AG12/生産者価格評価表!AG$52</f>
        <v>9.5679239554494373E-4</v>
      </c>
      <c r="AH12" s="132">
        <f>+生産者価格評価表!AH12/生産者価格評価表!AH$52</f>
        <v>1.0204270664133016E-2</v>
      </c>
      <c r="AI12" s="132">
        <f>+生産者価格評価表!AI12/生産者価格評価表!AI$52</f>
        <v>0.15090870931699749</v>
      </c>
      <c r="AJ12" s="132">
        <f>+生産者価格評価表!AJ12/生産者価格評価表!AJ$52</f>
        <v>2.243291697035194E-3</v>
      </c>
      <c r="AK12" s="132">
        <f>+生産者価格評価表!AK12/生産者価格評価表!AK$52</f>
        <v>3.9110406922765514E-3</v>
      </c>
      <c r="AL12" s="132">
        <f>+生産者価格評価表!AL12/生産者価格評価表!AL$52</f>
        <v>8.6680201784200914E-3</v>
      </c>
      <c r="AM12" s="132">
        <f>+生産者価格評価表!AM12/生産者価格評価表!AM$52</f>
        <v>9.3294307205259615E-3</v>
      </c>
      <c r="AN12" s="132">
        <f>+生産者価格評価表!AN12/生産者価格評価表!AN$52</f>
        <v>3.6746906569778076E-3</v>
      </c>
      <c r="AO12" s="135">
        <f>+生産者価格評価表!AO12/生産者価格評価表!AO$52</f>
        <v>2.6570180835832E-2</v>
      </c>
    </row>
    <row r="13" spans="1:41" ht="17.5" customHeight="1">
      <c r="A13" s="44">
        <v>7</v>
      </c>
      <c r="B13" s="402" t="s">
        <v>42</v>
      </c>
      <c r="C13" s="403" t="s">
        <v>90</v>
      </c>
      <c r="D13" s="132">
        <f>+生産者価格評価表!D13/生産者価格評価表!D$52</f>
        <v>1.0735810210911358E-2</v>
      </c>
      <c r="E13" s="132">
        <f>+生産者価格評価表!E13/生産者価格評価表!E$52</f>
        <v>1.3252681432229305E-2</v>
      </c>
      <c r="F13" s="132">
        <f>+生産者価格評価表!F13/生産者価格評価表!F$52</f>
        <v>2.7240492263501058E-3</v>
      </c>
      <c r="G13" s="132">
        <f>+生産者価格評価表!G13/生産者価格評価表!G$52</f>
        <v>3.7733852666207248E-3</v>
      </c>
      <c r="H13" s="132">
        <f>+生産者価格評価表!H13/生産者価格評価表!H$52</f>
        <v>3.6135870874488074E-3</v>
      </c>
      <c r="I13" s="132">
        <f>+生産者価格評価表!I13/生産者価格評価表!I$52</f>
        <v>5.0748880966434325E-2</v>
      </c>
      <c r="J13" s="132">
        <f>+生産者価格評価表!J13/生産者価格評価表!J$52</f>
        <v>6.5592430451513348E-2</v>
      </c>
      <c r="K13" s="132">
        <f>+生産者価格評価表!K13/生産者価格評価表!K$52</f>
        <v>1.2484372613878068E-3</v>
      </c>
      <c r="L13" s="132">
        <f>+生産者価格評価表!L13/生産者価格評価表!L$52</f>
        <v>1.7540375919500559E-2</v>
      </c>
      <c r="M13" s="132">
        <f>+生産者価格評価表!M13/生産者価格評価表!M$52</f>
        <v>2.8146650954688927E-2</v>
      </c>
      <c r="N13" s="132">
        <f>+生産者価格評価表!N13/生産者価格評価表!N$52</f>
        <v>3.3857802099132618E-3</v>
      </c>
      <c r="O13" s="132">
        <f>+生産者価格評価表!O13/生産者価格評価表!O$52</f>
        <v>3.4844327829050199E-3</v>
      </c>
      <c r="P13" s="132">
        <f>+生産者価格評価表!P13/生産者価格評価表!P$52</f>
        <v>9.9330404927265299E-4</v>
      </c>
      <c r="Q13" s="132">
        <f>+生産者価格評価表!Q13/生産者価格評価表!Q$52</f>
        <v>8.0433818855467701E-4</v>
      </c>
      <c r="R13" s="132">
        <f>+生産者価格評価表!R13/生産者価格評価表!R$52</f>
        <v>8.7605349813418127E-4</v>
      </c>
      <c r="S13" s="132">
        <f>+生産者価格評価表!S13/生産者価格評価表!S$52</f>
        <v>9.9981633197629492E-4</v>
      </c>
      <c r="T13" s="132">
        <f>+生産者価格評価表!T13/生産者価格評価表!T$52</f>
        <v>7.9177649500359302E-4</v>
      </c>
      <c r="U13" s="132">
        <f>+生産者価格評価表!U13/生産者価格評価表!U$52</f>
        <v>3.1485810819134271E-4</v>
      </c>
      <c r="V13" s="132">
        <f>+生産者価格評価表!V13/生産者価格評価表!V$52</f>
        <v>1.623293506832317E-3</v>
      </c>
      <c r="W13" s="132">
        <f>+生産者価格評価表!W13/生産者価格評価表!W$52</f>
        <v>1.7571719727990781E-3</v>
      </c>
      <c r="X13" s="132">
        <f>+生産者価格評価表!X13/生産者価格評価表!X$52</f>
        <v>1.0662106700763343E-2</v>
      </c>
      <c r="Y13" s="132">
        <f>+生産者価格評価表!Y13/生産者価格評価表!Y$52</f>
        <v>3.2088924929777753E-2</v>
      </c>
      <c r="Z13" s="132">
        <f>+生産者価格評価表!Z13/生産者価格評価表!Z$52</f>
        <v>1.0572550702353495E-2</v>
      </c>
      <c r="AA13" s="132">
        <f>+生産者価格評価表!AA13/生産者価格評価表!AA$52</f>
        <v>1.2137041481617211E-2</v>
      </c>
      <c r="AB13" s="132">
        <f>+生産者価格評価表!AB13/生産者価格評価表!AB$52</f>
        <v>1.3057939736644444E-3</v>
      </c>
      <c r="AC13" s="132">
        <f>+生産者価格評価表!AC13/生産者価格評価表!AC$52</f>
        <v>3.7659372175908321E-4</v>
      </c>
      <c r="AD13" s="132">
        <f>+生産者価格評価表!AD13/生産者価格評価表!AD$52</f>
        <v>4.2382767891269168E-4</v>
      </c>
      <c r="AE13" s="132">
        <f>+生産者価格評価表!AE13/生産者価格評価表!AE$52</f>
        <v>8.4807468493262789E-2</v>
      </c>
      <c r="AF13" s="132">
        <f>+生産者価格評価表!AF13/生産者価格評価表!AF$52</f>
        <v>7.1147821561405112E-4</v>
      </c>
      <c r="AG13" s="132">
        <f>+生産者価格評価表!AG13/生産者価格評価表!AG$52</f>
        <v>9.6982644862732142E-3</v>
      </c>
      <c r="AH13" s="132">
        <f>+生産者価格評価表!AH13/生産者価格評価表!AH$52</f>
        <v>3.2693505955161011E-3</v>
      </c>
      <c r="AI13" s="132">
        <f>+生産者価格評価表!AI13/生産者価格評価表!AI$52</f>
        <v>1.9850217548300513E-3</v>
      </c>
      <c r="AJ13" s="132">
        <f>+生産者価格評価表!AJ13/生産者価格評価表!AJ$52</f>
        <v>3.1662854892893348E-3</v>
      </c>
      <c r="AK13" s="132">
        <f>+生産者価格評価表!AK13/生産者価格評価表!AK$52</f>
        <v>1.8872914578708963E-3</v>
      </c>
      <c r="AL13" s="132">
        <f>+生産者価格評価表!AL13/生産者価格評価表!AL$52</f>
        <v>3.6734157731256457E-3</v>
      </c>
      <c r="AM13" s="132">
        <f>+生産者価格評価表!AM13/生産者価格評価表!AM$52</f>
        <v>0</v>
      </c>
      <c r="AN13" s="132">
        <f>+生産者価格評価表!AN13/生産者価格評価表!AN$52</f>
        <v>8.9211276290844174E-3</v>
      </c>
      <c r="AO13" s="135">
        <f>+生産者価格評価表!AO13/生産者価格評価表!AO$52</f>
        <v>1.0411973383484013E-2</v>
      </c>
    </row>
    <row r="14" spans="1:41" ht="17.5" customHeight="1">
      <c r="A14" s="44">
        <v>8</v>
      </c>
      <c r="B14" s="402" t="s">
        <v>43</v>
      </c>
      <c r="C14" s="403" t="s">
        <v>235</v>
      </c>
      <c r="D14" s="132">
        <f>+生産者価格評価表!D14/生産者価格評価表!D$52</f>
        <v>9.7677378378175118E-3</v>
      </c>
      <c r="E14" s="132">
        <f>+生産者価格評価表!E14/生産者価格評価表!E$52</f>
        <v>5.0262664868845246E-3</v>
      </c>
      <c r="F14" s="132">
        <f>+生産者価格評価表!F14/生産者価格評価表!F$52</f>
        <v>1.750628804077814E-2</v>
      </c>
      <c r="G14" s="132">
        <f>+生産者価格評価表!G14/生産者価格評価表!G$52</f>
        <v>7.9772195262381509E-3</v>
      </c>
      <c r="H14" s="132">
        <f>+生産者価格評価表!H14/生産者価格評価表!H$52</f>
        <v>2.2508958793918545E-2</v>
      </c>
      <c r="I14" s="132">
        <f>+生産者価格評価表!I14/生産者価格評価表!I$52</f>
        <v>3.1632650395279703E-2</v>
      </c>
      <c r="J14" s="132">
        <f>+生産者価格評価表!J14/生産者価格評価表!J$52</f>
        <v>1.1696494236194025E-4</v>
      </c>
      <c r="K14" s="132">
        <f>+生産者価格評価表!K14/生産者価格評価表!K$52</f>
        <v>0.19423538515159022</v>
      </c>
      <c r="L14" s="132">
        <f>+生産者価格評価表!L14/生産者価格評価表!L$52</f>
        <v>7.3628465517398666E-3</v>
      </c>
      <c r="M14" s="132">
        <f>+生産者価格評価表!M14/生産者価格評価表!M$52</f>
        <v>7.0861665882113222E-4</v>
      </c>
      <c r="N14" s="132">
        <f>+生産者価格評価表!N14/生産者価格評価表!N$52</f>
        <v>6.2010368001121571E-3</v>
      </c>
      <c r="O14" s="132">
        <f>+生産者価格評価表!O14/生産者価格評価表!O$52</f>
        <v>4.8355376780702874E-3</v>
      </c>
      <c r="P14" s="132">
        <f>+生産者価格評価表!P14/生産者価格評価表!P$52</f>
        <v>1.2550517891066565E-2</v>
      </c>
      <c r="Q14" s="132">
        <f>+生産者価格評価表!Q14/生産者価格評価表!Q$52</f>
        <v>2.001337841997957E-2</v>
      </c>
      <c r="R14" s="132">
        <f>+生産者価格評価表!R14/生産者価格評価表!R$52</f>
        <v>4.4170792586625048E-2</v>
      </c>
      <c r="S14" s="132">
        <f>+生産者価格評価表!S14/生産者価格評価表!S$52</f>
        <v>1.6172874350664227E-2</v>
      </c>
      <c r="T14" s="132">
        <f>+生産者価格評価表!T14/生産者価格評価表!T$52</f>
        <v>3.8102673854086791E-2</v>
      </c>
      <c r="U14" s="132">
        <f>+生産者価格評価表!U14/生産者価格評価表!U$52</f>
        <v>4.3464407984283818E-2</v>
      </c>
      <c r="V14" s="132">
        <f>+生産者価格評価表!V14/生産者価格評価表!V$52</f>
        <v>4.4677242416038848E-2</v>
      </c>
      <c r="W14" s="132">
        <f>+生産者価格評価表!W14/生産者価格評価表!W$52</f>
        <v>5.3685903741968771E-2</v>
      </c>
      <c r="X14" s="132">
        <f>+生産者価格評価表!X14/生産者価格評価表!X$52</f>
        <v>1.4154069129385041E-2</v>
      </c>
      <c r="Y14" s="132">
        <f>+生産者価格評価表!Y14/生産者価格評価表!Y$52</f>
        <v>0</v>
      </c>
      <c r="Z14" s="132">
        <f>+生産者価格評価表!Z14/生産者価格評価表!Z$52</f>
        <v>3.6743686168870769E-2</v>
      </c>
      <c r="AA14" s="132">
        <f>+生産者価格評価表!AA14/生産者価格評価表!AA$52</f>
        <v>2.0451521506622564E-2</v>
      </c>
      <c r="AB14" s="132">
        <f>+生産者価格評価表!AB14/生産者価格評価表!AB$52</f>
        <v>4.8907819731211213E-3</v>
      </c>
      <c r="AC14" s="132">
        <f>+生産者価格評価表!AC14/生産者価格評価表!AC$52</f>
        <v>2.5373769200039025E-3</v>
      </c>
      <c r="AD14" s="132">
        <f>+生産者価格評価表!AD14/生産者価格評価表!AD$52</f>
        <v>7.3811196602469574E-4</v>
      </c>
      <c r="AE14" s="132">
        <f>+生産者価格評価表!AE14/生産者価格評価表!AE$52</f>
        <v>3.5221434336982355E-3</v>
      </c>
      <c r="AF14" s="132">
        <f>+生産者価格評価表!AF14/生産者価格評価表!AF$52</f>
        <v>3.9215102046620673E-3</v>
      </c>
      <c r="AG14" s="132">
        <f>+生産者価格評価表!AG14/生産者価格評価表!AG$52</f>
        <v>1.8053430327707905E-3</v>
      </c>
      <c r="AH14" s="132">
        <f>+生産者価格評価表!AH14/生産者価格評価表!AH$52</f>
        <v>4.4985662673893336E-3</v>
      </c>
      <c r="AI14" s="132">
        <f>+生産者価格評価表!AI14/生産者価格評価表!AI$52</f>
        <v>2.259324867468571E-3</v>
      </c>
      <c r="AJ14" s="132">
        <f>+生産者価格評価表!AJ14/生産者価格評価表!AJ$52</f>
        <v>7.4235341426022268E-3</v>
      </c>
      <c r="AK14" s="132">
        <f>+生産者価格評価表!AK14/生産者価格評価表!AK$52</f>
        <v>7.8673820554287233E-3</v>
      </c>
      <c r="AL14" s="132">
        <f>+生産者価格評価表!AL14/生産者価格評価表!AL$52</f>
        <v>2.7063244919827332E-3</v>
      </c>
      <c r="AM14" s="132">
        <f>+生産者価格評価表!AM14/生産者価格評価表!AM$52</f>
        <v>4.610197532663466E-2</v>
      </c>
      <c r="AN14" s="132">
        <f>+生産者価格評価表!AN14/生産者価格評価表!AN$52</f>
        <v>2.0580853213399016E-3</v>
      </c>
      <c r="AO14" s="135">
        <f>+生産者価格評価表!AO14/生産者価格評価表!AO$52</f>
        <v>1.2428067484573346E-2</v>
      </c>
    </row>
    <row r="15" spans="1:41" ht="17.5" customHeight="1">
      <c r="A15" s="44">
        <v>9</v>
      </c>
      <c r="B15" s="402" t="s">
        <v>44</v>
      </c>
      <c r="C15" s="403" t="s">
        <v>236</v>
      </c>
      <c r="D15" s="132">
        <f>+生産者価格評価表!D15/生産者価格評価表!D$52</f>
        <v>2.3344202818561598E-3</v>
      </c>
      <c r="E15" s="132">
        <f>+生産者価格評価表!E15/生産者価格評価表!E$52</f>
        <v>7.462406645885114E-4</v>
      </c>
      <c r="F15" s="132">
        <f>+生産者価格評価表!F15/生産者価格評価表!F$52</f>
        <v>1.7495306513729549E-3</v>
      </c>
      <c r="G15" s="132">
        <f>+生産者価格評価表!G15/生産者価格評価表!G$52</f>
        <v>4.3835029135178846E-4</v>
      </c>
      <c r="H15" s="132">
        <f>+生産者価格評価表!H15/生産者価格評価表!H$52</f>
        <v>1.7656227764726285E-3</v>
      </c>
      <c r="I15" s="132">
        <f>+生産者価格評価表!I15/生産者価格評価表!I$52</f>
        <v>8.0370727376937023E-3</v>
      </c>
      <c r="J15" s="132">
        <f>+生産者価格評価表!J15/生産者価格評価表!J$52</f>
        <v>9.6296105127788355E-4</v>
      </c>
      <c r="K15" s="132">
        <f>+生産者価格評価表!K15/生産者価格評価表!K$52</f>
        <v>2.681443908369995E-3</v>
      </c>
      <c r="L15" s="132">
        <f>+生産者価格評価表!L15/生産者価格評価表!L$52</f>
        <v>8.7202255152092012E-2</v>
      </c>
      <c r="M15" s="132">
        <f>+生産者価格評価表!M15/生産者価格評価表!M$52</f>
        <v>3.8329546472983182E-3</v>
      </c>
      <c r="N15" s="132">
        <f>+生産者価格評価表!N15/生産者価格評価表!N$52</f>
        <v>8.6188253566107289E-3</v>
      </c>
      <c r="O15" s="132">
        <f>+生産者価格評価表!O15/生産者価格評価表!O$52</f>
        <v>5.6680660015903462E-3</v>
      </c>
      <c r="P15" s="132">
        <f>+生産者価格評価表!P15/生産者価格評価表!P$52</f>
        <v>6.380371757798914E-3</v>
      </c>
      <c r="Q15" s="132">
        <f>+生産者価格評価表!Q15/生産者価格評価表!Q$52</f>
        <v>4.8200415021328663E-3</v>
      </c>
      <c r="R15" s="132">
        <f>+生産者価格評価表!R15/生産者価格評価表!R$52</f>
        <v>1.3882294152833491E-2</v>
      </c>
      <c r="S15" s="132">
        <f>+生産者価格評価表!S15/生産者価格評価表!S$52</f>
        <v>3.4896308426742836E-2</v>
      </c>
      <c r="T15" s="132">
        <f>+生産者価格評価表!T15/生産者価格評価表!T$52</f>
        <v>7.3903197954248443E-3</v>
      </c>
      <c r="U15" s="132">
        <f>+生産者価格評価表!U15/生産者価格評価表!U$52</f>
        <v>2.9750750554498953E-3</v>
      </c>
      <c r="V15" s="132">
        <f>+生産者価格評価表!V15/生産者価格評価表!V$52</f>
        <v>8.4131767749033633E-3</v>
      </c>
      <c r="W15" s="132">
        <f>+生産者価格評価表!W15/生産者価格評価表!W$52</f>
        <v>4.3116068360217292E-3</v>
      </c>
      <c r="X15" s="132">
        <f>+生産者価格評価表!X15/生産者価格評価表!X$52</f>
        <v>5.1627953700058418E-2</v>
      </c>
      <c r="Y15" s="132">
        <f>+生産者価格評価表!Y15/生産者価格評価表!Y$52</f>
        <v>5.328435931600257E-5</v>
      </c>
      <c r="Z15" s="132">
        <f>+生産者価格評価表!Z15/生産者価格評価表!Z$52</f>
        <v>4.8006681954462851E-3</v>
      </c>
      <c r="AA15" s="132">
        <f>+生産者価格評価表!AA15/生産者価格評価表!AA$52</f>
        <v>4.9680282268110983E-4</v>
      </c>
      <c r="AB15" s="132">
        <f>+生産者価格評価表!AB15/生産者価格評価表!AB$52</f>
        <v>1.9496690092534266E-4</v>
      </c>
      <c r="AC15" s="132">
        <f>+生産者価格評価表!AC15/生産者価格評価表!AC$52</f>
        <v>1.2137530607012767E-5</v>
      </c>
      <c r="AD15" s="132">
        <f>+生産者価格評価表!AD15/生産者価格評価表!AD$52</f>
        <v>6.4120267445790126E-5</v>
      </c>
      <c r="AE15" s="132">
        <f>+生産者価格評価表!AE15/生産者価格評価表!AE$52</f>
        <v>4.3247031279027736E-5</v>
      </c>
      <c r="AF15" s="132">
        <f>+生産者価格評価表!AF15/生産者価格評価表!AF$52</f>
        <v>8.5416169431698367E-6</v>
      </c>
      <c r="AG15" s="132">
        <f>+生産者価格評価表!AG15/生産者価格評価表!AG$52</f>
        <v>1.9511198611615294E-4</v>
      </c>
      <c r="AH15" s="132">
        <f>+生産者価格評価表!AH15/生産者価格評価表!AH$52</f>
        <v>1.9378328658110403E-3</v>
      </c>
      <c r="AI15" s="132">
        <f>+生産者価格評価表!AI15/生産者価格評価表!AI$52</f>
        <v>7.2073705682738334E-4</v>
      </c>
      <c r="AJ15" s="132">
        <f>+生産者価格評価表!AJ15/生産者価格評価表!AJ$52</f>
        <v>4.4568431811137081E-4</v>
      </c>
      <c r="AK15" s="132">
        <f>+生産者価格評価表!AK15/生産者価格評価表!AK$52</f>
        <v>7.0887095214087592E-4</v>
      </c>
      <c r="AL15" s="132">
        <f>+生産者価格評価表!AL15/生産者価格評価表!AL$52</f>
        <v>1.0375822985786763E-3</v>
      </c>
      <c r="AM15" s="132">
        <f>+生産者価格評価表!AM15/生産者価格評価表!AM$52</f>
        <v>5.3910574569322658E-3</v>
      </c>
      <c r="AN15" s="132">
        <f>+生産者価格評価表!AN15/生産者価格評価表!AN$52</f>
        <v>2.7534647775891057E-3</v>
      </c>
      <c r="AO15" s="135">
        <f>+生産者価格評価表!AO15/生産者価格評価表!AO$52</f>
        <v>6.1611376850792274E-3</v>
      </c>
    </row>
    <row r="16" spans="1:41" ht="17.5" customHeight="1">
      <c r="A16" s="44">
        <v>10</v>
      </c>
      <c r="B16" s="402" t="s">
        <v>45</v>
      </c>
      <c r="C16" s="403" t="s">
        <v>91</v>
      </c>
      <c r="D16" s="132">
        <f>+生産者価格評価表!D16/生産者価格評価表!D$52</f>
        <v>5.2240811379051486E-5</v>
      </c>
      <c r="E16" s="132">
        <f>+生産者価格評価表!E16/生産者価格評価表!E$52</f>
        <v>3.9542858496581703E-3</v>
      </c>
      <c r="F16" s="132">
        <f>+生産者価格評価表!F16/生産者価格評価表!F$52</f>
        <v>0</v>
      </c>
      <c r="G16" s="132">
        <f>+生産者価格評価表!G16/生産者価格評価表!G$52</f>
        <v>1.7245442496755314E-4</v>
      </c>
      <c r="H16" s="132">
        <f>+生産者価格評価表!H16/生産者価格評価表!H$52</f>
        <v>9.0550338649228214E-3</v>
      </c>
      <c r="I16" s="132">
        <f>+生産者価格評価表!I16/生産者価格評価表!I$52</f>
        <v>2.7044208525111255E-5</v>
      </c>
      <c r="J16" s="132">
        <f>+生産者価格評価表!J16/生産者価格評価表!J$52</f>
        <v>-4.5276751882041382E-7</v>
      </c>
      <c r="K16" s="132">
        <f>+生産者価格評価表!K16/生産者価格評価表!K$52</f>
        <v>1.8435018204854482E-3</v>
      </c>
      <c r="L16" s="132">
        <f>+生産者価格評価表!L16/生産者価格評価表!L$52</f>
        <v>7.2886479122509862E-3</v>
      </c>
      <c r="M16" s="132">
        <f>+生産者価格評価表!M16/生産者価格評価表!M$52</f>
        <v>0.49487840086813145</v>
      </c>
      <c r="N16" s="132">
        <f>+生産者価格評価表!N16/生産者価格評価表!N$52</f>
        <v>1.0164277457027269E-3</v>
      </c>
      <c r="O16" s="132">
        <f>+生産者価格評価表!O16/生産者価格評価表!O$52</f>
        <v>0.1942240680792171</v>
      </c>
      <c r="P16" s="132">
        <f>+生産者価格評価表!P16/生産者価格評価表!P$52</f>
        <v>9.6478744842376479E-2</v>
      </c>
      <c r="Q16" s="132">
        <f>+生産者価格評価表!Q16/生産者価格評価表!Q$52</f>
        <v>7.7454640684791243E-2</v>
      </c>
      <c r="R16" s="132">
        <f>+生産者価格評価表!R16/生産者価格評価表!R$52</f>
        <v>2.0657867118102875E-2</v>
      </c>
      <c r="S16" s="132">
        <f>+生産者価格評価表!S16/生産者価格評価表!S$52</f>
        <v>6.3306555793301474E-3</v>
      </c>
      <c r="T16" s="132">
        <f>+生産者価格評価表!T16/生産者価格評価表!T$52</f>
        <v>4.2865059523573036E-2</v>
      </c>
      <c r="U16" s="132">
        <f>+生産者価格評価表!U16/生産者価格評価表!U$52</f>
        <v>9.1058301156769477E-3</v>
      </c>
      <c r="V16" s="132">
        <f>+生産者価格評価表!V16/生産者価格評価表!V$52</f>
        <v>5.155912035247958E-2</v>
      </c>
      <c r="W16" s="132">
        <f>+生産者価格評価表!W16/生産者価格評価表!W$52</f>
        <v>3.3846604110614464E-3</v>
      </c>
      <c r="X16" s="132">
        <f>+生産者価格評価表!X16/生産者価格評価表!X$52</f>
        <v>1.9320307845603374E-2</v>
      </c>
      <c r="Y16" s="132">
        <f>+生産者価格評価表!Y16/生産者価格評価表!Y$52</f>
        <v>0</v>
      </c>
      <c r="Z16" s="132">
        <f>+生産者価格評価表!Z16/生産者価格評価表!Z$52</f>
        <v>2.9357159869159774E-5</v>
      </c>
      <c r="AA16" s="132">
        <f>+生産者価格評価表!AA16/生産者価格評価表!AA$52</f>
        <v>0</v>
      </c>
      <c r="AB16" s="132">
        <f>+生産者価格評価表!AB16/生産者価格評価表!AB$52</f>
        <v>0</v>
      </c>
      <c r="AC16" s="132">
        <f>+生産者価格評価表!AC16/生産者価格評価表!AC$52</f>
        <v>0</v>
      </c>
      <c r="AD16" s="132">
        <f>+生産者価格評価表!AD16/生産者価格評価表!AD$52</f>
        <v>0</v>
      </c>
      <c r="AE16" s="132">
        <f>+生産者価格評価表!AE16/生産者価格評価表!AE$52</f>
        <v>2.7050475971325012E-4</v>
      </c>
      <c r="AF16" s="132">
        <f>+生産者価格評価表!AF16/生産者価格評価表!AF$52</f>
        <v>0</v>
      </c>
      <c r="AG16" s="132">
        <f>+生産者価格評価表!AG16/生産者価格評価表!AG$52</f>
        <v>3.9341445318839545E-5</v>
      </c>
      <c r="AH16" s="132">
        <f>+生産者価格評価表!AH16/生産者価格評価表!AH$52</f>
        <v>0</v>
      </c>
      <c r="AI16" s="132">
        <f>+生産者価格評価表!AI16/生産者価格評価表!AI$52</f>
        <v>2.9740027411411059E-6</v>
      </c>
      <c r="AJ16" s="132">
        <f>+生産者価格評価表!AJ16/生産者価格評価表!AJ$52</f>
        <v>4.8170767465044777E-6</v>
      </c>
      <c r="AK16" s="132">
        <f>+生産者価格評価表!AK16/生産者価格評価表!AK$52</f>
        <v>1.4069104204597553E-4</v>
      </c>
      <c r="AL16" s="132">
        <f>+生産者価格評価表!AL16/生産者価格評価表!AL$52</f>
        <v>4.4442186261472506E-5</v>
      </c>
      <c r="AM16" s="132">
        <f>+生産者価格評価表!AM16/生産者価格評価表!AM$52</f>
        <v>2.4290121207704826E-5</v>
      </c>
      <c r="AN16" s="132">
        <f>+生産者価格評価表!AN16/生産者価格評価表!AN$52</f>
        <v>2.5029265016621753E-3</v>
      </c>
      <c r="AO16" s="135">
        <f>+生産者価格評価表!AO16/生産者価格評価表!AO$52</f>
        <v>1.9476666517108217E-2</v>
      </c>
    </row>
    <row r="17" spans="1:41" ht="17.5" customHeight="1">
      <c r="A17" s="44">
        <v>11</v>
      </c>
      <c r="B17" s="402" t="s">
        <v>46</v>
      </c>
      <c r="C17" s="403" t="s">
        <v>92</v>
      </c>
      <c r="D17" s="132">
        <f>+生産者価格評価表!D17/生産者価格評価表!D$52</f>
        <v>0</v>
      </c>
      <c r="E17" s="132">
        <f>+生産者価格評価表!E17/生産者価格評価表!E$52</f>
        <v>9.3181373990946408E-4</v>
      </c>
      <c r="F17" s="132">
        <f>+生産者価格評価表!F17/生産者価格評価表!F$52</f>
        <v>1.222364809848948E-3</v>
      </c>
      <c r="G17" s="132">
        <f>+生産者価格評価表!G17/生産者価格評価表!G$52</f>
        <v>8.2448330661778402E-6</v>
      </c>
      <c r="H17" s="132">
        <f>+生産者価格評価表!H17/生産者価格評価表!H$52</f>
        <v>2.3217340742556309E-3</v>
      </c>
      <c r="I17" s="132">
        <f>+生産者価格評価表!I17/生産者価格評価表!I$52</f>
        <v>5.1489560405922974E-3</v>
      </c>
      <c r="J17" s="132">
        <f>+生産者価格評価表!J17/生産者価格評価表!J$52</f>
        <v>1.7054243208902256E-5</v>
      </c>
      <c r="K17" s="132">
        <f>+生産者価格評価表!K17/生産者価格評価表!K$52</f>
        <v>2.4954131658033699E-3</v>
      </c>
      <c r="L17" s="132">
        <f>+生産者価格評価表!L17/生産者価格評価表!L$52</f>
        <v>8.4066450355332421E-3</v>
      </c>
      <c r="M17" s="132">
        <f>+生産者価格評価表!M17/生産者価格評価表!M$52</f>
        <v>9.6244417244057134E-3</v>
      </c>
      <c r="N17" s="132">
        <f>+生産者価格評価表!N17/生産者価格評価表!N$52</f>
        <v>0.41366832448725588</v>
      </c>
      <c r="O17" s="132">
        <f>+生産者価格評価表!O17/生産者価格評価表!O$52</f>
        <v>5.3128074301139833E-2</v>
      </c>
      <c r="P17" s="132">
        <f>+生産者価格評価表!P17/生産者価格評価表!P$52</f>
        <v>3.1645835728638647E-2</v>
      </c>
      <c r="Q17" s="132">
        <f>+生産者価格評価表!Q17/生産者価格評価表!Q$52</f>
        <v>1.7920429851295112E-2</v>
      </c>
      <c r="R17" s="132">
        <f>+生産者価格評価表!R17/生産者価格評価表!R$52</f>
        <v>4.4668390973565258E-2</v>
      </c>
      <c r="S17" s="132">
        <f>+生産者価格評価表!S17/生産者価格評価表!S$52</f>
        <v>4.91409380622908E-2</v>
      </c>
      <c r="T17" s="132">
        <f>+生産者価格評価表!T17/生産者価格評価表!T$52</f>
        <v>6.4459680467304492E-2</v>
      </c>
      <c r="U17" s="132">
        <f>+生産者価格評価表!U17/生産者価格評価表!U$52</f>
        <v>4.0615651997438544E-2</v>
      </c>
      <c r="V17" s="132">
        <f>+生産者価格評価表!V17/生産者価格評価表!V$52</f>
        <v>2.2962271040867226E-2</v>
      </c>
      <c r="W17" s="132">
        <f>+生産者価格評価表!W17/生産者価格評価表!W$52</f>
        <v>1.2044258469663578E-2</v>
      </c>
      <c r="X17" s="132">
        <f>+生産者価格評価表!X17/生産者価格評価表!X$52</f>
        <v>8.9075824457861691E-3</v>
      </c>
      <c r="Y17" s="132">
        <f>+生産者価格評価表!Y17/生産者価格評価表!Y$52</f>
        <v>5.8763316036631078E-4</v>
      </c>
      <c r="Z17" s="132">
        <f>+生産者価格評価表!Z17/生産者価格評価表!Z$52</f>
        <v>2.2293783058534866E-4</v>
      </c>
      <c r="AA17" s="132">
        <f>+生産者価格評価表!AA17/生産者価格評価表!AA$52</f>
        <v>3.6713678532026927E-6</v>
      </c>
      <c r="AB17" s="132">
        <f>+生産者価格評価表!AB17/生産者価格評価表!AB$52</f>
        <v>1.3535623204143666E-5</v>
      </c>
      <c r="AC17" s="132">
        <f>+生産者価格評価表!AC17/生産者価格評価表!AC$52</f>
        <v>0</v>
      </c>
      <c r="AD17" s="132">
        <f>+生産者価格評価表!AD17/生産者価格評価表!AD$52</f>
        <v>0</v>
      </c>
      <c r="AE17" s="132">
        <f>+生産者価格評価表!AE17/生産者価格評価表!AE$52</f>
        <v>1.5319166604409546E-5</v>
      </c>
      <c r="AF17" s="132">
        <f>+生産者価格評価表!AF17/生産者価格評価表!AF$52</f>
        <v>5.2126948804533762E-5</v>
      </c>
      <c r="AG17" s="132">
        <f>+生産者価格評価表!AG17/生産者価格評価表!AG$52</f>
        <v>2.358844559814738E-4</v>
      </c>
      <c r="AH17" s="132">
        <f>+生産者価格評価表!AH17/生産者価格評価表!AH$52</f>
        <v>9.6112500008172836E-5</v>
      </c>
      <c r="AI17" s="132">
        <f>+生産者価格評価表!AI17/生産者価格評価表!AI$52</f>
        <v>1.6007917184418772E-3</v>
      </c>
      <c r="AJ17" s="132">
        <f>+生産者価格評価表!AJ17/生産者価格評価表!AJ$52</f>
        <v>2.113230624879573E-4</v>
      </c>
      <c r="AK17" s="132">
        <f>+生産者価格評価表!AK17/生産者価格評価表!AK$52</f>
        <v>3.2787705613135062E-4</v>
      </c>
      <c r="AL17" s="132">
        <f>+生産者価格評価表!AL17/生産者価格評価表!AL$52</f>
        <v>3.4745249884466739E-4</v>
      </c>
      <c r="AM17" s="132">
        <f>+生産者価格評価表!AM17/生産者価格評価表!AM$52</f>
        <v>9.6553231800626689E-4</v>
      </c>
      <c r="AN17" s="132">
        <f>+生産者価格評価表!AN17/生産者価格評価表!AN$52</f>
        <v>2.1801225413992523E-3</v>
      </c>
      <c r="AO17" s="135">
        <f>+生産者価格評価表!AO17/生産者価格評価表!AO$52</f>
        <v>9.0483398375179724E-3</v>
      </c>
    </row>
    <row r="18" spans="1:41" ht="17.5" customHeight="1">
      <c r="A18" s="44">
        <v>12</v>
      </c>
      <c r="B18" s="402" t="s">
        <v>47</v>
      </c>
      <c r="C18" s="403" t="s">
        <v>93</v>
      </c>
      <c r="D18" s="132">
        <f>+生産者価格評価表!D18/生産者価格評価表!D$52</f>
        <v>2.3746926101328898E-3</v>
      </c>
      <c r="E18" s="132">
        <f>+生産者価格評価表!E18/生産者価格評価表!E$52</f>
        <v>1.1248887055093488E-2</v>
      </c>
      <c r="F18" s="132">
        <f>+生産者価格評価表!F18/生産者価格評価表!F$52</f>
        <v>1.0898797793385616E-2</v>
      </c>
      <c r="G18" s="132">
        <f>+生産者価格評価表!G18/生産者価格評価表!G$52</f>
        <v>1.3143638046331839E-3</v>
      </c>
      <c r="H18" s="132">
        <f>+生産者価格評価表!H18/生産者価格評価表!H$52</f>
        <v>1.1984277137479593E-2</v>
      </c>
      <c r="I18" s="132">
        <f>+生産者価格評価表!I18/生産者価格評価表!I$52</f>
        <v>1.2654571244436783E-2</v>
      </c>
      <c r="J18" s="132">
        <f>+生産者価格評価表!J18/生産者価格評価表!J$52</f>
        <v>4.7027452954813653E-4</v>
      </c>
      <c r="K18" s="132">
        <f>+生産者価格評価表!K18/生産者価格評価表!K$52</f>
        <v>6.4406385837697307E-3</v>
      </c>
      <c r="L18" s="132">
        <f>+生産者価格評価表!L18/生産者価格評価表!L$52</f>
        <v>9.5071568236900442E-3</v>
      </c>
      <c r="M18" s="132">
        <f>+生産者価格評価表!M18/生産者価格評価表!M$52</f>
        <v>1.0254317918925169E-3</v>
      </c>
      <c r="N18" s="132">
        <f>+生産者価格評価表!N18/生産者価格評価表!N$52</f>
        <v>2.1008850783125208E-3</v>
      </c>
      <c r="O18" s="132">
        <f>+生産者価格評価表!O18/生産者価格評価表!O$52</f>
        <v>7.2884787427186973E-2</v>
      </c>
      <c r="P18" s="132">
        <f>+生産者価格評価表!P18/生産者価格評価表!P$52</f>
        <v>3.198575661260613E-2</v>
      </c>
      <c r="Q18" s="132">
        <f>+生産者価格評価表!Q18/生産者価格評価表!Q$52</f>
        <v>3.014408413163349E-2</v>
      </c>
      <c r="R18" s="132">
        <f>+生産者価格評価表!R18/生産者価格評価表!R$52</f>
        <v>3.4856241373063174E-2</v>
      </c>
      <c r="S18" s="132">
        <f>+生産者価格評価表!S18/生産者価格評価表!S$52</f>
        <v>2.0274716537091508E-2</v>
      </c>
      <c r="T18" s="132">
        <f>+生産者価格評価表!T18/生産者価格評価表!T$52</f>
        <v>2.8946941106464719E-2</v>
      </c>
      <c r="U18" s="132">
        <f>+生産者価格評価表!U18/生産者価格評価表!U$52</f>
        <v>3.1040040221661777E-2</v>
      </c>
      <c r="V18" s="132">
        <f>+生産者価格評価表!V18/生産者価格評価表!V$52</f>
        <v>1.0400155870690517E-2</v>
      </c>
      <c r="W18" s="132">
        <f>+生産者価格評価表!W18/生産者価格評価表!W$52</f>
        <v>1.1475909258936729E-2</v>
      </c>
      <c r="X18" s="132">
        <f>+生産者価格評価表!X18/生産者価格評価表!X$52</f>
        <v>9.3815361156499799E-2</v>
      </c>
      <c r="Y18" s="132">
        <f>+生産者価格評価表!Y18/生産者価格評価表!Y$52</f>
        <v>5.6281873314650984E-4</v>
      </c>
      <c r="Z18" s="132">
        <f>+生産者価格評価表!Z18/生産者価格評価表!Z$52</f>
        <v>7.2532050624104529E-4</v>
      </c>
      <c r="AA18" s="132">
        <f>+生産者価格評価表!AA18/生産者価格評価表!AA$52</f>
        <v>1.5252864626487552E-4</v>
      </c>
      <c r="AB18" s="132">
        <f>+生産者価格評価表!AB18/生産者価格評価表!AB$52</f>
        <v>2.9131573181743558E-3</v>
      </c>
      <c r="AC18" s="132">
        <f>+生産者価格評価表!AC18/生産者価格評価表!AC$52</f>
        <v>1.144120515495512E-4</v>
      </c>
      <c r="AD18" s="132">
        <f>+生産者価格評価表!AD18/生産者価格評価表!AD$52</f>
        <v>2.8169405128139317E-4</v>
      </c>
      <c r="AE18" s="132">
        <f>+生産者価格評価表!AE18/生産者価格評価表!AE$52</f>
        <v>1.549303814149236E-3</v>
      </c>
      <c r="AF18" s="132">
        <f>+生産者価格評価表!AF18/生産者価格評価表!AF$52</f>
        <v>3.7267613383577943E-4</v>
      </c>
      <c r="AG18" s="132">
        <f>+生産者価格評価表!AG18/生産者価格評価表!AG$52</f>
        <v>4.1123657364678682E-3</v>
      </c>
      <c r="AH18" s="132">
        <f>+生産者価格評価表!AH18/生産者価格評価表!AH$52</f>
        <v>2.1545763607274299E-4</v>
      </c>
      <c r="AI18" s="132">
        <f>+生産者価格評価表!AI18/生産者価格評価表!AI$52</f>
        <v>3.8428562522445727E-4</v>
      </c>
      <c r="AJ18" s="132">
        <f>+生産者価格評価表!AJ18/生産者価格評価表!AJ$52</f>
        <v>2.2435011351546073E-3</v>
      </c>
      <c r="AK18" s="132">
        <f>+生産者価格評価表!AK18/生産者価格評価表!AK$52</f>
        <v>1.1315116669506976E-3</v>
      </c>
      <c r="AL18" s="132">
        <f>+生産者価格評価表!AL18/生産者価格評価表!AL$52</f>
        <v>2.5226183314897449E-3</v>
      </c>
      <c r="AM18" s="132">
        <f>+生産者価格評価表!AM18/生産者価格評価表!AM$52</f>
        <v>3.8931666491238016E-4</v>
      </c>
      <c r="AN18" s="132">
        <f>+生産者価格評価表!AN18/生産者価格評価表!AN$52</f>
        <v>3.0328317612207342E-3</v>
      </c>
      <c r="AO18" s="135">
        <f>+生産者価格評価表!AO18/生産者価格評価表!AO$52</f>
        <v>1.1531439871509265E-2</v>
      </c>
    </row>
    <row r="19" spans="1:41" ht="17.5" customHeight="1">
      <c r="A19" s="44">
        <v>13</v>
      </c>
      <c r="B19" s="402" t="s">
        <v>48</v>
      </c>
      <c r="C19" s="403" t="s">
        <v>1</v>
      </c>
      <c r="D19" s="132">
        <f>+生産者価格評価表!D19/生産者価格評価表!D$52</f>
        <v>1.8599669686040001E-6</v>
      </c>
      <c r="E19" s="132">
        <f>+生産者価格評価表!E19/生産者価格評価表!E$52</f>
        <v>2.3374310763830623E-3</v>
      </c>
      <c r="F19" s="132">
        <f>+生産者価格評価表!F19/生産者価格評価表!F$52</f>
        <v>0</v>
      </c>
      <c r="G19" s="132">
        <f>+生産者価格評価表!G19/生産者価格評価表!G$52</f>
        <v>0</v>
      </c>
      <c r="H19" s="132">
        <f>+生産者価格評価表!H19/生産者価格評価表!H$52</f>
        <v>1.0052310475486524E-4</v>
      </c>
      <c r="I19" s="132">
        <f>+生産者価格評価表!I19/生産者価格評価表!I$52</f>
        <v>1.7758794893121359E-5</v>
      </c>
      <c r="J19" s="132">
        <f>+生産者価格評価表!J19/生産者価格評価表!J$52</f>
        <v>0</v>
      </c>
      <c r="K19" s="132">
        <f>+生産者価格評価表!K19/生産者価格評価表!K$52</f>
        <v>3.4729148445371917E-4</v>
      </c>
      <c r="L19" s="132">
        <f>+生産者価格評価表!L19/生産者価格評価表!L$52</f>
        <v>1.5707912798353034E-3</v>
      </c>
      <c r="M19" s="132">
        <f>+生産者価格評価表!M19/生産者価格評価表!M$52</f>
        <v>1.0882055718216153E-4</v>
      </c>
      <c r="N19" s="132">
        <f>+生産者価格評価表!N19/生産者価格評価表!N$52</f>
        <v>1.3143462228914571E-5</v>
      </c>
      <c r="O19" s="132">
        <f>+生産者価格評価表!O19/生産者価格評価表!O$52</f>
        <v>8.7884907379667527E-4</v>
      </c>
      <c r="P19" s="132">
        <f>+生産者価格評価表!P19/生産者価格評価表!P$52</f>
        <v>0.16030747782648833</v>
      </c>
      <c r="Q19" s="132">
        <f>+生産者価格評価表!Q19/生産者価格評価表!Q$52</f>
        <v>3.7414819926588037E-2</v>
      </c>
      <c r="R19" s="132">
        <f>+生産者価格評価表!R19/生産者価格評価表!R$52</f>
        <v>1.2877986422572464E-2</v>
      </c>
      <c r="S19" s="132">
        <f>+生産者価格評価表!S19/生産者価格評価表!S$52</f>
        <v>2.0520762380168167E-3</v>
      </c>
      <c r="T19" s="132">
        <f>+生産者価格評価表!T19/生産者価格評価表!T$52</f>
        <v>1.4197060071587976E-2</v>
      </c>
      <c r="U19" s="132">
        <f>+生産者価格評価表!U19/生産者価格評価表!U$52</f>
        <v>1.8405001483466088E-3</v>
      </c>
      <c r="V19" s="132">
        <f>+生産者価格評価表!V19/生産者価格評価表!V$52</f>
        <v>7.7670358317541441E-3</v>
      </c>
      <c r="W19" s="132">
        <f>+生産者価格評価表!W19/生産者価格評価表!W$52</f>
        <v>3.0419172085259912E-4</v>
      </c>
      <c r="X19" s="132">
        <f>+生産者価格評価表!X19/生産者価格評価表!X$52</f>
        <v>6.5880126259898891E-3</v>
      </c>
      <c r="Y19" s="132">
        <f>+生産者価格評価表!Y19/生産者価格評価表!Y$52</f>
        <v>0</v>
      </c>
      <c r="Z19" s="132">
        <f>+生産者価格評価表!Z19/生産者価格評価表!Z$52</f>
        <v>1.0322904478202971E-2</v>
      </c>
      <c r="AA19" s="132">
        <f>+生産者価格評価表!AA19/生産者価格評価表!AA$52</f>
        <v>0</v>
      </c>
      <c r="AB19" s="132">
        <f>+生産者価格評価表!AB19/生産者価格評価表!AB$52</f>
        <v>3.8503724971149713E-6</v>
      </c>
      <c r="AC19" s="132">
        <f>+生産者価格評価表!AC19/生産者価格評価表!AC$52</f>
        <v>2.7522745140618523E-8</v>
      </c>
      <c r="AD19" s="132">
        <f>+生産者価格評価表!AD19/生産者価格評価表!AD$52</f>
        <v>0</v>
      </c>
      <c r="AE19" s="132">
        <f>+生産者価格評価表!AE19/生産者価格評価表!AE$52</f>
        <v>8.1032970400258107E-5</v>
      </c>
      <c r="AF19" s="132">
        <f>+生産者価格評価表!AF19/生産者価格評価表!AF$52</f>
        <v>3.8167945980290445E-6</v>
      </c>
      <c r="AG19" s="132">
        <f>+生産者価格評価表!AG19/生産者価格評価表!AG$52</f>
        <v>3.4771550537617154E-4</v>
      </c>
      <c r="AH19" s="132">
        <f>+生産者価格評価表!AH19/生産者価格評価表!AH$52</f>
        <v>0</v>
      </c>
      <c r="AI19" s="132">
        <f>+生産者価格評価表!AI19/生産者価格評価表!AI$52</f>
        <v>1.3897209070752831E-7</v>
      </c>
      <c r="AJ19" s="132">
        <f>+生産者価格評価表!AJ19/生産者価格評価表!AJ$52</f>
        <v>0</v>
      </c>
      <c r="AK19" s="132">
        <f>+生産者価格評価表!AK19/生産者価格評価表!AK$52</f>
        <v>7.3084609355441102E-3</v>
      </c>
      <c r="AL19" s="132">
        <f>+生産者価格評価表!AL19/生産者価格評価表!AL$52</f>
        <v>2.3143287444860044E-5</v>
      </c>
      <c r="AM19" s="132">
        <f>+生産者価格評価表!AM19/生産者価格評価表!AM$52</f>
        <v>0</v>
      </c>
      <c r="AN19" s="132">
        <f>+生産者価格評価表!AN19/生産者価格評価表!AN$52</f>
        <v>0</v>
      </c>
      <c r="AO19" s="135">
        <f>+生産者価格評価表!AO19/生産者価格評価表!AO$52</f>
        <v>4.0493074651962542E-3</v>
      </c>
    </row>
    <row r="20" spans="1:41" ht="17.5" customHeight="1">
      <c r="A20" s="44">
        <v>14</v>
      </c>
      <c r="B20" s="402" t="s">
        <v>49</v>
      </c>
      <c r="C20" s="403" t="s">
        <v>2</v>
      </c>
      <c r="D20" s="132">
        <f>+生産者価格評価表!D20/生産者価格評価表!D$52</f>
        <v>1.027025239185687E-5</v>
      </c>
      <c r="E20" s="132">
        <f>+生産者価格評価表!E20/生産者価格評価表!E$52</f>
        <v>9.930133711323313E-4</v>
      </c>
      <c r="F20" s="132">
        <f>+生産者価格評価表!F20/生産者価格評価表!F$52</f>
        <v>0</v>
      </c>
      <c r="G20" s="132">
        <f>+生産者価格評価表!G20/生産者価格評価表!G$52</f>
        <v>0</v>
      </c>
      <c r="H20" s="132">
        <f>+生産者価格評価表!H20/生産者価格評価表!H$52</f>
        <v>9.7551117309938783E-5</v>
      </c>
      <c r="I20" s="132">
        <f>+生産者価格評価表!I20/生産者価格評価表!I$52</f>
        <v>0</v>
      </c>
      <c r="J20" s="132">
        <f>+生産者価格評価表!J20/生産者価格評価表!J$52</f>
        <v>1.4488560602253242E-5</v>
      </c>
      <c r="K20" s="132">
        <f>+生産者価格評価表!K20/生産者価格評価表!K$52</f>
        <v>2.716443407855232E-3</v>
      </c>
      <c r="L20" s="132">
        <f>+生産者価格評価表!L20/生産者価格評価表!L$52</f>
        <v>1.2663944022600175E-3</v>
      </c>
      <c r="M20" s="132">
        <f>+生産者価格評価表!M20/生産者価格評価表!M$52</f>
        <v>1.5002030525069167E-4</v>
      </c>
      <c r="N20" s="132">
        <f>+生産者価格評価表!N20/生産者価格評価表!N$52</f>
        <v>1.1232792256748285E-4</v>
      </c>
      <c r="O20" s="132">
        <f>+生産者価格評価表!O20/生産者価格評価表!O$52</f>
        <v>4.8105510367920409E-4</v>
      </c>
      <c r="P20" s="132">
        <f>+生産者価格評価表!P20/生産者価格評価表!P$52</f>
        <v>4.4019417727937252E-3</v>
      </c>
      <c r="Q20" s="132">
        <f>+生産者価格評価表!Q20/生産者価格評価表!Q$52</f>
        <v>0.14869769065004484</v>
      </c>
      <c r="R20" s="132">
        <f>+生産者価格評価表!R20/生産者価格評価表!R$52</f>
        <v>1.6226262892441304E-3</v>
      </c>
      <c r="S20" s="132">
        <f>+生産者価格評価表!S20/生産者価格評価表!S$52</f>
        <v>2.8857827472962873E-3</v>
      </c>
      <c r="T20" s="132">
        <f>+生産者価格評価表!T20/生産者価格評価表!T$52</f>
        <v>2.2093614434067562E-3</v>
      </c>
      <c r="U20" s="132">
        <f>+生産者価格評価表!U20/生産者価格評価表!U$52</f>
        <v>8.4811249036686608E-4</v>
      </c>
      <c r="V20" s="132">
        <f>+生産者価格評価表!V20/生産者価格評価表!V$52</f>
        <v>8.7784061824308418E-4</v>
      </c>
      <c r="W20" s="132">
        <f>+生産者価格評価表!W20/生産者価格評価表!W$52</f>
        <v>9.1474225768198148E-5</v>
      </c>
      <c r="X20" s="132">
        <f>+生産者価格評価表!X20/生産者価格評価表!X$52</f>
        <v>6.0316625265218951E-5</v>
      </c>
      <c r="Y20" s="132">
        <f>+生産者価格評価表!Y20/生産者価格評価表!Y$52</f>
        <v>6.235861259742028E-6</v>
      </c>
      <c r="Z20" s="132">
        <f>+生産者価格評価表!Z20/生産者価格評価表!Z$52</f>
        <v>2.792241145450159E-4</v>
      </c>
      <c r="AA20" s="132">
        <f>+生産者価格評価表!AA20/生産者価格評価表!AA$52</f>
        <v>0</v>
      </c>
      <c r="AB20" s="132">
        <f>+生産者価格評価表!AB20/生産者価格評価表!AB$52</f>
        <v>3.0630414262763355E-6</v>
      </c>
      <c r="AC20" s="132">
        <f>+生産者価格評価表!AC20/生産者価格評価表!AC$52</f>
        <v>0</v>
      </c>
      <c r="AD20" s="132">
        <f>+生産者価格評価表!AD20/生産者価格評価表!AD$52</f>
        <v>0</v>
      </c>
      <c r="AE20" s="132">
        <f>+生産者価格評価表!AE20/生産者価格評価表!AE$52</f>
        <v>5.3105105725639907E-5</v>
      </c>
      <c r="AF20" s="132">
        <f>+生産者価格評価表!AF20/生産者価格評価表!AF$52</f>
        <v>3.8167945980290445E-6</v>
      </c>
      <c r="AG20" s="132">
        <f>+生産者価格評価表!AG20/生産者価格評価表!AG$52</f>
        <v>2.1793800060347009E-5</v>
      </c>
      <c r="AH20" s="132">
        <f>+生産者価格評価表!AH20/生産者価格評価表!AH$52</f>
        <v>0</v>
      </c>
      <c r="AI20" s="132">
        <f>+生産者価格評価表!AI20/生産者価格評価表!AI$52</f>
        <v>0</v>
      </c>
      <c r="AJ20" s="132">
        <f>+生産者価格評価表!AJ20/生産者価格評価表!AJ$52</f>
        <v>0</v>
      </c>
      <c r="AK20" s="132">
        <f>+生産者価格評価表!AK20/生産者価格評価表!AK$52</f>
        <v>1.1433754526697031E-2</v>
      </c>
      <c r="AL20" s="132">
        <f>+生産者価格評価表!AL20/生産者価格評価表!AL$52</f>
        <v>9.474599117710171E-6</v>
      </c>
      <c r="AM20" s="132">
        <f>+生産者価格評価表!AM20/生産者価格評価表!AM$52</f>
        <v>0</v>
      </c>
      <c r="AN20" s="132">
        <f>+生産者価格評価表!AN20/生産者価格評価表!AN$52</f>
        <v>0</v>
      </c>
      <c r="AO20" s="135">
        <f>+生産者価格評価表!AO20/生産者価格評価表!AO$52</f>
        <v>3.5727737225075946E-3</v>
      </c>
    </row>
    <row r="21" spans="1:41" ht="17.5" customHeight="1">
      <c r="A21" s="44">
        <v>15</v>
      </c>
      <c r="B21" s="402" t="s">
        <v>50</v>
      </c>
      <c r="C21" s="403" t="s">
        <v>3</v>
      </c>
      <c r="D21" s="132">
        <f>+生産者価格評価表!D21/生産者価格評価表!D$52</f>
        <v>1.3828450070925392E-5</v>
      </c>
      <c r="E21" s="132">
        <f>+生産者価格評価表!E21/生産者価格評価表!E$52</f>
        <v>0</v>
      </c>
      <c r="F21" s="132">
        <f>+生産者価格評価表!F21/生産者価格評価表!F$52</f>
        <v>1.3135797905013626E-7</v>
      </c>
      <c r="G21" s="132">
        <f>+生産者価格評価表!G21/生産者価格評価表!G$52</f>
        <v>0</v>
      </c>
      <c r="H21" s="132">
        <f>+生産者価格評価表!H21/生産者価格評価表!H$52</f>
        <v>0</v>
      </c>
      <c r="I21" s="132">
        <f>+生産者価格評価表!I21/生産者価格評価表!I$52</f>
        <v>6.7080934983957422E-7</v>
      </c>
      <c r="J21" s="132">
        <f>+生産者価格評価表!J21/生産者価格評価表!J$52</f>
        <v>0</v>
      </c>
      <c r="K21" s="132">
        <f>+生産者価格評価表!K21/生産者価格評価表!K$52</f>
        <v>0</v>
      </c>
      <c r="L21" s="132">
        <f>+生産者価格評価表!L21/生産者価格評価表!L$52</f>
        <v>0</v>
      </c>
      <c r="M21" s="132">
        <f>+生産者価格評価表!M21/生産者価格評価表!M$52</f>
        <v>0</v>
      </c>
      <c r="N21" s="132">
        <f>+生産者価格評価表!N21/生産者価格評価表!N$52</f>
        <v>0</v>
      </c>
      <c r="O21" s="132">
        <f>+生産者価格評価表!O21/生産者価格評価表!O$52</f>
        <v>1.685145574579438E-5</v>
      </c>
      <c r="P21" s="132">
        <f>+生産者価格評価表!P21/生産者価格評価表!P$52</f>
        <v>2.3312434244359146E-3</v>
      </c>
      <c r="Q21" s="132">
        <f>+生産者価格評価表!Q21/生産者価格評価表!Q$52</f>
        <v>4.4077418231060796E-3</v>
      </c>
      <c r="R21" s="132">
        <f>+生産者価格評価表!R21/生産者価格評価表!R$52</f>
        <v>8.5296248003036049E-2</v>
      </c>
      <c r="S21" s="132">
        <f>+生産者価格評価表!S21/生産者価格評価表!S$52</f>
        <v>3.5116402016574788E-5</v>
      </c>
      <c r="T21" s="132">
        <f>+生産者価格評価表!T21/生産者価格評価表!T$52</f>
        <v>6.9161894711668658E-4</v>
      </c>
      <c r="U21" s="132">
        <f>+生産者価格評価表!U21/生産者価格評価表!U$52</f>
        <v>6.0257327602136279E-4</v>
      </c>
      <c r="V21" s="132">
        <f>+生産者価格評価表!V21/生産者価格評価表!V$52</f>
        <v>3.0732563695363654E-4</v>
      </c>
      <c r="W21" s="132">
        <f>+生産者価格評価表!W21/生産者価格評価表!W$52</f>
        <v>8.9877418834588709E-5</v>
      </c>
      <c r="X21" s="132">
        <f>+生産者価格評価表!X21/生産者価格評価表!X$52</f>
        <v>1.7499805477068939E-4</v>
      </c>
      <c r="Y21" s="132">
        <f>+生産者価格評価表!Y21/生産者価格評価表!Y$52</f>
        <v>0</v>
      </c>
      <c r="Z21" s="132">
        <f>+生産者価格評価表!Z21/生産者価格評価表!Z$52</f>
        <v>9.8225083772752626E-5</v>
      </c>
      <c r="AA21" s="132">
        <f>+生産者価格評価表!AA21/生産者価格評価表!AA$52</f>
        <v>2.3029489260998709E-5</v>
      </c>
      <c r="AB21" s="132">
        <f>+生産者価格評価表!AB21/生産者価格評価表!AB$52</f>
        <v>1.0520576617117081E-3</v>
      </c>
      <c r="AC21" s="132">
        <f>+生産者価格評価表!AC21/生産者価格評価表!AC$52</f>
        <v>1.3128349432075035E-5</v>
      </c>
      <c r="AD21" s="132">
        <f>+生産者価格評価表!AD21/生産者価格評価表!AD$52</f>
        <v>0</v>
      </c>
      <c r="AE21" s="132">
        <f>+生産者価格評価表!AE21/生産者価格評価表!AE$52</f>
        <v>2.9835231420907714E-5</v>
      </c>
      <c r="AF21" s="132">
        <f>+生産者価格評価表!AF21/生産者価格評価表!AF$52</f>
        <v>1.6055161792999592E-4</v>
      </c>
      <c r="AG21" s="132">
        <f>+生産者価格評価表!AG21/生産者価格評価表!AG$52</f>
        <v>4.0764493662930664E-3</v>
      </c>
      <c r="AH21" s="132">
        <f>+生産者価格評価表!AH21/生産者価格評価表!AH$52</f>
        <v>0</v>
      </c>
      <c r="AI21" s="132">
        <f>+生産者価格評価表!AI21/生産者価格評価表!AI$52</f>
        <v>1.1519785720601004E-2</v>
      </c>
      <c r="AJ21" s="132">
        <f>+生産者価格評価表!AJ21/生産者価格評価表!AJ$52</f>
        <v>0</v>
      </c>
      <c r="AK21" s="132">
        <f>+生産者価格評価表!AK21/生産者価格評価表!AK$52</f>
        <v>3.5732426591510357E-3</v>
      </c>
      <c r="AL21" s="132">
        <f>+生産者価格評価表!AL21/生産者価格評価表!AL$52</f>
        <v>9.3677256396624002E-4</v>
      </c>
      <c r="AM21" s="132">
        <f>+生産者価格評価表!AM21/生産者価格評価表!AM$52</f>
        <v>2.3446714221326187E-2</v>
      </c>
      <c r="AN21" s="132">
        <f>+生産者価格評価表!AN21/生産者価格評価表!AN$52</f>
        <v>0</v>
      </c>
      <c r="AO21" s="135">
        <f>+生産者価格評価表!AO21/生産者価格評価表!AO$52</f>
        <v>2.0592075134625971E-3</v>
      </c>
    </row>
    <row r="22" spans="1:41" ht="17.5" customHeight="1">
      <c r="A22" s="44">
        <v>16</v>
      </c>
      <c r="B22" s="402" t="s">
        <v>51</v>
      </c>
      <c r="C22" s="403" t="s">
        <v>94</v>
      </c>
      <c r="D22" s="132">
        <f>+生産者価格評価表!D22/生産者価格評価表!D$52</f>
        <v>8.0868129069739143E-7</v>
      </c>
      <c r="E22" s="132">
        <f>+生産者価格評価表!E22/生産者価格評価表!E$52</f>
        <v>3.7509451394660626E-5</v>
      </c>
      <c r="F22" s="132">
        <f>+生産者価格評価表!F22/生産者価格評価表!F$52</f>
        <v>8.1441947011084484E-7</v>
      </c>
      <c r="G22" s="132">
        <f>+生産者価格評価表!G22/生産者価格評価表!G$52</f>
        <v>0</v>
      </c>
      <c r="H22" s="132">
        <f>+生産者価格評価表!H22/生産者価格評価表!H$52</f>
        <v>9.4404307074134308E-6</v>
      </c>
      <c r="I22" s="132">
        <f>+生産者価格評価表!I22/生産者価格評価表!I$52</f>
        <v>5.1546402671883067E-6</v>
      </c>
      <c r="J22" s="132">
        <f>+生産者価格評価表!J22/生産者価格評価表!J$52</f>
        <v>3.7730626568367818E-7</v>
      </c>
      <c r="K22" s="132">
        <f>+生産者価格評価表!K22/生産者価格評価表!K$52</f>
        <v>0</v>
      </c>
      <c r="L22" s="132">
        <f>+生産者価格評価表!L22/生産者価格評価表!L$52</f>
        <v>1.5204639239524763E-7</v>
      </c>
      <c r="M22" s="132">
        <f>+生産者価格評価表!M22/生産者価格評価表!M$52</f>
        <v>9.979177732861974E-7</v>
      </c>
      <c r="N22" s="132">
        <f>+生産者価格評価表!N22/生産者価格評価表!N$52</f>
        <v>1.540705850167208E-4</v>
      </c>
      <c r="O22" s="132">
        <f>+生産者価格評価表!O22/生産者価格評価表!O$52</f>
        <v>2.4532565106180357E-3</v>
      </c>
      <c r="P22" s="132">
        <f>+生産者価格評価表!P22/生産者価格評価表!P$52</f>
        <v>8.6976642826663928E-3</v>
      </c>
      <c r="Q22" s="132">
        <f>+生産者価格評価表!Q22/生産者価格評価表!Q$52</f>
        <v>1.0713622582192307E-2</v>
      </c>
      <c r="R22" s="132">
        <f>+生産者価格評価表!R22/生産者価格評価表!R$52</f>
        <v>0.12173148820113627</v>
      </c>
      <c r="S22" s="132">
        <f>+生産者価格評価表!S22/生産者価格評価表!S$52</f>
        <v>0.30225141572621839</v>
      </c>
      <c r="T22" s="132">
        <f>+生産者価格評価表!T22/生産者価格評価表!T$52</f>
        <v>0.1362177254637397</v>
      </c>
      <c r="U22" s="132">
        <f>+生産者価格評価表!U22/生産者価格評価表!U$52</f>
        <v>0.3126685080715797</v>
      </c>
      <c r="V22" s="132">
        <f>+生産者価格評価表!V22/生産者価格評価表!V$52</f>
        <v>1.006865784156526E-2</v>
      </c>
      <c r="W22" s="132">
        <f>+生産者価格評価表!W22/生産者価格評価表!W$52</f>
        <v>5.0427162963386247E-3</v>
      </c>
      <c r="X22" s="132">
        <f>+生産者価格評価表!X22/生産者価格評価表!X$52</f>
        <v>3.4266520803501643E-4</v>
      </c>
      <c r="Y22" s="132">
        <f>+生産者価格評価表!Y22/生産者価格評価表!Y$52</f>
        <v>3.5694929969557817E-6</v>
      </c>
      <c r="Z22" s="132">
        <f>+生産者価格評価表!Z22/生産者価格評価表!Z$52</f>
        <v>2.0969399906542697E-5</v>
      </c>
      <c r="AA22" s="132">
        <f>+生産者価格評価表!AA22/生産者価格評価表!AA$52</f>
        <v>0</v>
      </c>
      <c r="AB22" s="132">
        <f>+生産者価格評価表!AB22/生産者価格評価表!AB$52</f>
        <v>2.4418048553132478E-5</v>
      </c>
      <c r="AC22" s="132">
        <f>+生産者価格評価表!AC22/生産者価格評価表!AC$52</f>
        <v>4.6238211836239116E-5</v>
      </c>
      <c r="AD22" s="132">
        <f>+生産者価格評価表!AD22/生産者価格評価表!AD$52</f>
        <v>0</v>
      </c>
      <c r="AE22" s="132">
        <f>+生産者価格評価表!AE22/生産者価格評価表!AE$52</f>
        <v>5.3004718002150986E-6</v>
      </c>
      <c r="AF22" s="132">
        <f>+生産者価格評価表!AF22/生産者価格評価表!AF$52</f>
        <v>8.1957968842274478E-4</v>
      </c>
      <c r="AG22" s="132">
        <f>+生産者価格評価表!AG22/生産者価格評価表!AG$52</f>
        <v>2.0228822232547495E-3</v>
      </c>
      <c r="AH22" s="132">
        <f>+生産者価格評価表!AH22/生産者価格評価表!AH$52</f>
        <v>1.0513748555315795E-3</v>
      </c>
      <c r="AI22" s="132">
        <f>+生産者価格評価表!AI22/生産者価格評価表!AI$52</f>
        <v>2.5153948418062626E-6</v>
      </c>
      <c r="AJ22" s="132">
        <f>+生産者価格評価表!AJ22/生産者価格評価表!AJ$52</f>
        <v>0</v>
      </c>
      <c r="AK22" s="132">
        <f>+生産者価格評価表!AK22/生産者価格評価表!AK$52</f>
        <v>1.1668416968233623E-2</v>
      </c>
      <c r="AL22" s="132">
        <f>+生産者価格評価表!AL22/生産者価格評価表!AL$52</f>
        <v>2.4709754498988125E-5</v>
      </c>
      <c r="AM22" s="132">
        <f>+生産者価格評価表!AM22/生産者価格評価表!AM$52</f>
        <v>3.2057562189457545E-2</v>
      </c>
      <c r="AN22" s="132">
        <f>+生産者価格評価表!AN22/生産者価格評価表!AN$52</f>
        <v>0</v>
      </c>
      <c r="AO22" s="135">
        <f>+生産者価格評価表!AO22/生産者価格評価表!AO$52</f>
        <v>1.0050192398658E-2</v>
      </c>
    </row>
    <row r="23" spans="1:41" ht="17.5" customHeight="1">
      <c r="A23" s="44">
        <v>17</v>
      </c>
      <c r="B23" s="402" t="s">
        <v>52</v>
      </c>
      <c r="C23" s="403" t="s">
        <v>95</v>
      </c>
      <c r="D23" s="132">
        <f>+生産者価格評価表!D23/生産者価格評価表!D$52</f>
        <v>1.5421552213599254E-4</v>
      </c>
      <c r="E23" s="132">
        <f>+生産者価格評価表!E23/生産者価格評価表!E$52</f>
        <v>5.4487413604875439E-4</v>
      </c>
      <c r="F23" s="132">
        <f>+生産者価格評価表!F23/生産者価格評価表!F$52</f>
        <v>2.8898755391029981E-7</v>
      </c>
      <c r="G23" s="132">
        <f>+生産者価格評価表!G23/生産者価格評価表!G$52</f>
        <v>0</v>
      </c>
      <c r="H23" s="132">
        <f>+生産者価格評価表!H23/生産者価格評価表!H$52</f>
        <v>8.8110686602525345E-5</v>
      </c>
      <c r="I23" s="132">
        <f>+生産者価格評価表!I23/生産者価格評価表!I$52</f>
        <v>3.8836330780185876E-6</v>
      </c>
      <c r="J23" s="132">
        <f>+生産者価格評価表!J23/生産者価格評価表!J$52</f>
        <v>0</v>
      </c>
      <c r="K23" s="132">
        <f>+生産者価格評価表!K23/生産者価格評価表!K$52</f>
        <v>2.8423393110140284E-5</v>
      </c>
      <c r="L23" s="132">
        <f>+生産者価格評価表!L23/生産者価格評価表!L$52</f>
        <v>2.3111051644077642E-5</v>
      </c>
      <c r="M23" s="132">
        <f>+生産者価格評価表!M23/生産者価格評価表!M$52</f>
        <v>0</v>
      </c>
      <c r="N23" s="132">
        <f>+生産者価格評価表!N23/生産者価格評価表!N$52</f>
        <v>4.0403976481478121E-5</v>
      </c>
      <c r="O23" s="132">
        <f>+生産者価格評価表!O23/生産者価格評価表!O$52</f>
        <v>4.9168065212975426E-4</v>
      </c>
      <c r="P23" s="132">
        <f>+生産者価格評価表!P23/生産者価格評価表!P$52</f>
        <v>2.3281838478409058E-2</v>
      </c>
      <c r="Q23" s="132">
        <f>+生産者価格評価表!Q23/生産者価格評価表!Q$52</f>
        <v>2.002728907366538E-2</v>
      </c>
      <c r="R23" s="132">
        <f>+生産者価格評価表!R23/生産者価格評価表!R$52</f>
        <v>1.764424308452129E-2</v>
      </c>
      <c r="S23" s="132">
        <f>+生産者価格評価表!S23/生産者価格評価表!S$52</f>
        <v>8.7485276716862837E-3</v>
      </c>
      <c r="T23" s="132">
        <f>+生産者価格評価表!T23/生産者価格評価表!T$52</f>
        <v>0.12811963847931238</v>
      </c>
      <c r="U23" s="132">
        <f>+生産者価格評価表!U23/生産者価格評価表!U$52</f>
        <v>1.8481628092024589E-2</v>
      </c>
      <c r="V23" s="132">
        <f>+生産者価格評価表!V23/生産者価格評価表!V$52</f>
        <v>4.3873166718088517E-2</v>
      </c>
      <c r="W23" s="132">
        <f>+生産者価格評価表!W23/生産者価格評価表!W$52</f>
        <v>9.892218953710505E-4</v>
      </c>
      <c r="X23" s="132">
        <f>+生産者価格評価表!X23/生産者価格評価表!X$52</f>
        <v>7.9021456750294101E-3</v>
      </c>
      <c r="Y23" s="132">
        <f>+生産者価格評価表!Y23/生産者価格評価表!Y$52</f>
        <v>3.9995523941793699E-6</v>
      </c>
      <c r="Z23" s="132">
        <f>+生産者価格評価表!Z23/生産者価格評価表!Z$52</f>
        <v>2.2028906428136431E-4</v>
      </c>
      <c r="AA23" s="132">
        <f>+生産者価格評価表!AA23/生産者価格評価表!AA$52</f>
        <v>0</v>
      </c>
      <c r="AB23" s="132">
        <f>+生産者価格評価表!AB23/生産者価格評価表!AB$52</f>
        <v>2.0463058091810179E-4</v>
      </c>
      <c r="AC23" s="132">
        <f>+生産者価格評価表!AC23/生産者価格評価表!AC$52</f>
        <v>3.1100702008898928E-6</v>
      </c>
      <c r="AD23" s="132">
        <f>+生産者価格評価表!AD23/生産者価格評価表!AD$52</f>
        <v>2.3147792036923203E-5</v>
      </c>
      <c r="AE23" s="132">
        <f>+生産者価格評価表!AE23/生産者価格評価表!AE$52</f>
        <v>1.7660208316171215E-4</v>
      </c>
      <c r="AF23" s="132">
        <f>+生産者価格評価表!AF23/生産者価格評価表!AF$52</f>
        <v>1.7875834377462641E-4</v>
      </c>
      <c r="AG23" s="132">
        <f>+生産者価格評価表!AG23/生産者価格評価表!AG$52</f>
        <v>1.8255415923530928E-3</v>
      </c>
      <c r="AH23" s="132">
        <f>+生産者価格評価表!AH23/生産者価格評価表!AH$52</f>
        <v>6.6982348645151563E-4</v>
      </c>
      <c r="AI23" s="132">
        <f>+生産者価格評価表!AI23/生産者価格評価表!AI$52</f>
        <v>6.107823386595869E-5</v>
      </c>
      <c r="AJ23" s="132">
        <f>+生産者価格評価表!AJ23/生産者価格評価表!AJ$52</f>
        <v>0</v>
      </c>
      <c r="AK23" s="132">
        <f>+生産者価格評価表!AK23/生産者価格評価表!AK$52</f>
        <v>5.4088244240594972E-3</v>
      </c>
      <c r="AL23" s="132">
        <f>+生産者価格評価表!AL23/生産者価格評価表!AL$52</f>
        <v>1.390871150479853E-4</v>
      </c>
      <c r="AM23" s="132">
        <f>+生産者価格評価表!AM23/生産者価格評価表!AM$52</f>
        <v>0</v>
      </c>
      <c r="AN23" s="132">
        <f>+生産者価格評価表!AN23/生産者価格評価表!AN$52</f>
        <v>2.3037110820525782E-4</v>
      </c>
      <c r="AO23" s="135">
        <f>+生産者価格評価表!AO23/生産者価格評価表!AO$52</f>
        <v>5.9769976803686091E-3</v>
      </c>
    </row>
    <row r="24" spans="1:41" ht="17.5" customHeight="1">
      <c r="A24" s="44">
        <v>18</v>
      </c>
      <c r="B24" s="402" t="s">
        <v>53</v>
      </c>
      <c r="C24" s="403" t="s">
        <v>115</v>
      </c>
      <c r="D24" s="132">
        <f>+生産者価格評価表!D24/生産者価格評価表!D$52</f>
        <v>9.9467798755779138E-6</v>
      </c>
      <c r="E24" s="132">
        <f>+生産者価格評価表!E24/生産者価格評価表!E$52</f>
        <v>5.9225449570516783E-6</v>
      </c>
      <c r="F24" s="132">
        <f>+生産者価格評価表!F24/生産者価格評価表!F$52</f>
        <v>1.5106167590765671E-5</v>
      </c>
      <c r="G24" s="132">
        <f>+生産者価格評価表!G24/生産者価格評価表!G$52</f>
        <v>5.8400900885426362E-6</v>
      </c>
      <c r="H24" s="132">
        <f>+生産者価格評価表!H24/生産者価格評価表!H$52</f>
        <v>4.8076267491457285E-6</v>
      </c>
      <c r="I24" s="132">
        <f>+生産者価格評価表!I24/生産者価格評価表!I$52</f>
        <v>3.9683668906299023E-5</v>
      </c>
      <c r="J24" s="132">
        <f>+生産者価格評価表!J24/生産者価格評価表!J$52</f>
        <v>1.245110676756138E-5</v>
      </c>
      <c r="K24" s="132">
        <f>+生産者価格評価表!K24/生産者価格評価表!K$52</f>
        <v>5.4800886459139363E-6</v>
      </c>
      <c r="L24" s="132">
        <f>+生産者価格評価表!L24/生産者価格評価表!L$52</f>
        <v>3.6947273352045179E-5</v>
      </c>
      <c r="M24" s="132">
        <f>+生産者価格評価表!M24/生産者価格評価表!M$52</f>
        <v>3.0412732138246015E-6</v>
      </c>
      <c r="N24" s="132">
        <f>+生産者価格評価表!N24/生産者価格評価表!N$52</f>
        <v>2.5556732111778332E-6</v>
      </c>
      <c r="O24" s="132">
        <f>+生産者価格評価表!O24/生産者価格評価表!O$52</f>
        <v>3.7521467966005216E-5</v>
      </c>
      <c r="P24" s="132">
        <f>+生産者価格評価表!P24/生産者価格評価表!P$52</f>
        <v>9.3413299248238941E-4</v>
      </c>
      <c r="Q24" s="132">
        <f>+生産者価格評価表!Q24/生産者価格評価表!Q$52</f>
        <v>1.6892372062810834E-4</v>
      </c>
      <c r="R24" s="132">
        <f>+生産者価格評価表!R24/生産者価格評価表!R$52</f>
        <v>3.0136240335815835E-5</v>
      </c>
      <c r="S24" s="132">
        <f>+生産者価格評価表!S24/生産者価格評価表!S$52</f>
        <v>4.3741483213628243E-5</v>
      </c>
      <c r="T24" s="132">
        <f>+生産者価格評価表!T24/生産者価格評価表!T$52</f>
        <v>3.3129527995860921E-5</v>
      </c>
      <c r="U24" s="132">
        <f>+生産者価格評価表!U24/生産者価格評価表!U$52</f>
        <v>2.4592130342905118E-2</v>
      </c>
      <c r="V24" s="132">
        <f>+生産者価格評価表!V24/生産者価格評価表!V$52</f>
        <v>6.2651329907705659E-3</v>
      </c>
      <c r="W24" s="132">
        <f>+生産者価格評価表!W24/生産者価格評価表!W$52</f>
        <v>1.8249222098393646E-5</v>
      </c>
      <c r="X24" s="132">
        <f>+生産者価格評価表!X24/生産者価格評価表!X$52</f>
        <v>1.7593002284337943E-3</v>
      </c>
      <c r="Y24" s="132">
        <f>+生産者価格評価表!Y24/生産者価格評価表!Y$52</f>
        <v>1.2170680941427545E-5</v>
      </c>
      <c r="Z24" s="132">
        <f>+生産者価格評価表!Z24/生産者価格評価表!Z$52</f>
        <v>7.7255683866209925E-6</v>
      </c>
      <c r="AA24" s="132">
        <f>+生産者価格評価表!AA24/生産者価格評価表!AA$52</f>
        <v>2.6533976757237644E-5</v>
      </c>
      <c r="AB24" s="132">
        <f>+生産者価格評価表!AB24/生産者価格評価表!AB$52</f>
        <v>2.2674056304439224E-4</v>
      </c>
      <c r="AC24" s="132">
        <f>+生産者価格評価表!AC24/生産者価格評価表!AC$52</f>
        <v>1.1143959507436439E-4</v>
      </c>
      <c r="AD24" s="132">
        <f>+生産者価格評価表!AD24/生産者価格評価表!AD$52</f>
        <v>6.4274880560540569E-5</v>
      </c>
      <c r="AE24" s="132">
        <f>+生産者価格評価表!AE24/生産者価格評価表!AE$52</f>
        <v>8.8080188589180443E-5</v>
      </c>
      <c r="AF24" s="132">
        <f>+生産者価格評価表!AF24/生産者価格評価表!AF$52</f>
        <v>1.6780044960609141E-4</v>
      </c>
      <c r="AG24" s="132">
        <f>+生産者価格評価表!AG24/生産者価格評価表!AG$52</f>
        <v>2.1699493196792011E-3</v>
      </c>
      <c r="AH24" s="132">
        <f>+生産者価格評価表!AH24/生産者価格評価表!AH$52</f>
        <v>1.0572375000899011E-4</v>
      </c>
      <c r="AI24" s="132">
        <f>+生産者価格評価表!AI24/生産者価格評価表!AI$52</f>
        <v>1.810806341919094E-5</v>
      </c>
      <c r="AJ24" s="132">
        <f>+生産者価格評価表!AJ24/生産者価格評価表!AJ$52</f>
        <v>5.1731215495069824E-5</v>
      </c>
      <c r="AK24" s="132">
        <f>+生産者価格評価表!AK24/生産者価格評価表!AK$52</f>
        <v>1.1709827291753964E-3</v>
      </c>
      <c r="AL24" s="132">
        <f>+生産者価格評価表!AL24/生産者価格評価表!AL$52</f>
        <v>9.0248714795895278E-5</v>
      </c>
      <c r="AM24" s="132">
        <f>+生産者価格評価表!AM24/生産者価格評価表!AM$52</f>
        <v>0</v>
      </c>
      <c r="AN24" s="132">
        <f>+生産者価格評価表!AN24/生産者価格評価表!AN$52</f>
        <v>0</v>
      </c>
      <c r="AO24" s="135">
        <f>+生産者価格評価表!AO24/生産者価格評価表!AO$52</f>
        <v>7.798225316450483E-4</v>
      </c>
    </row>
    <row r="25" spans="1:41" ht="17.5" customHeight="1">
      <c r="A25" s="44">
        <v>19</v>
      </c>
      <c r="B25" s="402" t="s">
        <v>54</v>
      </c>
      <c r="C25" s="403" t="s">
        <v>237</v>
      </c>
      <c r="D25" s="132">
        <f>+生産者価格評価表!D25/生産者価格評価表!D$52</f>
        <v>4.2710502368182727E-3</v>
      </c>
      <c r="E25" s="132">
        <f>+生産者価格評価表!E25/生産者価格評価表!E$52</f>
        <v>9.0812356008125727E-5</v>
      </c>
      <c r="F25" s="132">
        <f>+生産者価格評価表!F25/生産者価格評価表!F$52</f>
        <v>0</v>
      </c>
      <c r="G25" s="132">
        <f>+生産者価格評価表!G25/生産者価格評価表!G$52</f>
        <v>0</v>
      </c>
      <c r="H25" s="132">
        <f>+生産者価格評価表!H25/生産者価格評価表!H$52</f>
        <v>0</v>
      </c>
      <c r="I25" s="132">
        <f>+生産者価格評価表!I25/生産者価格評価表!I$52</f>
        <v>0</v>
      </c>
      <c r="J25" s="132">
        <f>+生産者価格評価表!J25/生産者価格評価表!J$52</f>
        <v>0</v>
      </c>
      <c r="K25" s="132">
        <f>+生産者価格評価表!K25/生産者価格評価表!K$52</f>
        <v>0</v>
      </c>
      <c r="L25" s="132">
        <f>+生産者価格評価表!L25/生産者価格評価表!L$52</f>
        <v>0</v>
      </c>
      <c r="M25" s="132">
        <f>+生産者価格評価表!M25/生産者価格評価表!M$52</f>
        <v>0</v>
      </c>
      <c r="N25" s="132">
        <f>+生産者価格評価表!N25/生産者価格評価表!N$52</f>
        <v>0</v>
      </c>
      <c r="O25" s="132">
        <f>+生産者価格評価表!O25/生産者価格評価表!O$52</f>
        <v>0</v>
      </c>
      <c r="P25" s="132">
        <f>+生産者価格評価表!P25/生産者価格評価表!P$52</f>
        <v>0</v>
      </c>
      <c r="Q25" s="132">
        <f>+生産者価格評価表!Q25/生産者価格評価表!Q$52</f>
        <v>4.6969624575649461E-4</v>
      </c>
      <c r="R25" s="132">
        <f>+生産者価格評価表!R25/生産者価格評価表!R$52</f>
        <v>0</v>
      </c>
      <c r="S25" s="132">
        <f>+生産者価格評価表!S25/生産者価格評価表!S$52</f>
        <v>0</v>
      </c>
      <c r="T25" s="132">
        <f>+生産者価格評価表!T25/生産者価格評価表!T$52</f>
        <v>0</v>
      </c>
      <c r="U25" s="132">
        <f>+生産者価格評価表!U25/生産者価格評価表!U$52</f>
        <v>0</v>
      </c>
      <c r="V25" s="132">
        <f>+生産者価格評価表!V25/生産者価格評価表!V$52</f>
        <v>0.43308778370230494</v>
      </c>
      <c r="W25" s="132">
        <f>+生産者価格評価表!W25/生産者価格評価表!W$52</f>
        <v>0</v>
      </c>
      <c r="X25" s="132">
        <f>+生産者価格評価表!X25/生産者価格評価表!X$52</f>
        <v>0</v>
      </c>
      <c r="Y25" s="132">
        <f>+生産者価格評価表!Y25/生産者価格評価表!Y$52</f>
        <v>0</v>
      </c>
      <c r="Z25" s="132">
        <f>+生産者価格評価表!Z25/生産者価格評価表!Z$52</f>
        <v>0</v>
      </c>
      <c r="AA25" s="132">
        <f>+生産者価格評価表!AA25/生産者価格評価表!AA$52</f>
        <v>0</v>
      </c>
      <c r="AB25" s="132">
        <f>+生産者価格評価表!AB25/生産者価格評価表!AB$52</f>
        <v>0</v>
      </c>
      <c r="AC25" s="132">
        <f>+生産者価格評価表!AC25/生産者価格評価表!AC$52</f>
        <v>0</v>
      </c>
      <c r="AD25" s="132">
        <f>+生産者価格評価表!AD25/生産者価格評価表!AD$52</f>
        <v>0</v>
      </c>
      <c r="AE25" s="132">
        <f>+生産者価格評価表!AE25/生産者価格評価表!AE$52</f>
        <v>1.5432283491236865E-2</v>
      </c>
      <c r="AF25" s="132">
        <f>+生産者価格評価表!AF25/生産者価格評価表!AF$52</f>
        <v>0</v>
      </c>
      <c r="AG25" s="132">
        <f>+生産者価格評価表!AG25/生産者価格評価表!AG$52</f>
        <v>8.9337454871702554E-3</v>
      </c>
      <c r="AH25" s="132">
        <f>+生産者価格評価表!AH25/生産者価格評価表!AH$52</f>
        <v>1.356036224605105E-4</v>
      </c>
      <c r="AI25" s="132">
        <f>+生産者価格評価表!AI25/生産者価格評価表!AI$52</f>
        <v>0</v>
      </c>
      <c r="AJ25" s="132">
        <f>+生産者価格評価表!AJ25/生産者価格評価表!AJ$52</f>
        <v>0</v>
      </c>
      <c r="AK25" s="132">
        <f>+生産者価格評価表!AK25/生産者価格評価表!AK$52</f>
        <v>1.9635919300431827E-2</v>
      </c>
      <c r="AL25" s="132">
        <f>+生産者価格評価表!AL25/生産者価格評価表!AL$52</f>
        <v>8.3831252993499594E-5</v>
      </c>
      <c r="AM25" s="132">
        <f>+生産者価格評価表!AM25/生産者価格評価表!AM$52</f>
        <v>0</v>
      </c>
      <c r="AN25" s="132">
        <f>+生産者価格評価表!AN25/生産者価格評価表!AN$52</f>
        <v>0</v>
      </c>
      <c r="AO25" s="135">
        <f>+生産者価格評価表!AO25/生産者価格評価表!AO$52</f>
        <v>2.2763543577207775E-2</v>
      </c>
    </row>
    <row r="26" spans="1:41" ht="17.5" customHeight="1">
      <c r="A26" s="44">
        <v>20</v>
      </c>
      <c r="B26" s="402" t="s">
        <v>55</v>
      </c>
      <c r="C26" s="403" t="s">
        <v>4</v>
      </c>
      <c r="D26" s="132">
        <f>+生産者価格評価表!D26/生産者価格評価表!D$52</f>
        <v>1.8050575089656473E-3</v>
      </c>
      <c r="E26" s="132">
        <f>+生産者価格評価表!E26/生産者価格評価表!E$52</f>
        <v>2.7618801316384328E-3</v>
      </c>
      <c r="F26" s="132">
        <f>+生産者価格評価表!F26/生産者価格評価表!F$52</f>
        <v>6.5309610887979153E-3</v>
      </c>
      <c r="G26" s="132">
        <f>+生産者価格評価表!G26/生産者価格評価表!G$52</f>
        <v>1.5549411628100316E-2</v>
      </c>
      <c r="H26" s="132">
        <f>+生産者価格評価表!H26/生産者価格評価表!H$52</f>
        <v>1.2063996330119973E-2</v>
      </c>
      <c r="I26" s="132">
        <f>+生産者価格評価表!I26/生産者価格評価表!I$52</f>
        <v>4.0424383651542928E-3</v>
      </c>
      <c r="J26" s="132">
        <f>+生産者価格評価表!J26/生産者価格評価表!J$52</f>
        <v>1.2329614150011236E-3</v>
      </c>
      <c r="K26" s="132">
        <f>+生産者価格評価表!K26/生産者価格評価表!K$52</f>
        <v>4.7712574465271218E-3</v>
      </c>
      <c r="L26" s="132">
        <f>+生産者価格評価表!L26/生産者価格評価表!L$52</f>
        <v>7.6850328572253962E-3</v>
      </c>
      <c r="M26" s="132">
        <f>+生産者価格評価表!M26/生産者価格評価表!M$52</f>
        <v>8.4076948394060432E-3</v>
      </c>
      <c r="N26" s="132">
        <f>+生産者価格評価表!N26/生産者価格評価表!N$52</f>
        <v>3.6239932929399039E-2</v>
      </c>
      <c r="O26" s="132">
        <f>+生産者価格評価表!O26/生産者価格評価表!O$52</f>
        <v>1.8801409910664871E-3</v>
      </c>
      <c r="P26" s="132">
        <f>+生産者価格評価表!P26/生産者価格評価表!P$52</f>
        <v>9.9186085276557344E-4</v>
      </c>
      <c r="Q26" s="132">
        <f>+生産者価格評価表!Q26/生産者価格評価表!Q$52</f>
        <v>2.4225705799351522E-3</v>
      </c>
      <c r="R26" s="132">
        <f>+生産者価格評価表!R26/生産者価格評価表!R$52</f>
        <v>5.6195327691315189E-3</v>
      </c>
      <c r="S26" s="132">
        <f>+生産者価格評価表!S26/生産者価格評価表!S$52</f>
        <v>2.457378044624784E-3</v>
      </c>
      <c r="T26" s="132">
        <f>+生産者価格評価表!T26/生産者価格評価表!T$52</f>
        <v>3.5011567139455577E-3</v>
      </c>
      <c r="U26" s="132">
        <f>+生産者価格評価表!U26/生産者価格評価表!U$52</f>
        <v>5.0003559901024312E-3</v>
      </c>
      <c r="V26" s="132">
        <f>+生産者価格評価表!V26/生産者価格評価表!V$52</f>
        <v>1.2698224982964597E-3</v>
      </c>
      <c r="W26" s="132">
        <f>+生産者価格評価表!W26/生産者価格評価表!W$52</f>
        <v>3.9647005296950769E-2</v>
      </c>
      <c r="X26" s="132">
        <f>+生産者価格評価表!X26/生産者価格評価表!X$52</f>
        <v>3.1193348825487963E-3</v>
      </c>
      <c r="Y26" s="132">
        <f>+生産者価格評価表!Y26/生産者価格評価表!Y$52</f>
        <v>7.8094916001228594E-3</v>
      </c>
      <c r="Z26" s="132">
        <f>+生産者価格評価表!Z26/生産者価格評価表!Z$52</f>
        <v>3.1847000194905055E-3</v>
      </c>
      <c r="AA26" s="132">
        <f>+生産者価格評価表!AA26/生産者価格評価表!AA$52</f>
        <v>5.4406333977324627E-3</v>
      </c>
      <c r="AB26" s="132">
        <f>+生産者価格評価表!AB26/生産者価格評価表!AB$52</f>
        <v>4.993987055543791E-3</v>
      </c>
      <c r="AC26" s="132">
        <f>+生産者価格評価表!AC26/生産者価格評価表!AC$52</f>
        <v>1.4109645387318648E-2</v>
      </c>
      <c r="AD26" s="132">
        <f>+生産者価格評価表!AD26/生産者価格評価表!AD$52</f>
        <v>6.6351113815760787E-5</v>
      </c>
      <c r="AE26" s="132">
        <f>+生産者価格評価表!AE26/生産者価格評価表!AE$52</f>
        <v>1.6890234477011181E-3</v>
      </c>
      <c r="AF26" s="132">
        <f>+生産者価格評価表!AF26/生産者価格評価表!AF$52</f>
        <v>2.0071183834865274E-2</v>
      </c>
      <c r="AG26" s="132">
        <f>+生産者価格評価表!AG26/生産者価格評価表!AG$52</f>
        <v>6.7595734721079947E-3</v>
      </c>
      <c r="AH26" s="132">
        <f>+生産者価格評価表!AH26/生産者価格評価表!AH$52</f>
        <v>1.6991469525254377E-2</v>
      </c>
      <c r="AI26" s="132">
        <f>+生産者価格評価表!AI26/生産者価格評価表!AI$52</f>
        <v>3.5599368699821866E-3</v>
      </c>
      <c r="AJ26" s="132">
        <f>+生産者価格評価表!AJ26/生産者価格評価表!AJ$52</f>
        <v>3.8890773831963606E-2</v>
      </c>
      <c r="AK26" s="132">
        <f>+生産者価格評価表!AK26/生産者価格評価表!AK$52</f>
        <v>7.2728565711466962E-3</v>
      </c>
      <c r="AL26" s="132">
        <f>+生産者価格評価表!AL26/生産者価格評価表!AL$52</f>
        <v>5.5375368331357097E-3</v>
      </c>
      <c r="AM26" s="132">
        <f>+生産者価格評価表!AM26/生産者価格評価表!AM$52</f>
        <v>0.12892386666342798</v>
      </c>
      <c r="AN26" s="132">
        <f>+生産者価格評価表!AN26/生産者価格評価表!AN$52</f>
        <v>7.5303687165860088E-4</v>
      </c>
      <c r="AO26" s="135">
        <f>+生産者価格評価表!AO26/生産者価格評価表!AO$52</f>
        <v>6.9720861494835277E-3</v>
      </c>
    </row>
    <row r="27" spans="1:41" ht="17.5" customHeight="1">
      <c r="A27" s="44">
        <v>21</v>
      </c>
      <c r="B27" s="402" t="s">
        <v>56</v>
      </c>
      <c r="C27" s="403" t="s">
        <v>96</v>
      </c>
      <c r="D27" s="132">
        <f>+生産者価格評価表!D27/生産者価格評価表!D$52</f>
        <v>3.3347590384488327E-3</v>
      </c>
      <c r="E27" s="132">
        <f>+生産者価格評価表!E27/生産者価格評価表!E$52</f>
        <v>2.898098665650621E-3</v>
      </c>
      <c r="F27" s="132">
        <f>+生産者価格評価表!F27/生産者価格評価表!F$52</f>
        <v>6.7817497424004349E-4</v>
      </c>
      <c r="G27" s="132">
        <f>+生産者価格評価表!G27/生産者価格評価表!G$52</f>
        <v>3.2233861941644445E-3</v>
      </c>
      <c r="H27" s="132">
        <f>+生産者価格評価表!H27/生産者価格評価表!H$52</f>
        <v>5.471691120295912E-3</v>
      </c>
      <c r="I27" s="132">
        <f>+生産者価格評価表!I27/生産者価格評価表!I$52</f>
        <v>3.8420428983285339E-3</v>
      </c>
      <c r="J27" s="132">
        <f>+生産者価格評価表!J27/生産者価格評価表!J$52</f>
        <v>6.2074426830278733E-4</v>
      </c>
      <c r="K27" s="132">
        <f>+生産者価格評価表!K27/生産者価格評価表!K$52</f>
        <v>4.9067983057027266E-3</v>
      </c>
      <c r="L27" s="132">
        <f>+生産者価格評価表!L27/生産者価格評価表!L$52</f>
        <v>6.5191411203386375E-3</v>
      </c>
      <c r="M27" s="132">
        <f>+生産者価格評価表!M27/生産者価格評価表!M$52</f>
        <v>4.709649171077226E-3</v>
      </c>
      <c r="N27" s="132">
        <f>+生産者価格評価表!N27/生産者価格評価表!N$52</f>
        <v>3.9779662025604678E-3</v>
      </c>
      <c r="O27" s="132">
        <f>+生産者価格評価表!O27/生産者価格評価表!O$52</f>
        <v>5.0009807879292439E-3</v>
      </c>
      <c r="P27" s="132">
        <f>+生産者価格評価表!P27/生産者価格評価表!P$52</f>
        <v>2.2311817999450625E-3</v>
      </c>
      <c r="Q27" s="132">
        <f>+生産者価格評価表!Q27/生産者価格評価表!Q$52</f>
        <v>2.0701471928603267E-3</v>
      </c>
      <c r="R27" s="132">
        <f>+生産者価格評価表!R27/生産者価格評価表!R$52</f>
        <v>1.8421652958765563E-3</v>
      </c>
      <c r="S27" s="132">
        <f>+生産者価格評価表!S27/生産者価格評価表!S$52</f>
        <v>4.2788873799275108E-3</v>
      </c>
      <c r="T27" s="132">
        <f>+生産者価格評価表!T27/生産者価格評価表!T$52</f>
        <v>2.4809338605178946E-3</v>
      </c>
      <c r="U27" s="132">
        <f>+生産者価格評価表!U27/生産者価格評価表!U$52</f>
        <v>2.6021728132551089E-3</v>
      </c>
      <c r="V27" s="132">
        <f>+生産者価格評価表!V27/生産者価格評価表!V$52</f>
        <v>8.6798555721773359E-4</v>
      </c>
      <c r="W27" s="132">
        <f>+生産者価格評価表!W27/生産者価格評価表!W$52</f>
        <v>2.0042208169560823E-3</v>
      </c>
      <c r="X27" s="132">
        <f>+生産者価格評価表!X27/生産者価格評価表!X$52</f>
        <v>8.6244789979107652E-4</v>
      </c>
      <c r="Y27" s="132">
        <f>+生産者価格評価表!Y27/生産者価格評価表!Y$52</f>
        <v>2.2136963424566419E-2</v>
      </c>
      <c r="Z27" s="132">
        <f>+生産者価格評価表!Z27/生産者価格評価表!Z$52</f>
        <v>4.8655629698939017E-2</v>
      </c>
      <c r="AA27" s="132">
        <f>+生産者価格評価表!AA27/生産者価格評価表!AA$52</f>
        <v>2.9965036896412523E-3</v>
      </c>
      <c r="AB27" s="132">
        <f>+生産者価格評価表!AB27/生産者価格評価表!AB$52</f>
        <v>3.7445357875514158E-3</v>
      </c>
      <c r="AC27" s="132">
        <f>+生産者価格評価表!AC27/生産者価格評価表!AC$52</f>
        <v>3.4829758748001331E-3</v>
      </c>
      <c r="AD27" s="132">
        <f>+生産者価格評価表!AD27/生産者価格評価表!AD$52</f>
        <v>1.3298748882823612E-2</v>
      </c>
      <c r="AE27" s="132">
        <f>+生産者価格評価表!AE27/生産者価格評価表!AE$52</f>
        <v>9.514909052637641E-3</v>
      </c>
      <c r="AF27" s="132">
        <f>+生産者価格評価表!AF27/生産者価格評価表!AF$52</f>
        <v>4.1781280801763262E-3</v>
      </c>
      <c r="AG27" s="132">
        <f>+生産者価格評価表!AG27/生産者価格評価表!AG$52</f>
        <v>8.0712364957615159E-3</v>
      </c>
      <c r="AH27" s="132">
        <f>+生産者価格評価表!AH27/生産者価格評価表!AH$52</f>
        <v>7.9890409955772988E-3</v>
      </c>
      <c r="AI27" s="132">
        <f>+生産者価格評価表!AI27/生産者価格評価表!AI$52</f>
        <v>2.9198453173923822E-3</v>
      </c>
      <c r="AJ27" s="132">
        <f>+生産者価格評価表!AJ27/生産者価格評価表!AJ$52</f>
        <v>1.5431400638367388E-3</v>
      </c>
      <c r="AK27" s="132">
        <f>+生産者価格評価表!AK27/生産者価格評価表!AK$52</f>
        <v>1.4667437262886876E-3</v>
      </c>
      <c r="AL27" s="132">
        <f>+生産者価格評価表!AL27/生産者価格評価表!AL$52</f>
        <v>3.1331867642326356E-3</v>
      </c>
      <c r="AM27" s="132">
        <f>+生産者価格評価表!AM27/生産者価格評価表!AM$52</f>
        <v>0</v>
      </c>
      <c r="AN27" s="132">
        <f>+生産者価格評価表!AN27/生産者価格評価表!AN$52</f>
        <v>1.4592109337075464E-2</v>
      </c>
      <c r="AO27" s="135">
        <f>+生産者価格評価表!AO27/生産者価格評価表!AO$52</f>
        <v>5.1822280743133728E-3</v>
      </c>
    </row>
    <row r="28" spans="1:41" ht="17.5" customHeight="1">
      <c r="A28" s="44">
        <v>22</v>
      </c>
      <c r="B28" s="402" t="s">
        <v>57</v>
      </c>
      <c r="C28" s="403" t="s">
        <v>238</v>
      </c>
      <c r="D28" s="132">
        <f>+生産者価格評価表!D28/生産者価格評価表!D$52</f>
        <v>1.1273178928579776E-2</v>
      </c>
      <c r="E28" s="132">
        <f>+生産者価格評価表!E28/生産者価格評価表!E$52</f>
        <v>4.0719470761382638E-2</v>
      </c>
      <c r="F28" s="132">
        <f>+生産者価格評価表!F28/生産者価格評価表!F$52</f>
        <v>1.3005359431816842E-2</v>
      </c>
      <c r="G28" s="132">
        <f>+生産者価格評価表!G28/生産者価格評価表!G$52</f>
        <v>2.6201735949602085E-2</v>
      </c>
      <c r="H28" s="132">
        <f>+生産者価格評価表!H28/生産者価格評価表!H$52</f>
        <v>4.2747056945726961E-2</v>
      </c>
      <c r="I28" s="132">
        <f>+生産者価格評価表!I28/生産者価格評価表!I$52</f>
        <v>2.8303352980515388E-2</v>
      </c>
      <c r="J28" s="132">
        <f>+生産者価格評価表!J28/生産者価格評価表!J$52</f>
        <v>6.5578092813417376E-3</v>
      </c>
      <c r="K28" s="132">
        <f>+生産者価格評価表!K28/生産者価格評価表!K$52</f>
        <v>2.7642005537081567E-2</v>
      </c>
      <c r="L28" s="132">
        <f>+生産者価格評価表!L28/生産者価格評価表!L$52</f>
        <v>5.0302724367258939E-2</v>
      </c>
      <c r="M28" s="132">
        <f>+生産者価格評価表!M28/生産者価格評価表!M$52</f>
        <v>4.4012260512802381E-2</v>
      </c>
      <c r="N28" s="132">
        <f>+生産者価格評価表!N28/生産者価格評価表!N$52</f>
        <v>3.5569981451897423E-2</v>
      </c>
      <c r="O28" s="132">
        <f>+生産者価格評価表!O28/生産者価格評価表!O$52</f>
        <v>1.9108056597979966E-2</v>
      </c>
      <c r="P28" s="132">
        <f>+生産者価格評価表!P28/生産者価格評価表!P$52</f>
        <v>1.2968371386416346E-2</v>
      </c>
      <c r="Q28" s="132">
        <f>+生産者価格評価表!Q28/生産者価格評価表!Q$52</f>
        <v>1.0128286467534652E-2</v>
      </c>
      <c r="R28" s="132">
        <f>+生産者価格評価表!R28/生産者価格評価表!R$52</f>
        <v>1.1033543387600759E-2</v>
      </c>
      <c r="S28" s="132">
        <f>+生産者価格評価表!S28/生産者価格評価表!S$52</f>
        <v>3.0174846567891517E-2</v>
      </c>
      <c r="T28" s="132">
        <f>+生産者価格評価表!T28/生産者価格評価表!T$52</f>
        <v>8.6260447816379621E-3</v>
      </c>
      <c r="U28" s="132">
        <f>+生産者価格評価表!U28/生産者価格評価表!U$52</f>
        <v>5.6054347683109932E-3</v>
      </c>
      <c r="V28" s="132">
        <f>+生産者価格評価表!V28/生産者価格評価表!V$52</f>
        <v>1.169812662268814E-2</v>
      </c>
      <c r="W28" s="132">
        <f>+生産者価格評価表!W28/生産者価格評価表!W$52</f>
        <v>1.9615176372458409E-2</v>
      </c>
      <c r="X28" s="132">
        <f>+生産者価格評価表!X28/生産者価格評価表!X$52</f>
        <v>2.794902570141485E-3</v>
      </c>
      <c r="Y28" s="132">
        <f>+生産者価格評価表!Y28/生産者価格評価表!Y$52</f>
        <v>0.10349813754176844</v>
      </c>
      <c r="Z28" s="132">
        <f>+生産者価格評価表!Z28/生産者価格評価表!Z$52</f>
        <v>5.245727153673254E-2</v>
      </c>
      <c r="AA28" s="132">
        <f>+生産者価格評価表!AA28/生産者価格評価表!AA$52</f>
        <v>6.9120341931176207E-2</v>
      </c>
      <c r="AB28" s="132">
        <f>+生産者価格評価表!AB28/生産者価格評価表!AB$52</f>
        <v>2.1699178658383972E-2</v>
      </c>
      <c r="AC28" s="132">
        <f>+生産者価格評価表!AC28/生産者価格評価表!AC$52</f>
        <v>5.0549649862517004E-3</v>
      </c>
      <c r="AD28" s="132">
        <f>+生産者価格評価表!AD28/生産者価格評価表!AD$52</f>
        <v>4.8940020525774491E-3</v>
      </c>
      <c r="AE28" s="132">
        <f>+生産者価格評価表!AE28/生産者価格評価表!AE$52</f>
        <v>1.10458820684778E-2</v>
      </c>
      <c r="AF28" s="132">
        <f>+生産者価格評価表!AF28/生産者価格評価表!AF$52</f>
        <v>5.3715535652955363E-3</v>
      </c>
      <c r="AG28" s="132">
        <f>+生産者価格評価表!AG28/生産者価格評価表!AG$52</f>
        <v>1.076313442420569E-2</v>
      </c>
      <c r="AH28" s="132">
        <f>+生産者価格評価表!AH28/生産者価格評価表!AH$52</f>
        <v>1.3981361149148075E-2</v>
      </c>
      <c r="AI28" s="132">
        <f>+生産者価格評価表!AI28/生産者価格評価表!AI$52</f>
        <v>1.2449439521389013E-2</v>
      </c>
      <c r="AJ28" s="132">
        <f>+生産者価格評価表!AJ28/生産者価格評価表!AJ$52</f>
        <v>3.9818375262844841E-3</v>
      </c>
      <c r="AK28" s="132">
        <f>+生産者価格評価表!AK28/生産者価格評価表!AK$52</f>
        <v>5.1354477051940651E-3</v>
      </c>
      <c r="AL28" s="132">
        <f>+生産者価格評価表!AL28/生産者価格評価表!AL$52</f>
        <v>2.8795302700935339E-2</v>
      </c>
      <c r="AM28" s="132">
        <f>+生産者価格評価表!AM28/生産者価格評価表!AM$52</f>
        <v>0</v>
      </c>
      <c r="AN28" s="132">
        <f>+生産者価格評価表!AN28/生産者価格評価表!AN$52</f>
        <v>2.7494571993880042E-3</v>
      </c>
      <c r="AO28" s="135">
        <f>+生産者価格評価表!AO28/生産者価格評価表!AO$52</f>
        <v>1.5893975179769974E-2</v>
      </c>
    </row>
    <row r="29" spans="1:41" ht="17.5" customHeight="1">
      <c r="A29" s="44">
        <v>23</v>
      </c>
      <c r="B29" s="402" t="s">
        <v>58</v>
      </c>
      <c r="C29" s="403" t="s">
        <v>5</v>
      </c>
      <c r="D29" s="132">
        <f>+生産者価格評価表!D29/生産者価格評価表!D$52</f>
        <v>5.8807303459514299E-4</v>
      </c>
      <c r="E29" s="132">
        <f>+生産者価格評価表!E29/生産者価格評価表!E$52</f>
        <v>2.3769147094300737E-3</v>
      </c>
      <c r="F29" s="132">
        <f>+生産者価格評価表!F29/生産者価格評価表!F$52</f>
        <v>1.6652251004185775E-3</v>
      </c>
      <c r="G29" s="132">
        <f>+生産者価格評価表!G29/生産者価格評価表!G$52</f>
        <v>1.7716085050949633E-3</v>
      </c>
      <c r="H29" s="132">
        <f>+生産者価格評価表!H29/生産者価格評価表!H$52</f>
        <v>2.3916631906068415E-3</v>
      </c>
      <c r="I29" s="132">
        <f>+生産者価格評価表!I29/生産者価格評価表!I$52</f>
        <v>2.8108323988488347E-3</v>
      </c>
      <c r="J29" s="132">
        <f>+生産者価格評価表!J29/生産者価格評価表!J$52</f>
        <v>6.727370717139982E-4</v>
      </c>
      <c r="K29" s="132">
        <f>+生産者価格評価表!K29/生産者価格評価表!K$52</f>
        <v>6.548340592624093E-4</v>
      </c>
      <c r="L29" s="132">
        <f>+生産者価格評価表!L29/生産者価格評価表!L$52</f>
        <v>9.1623156057376231E-4</v>
      </c>
      <c r="M29" s="132">
        <f>+生産者価格評価表!M29/生産者価格評価表!M$52</f>
        <v>1.8112682784084144E-3</v>
      </c>
      <c r="N29" s="132">
        <f>+生産者価格評価表!N29/生産者価格評価表!N$52</f>
        <v>6.4378625176813036E-4</v>
      </c>
      <c r="O29" s="132">
        <f>+生産者価格評価表!O29/生産者価格評価表!O$52</f>
        <v>5.1965572890971833E-4</v>
      </c>
      <c r="P29" s="132">
        <f>+生産者価格評価表!P29/生産者価格評価表!P$52</f>
        <v>4.87704206292433E-4</v>
      </c>
      <c r="Q29" s="132">
        <f>+生産者価格評価表!Q29/生産者価格評価表!Q$52</f>
        <v>4.636481354583167E-4</v>
      </c>
      <c r="R29" s="132">
        <f>+生産者価格評価表!R29/生産者価格評価表!R$52</f>
        <v>5.477086470334901E-4</v>
      </c>
      <c r="S29" s="132">
        <f>+生産者価格評価表!S29/生産者価格評価表!S$52</f>
        <v>1.2621112119509741E-3</v>
      </c>
      <c r="T29" s="132">
        <f>+生産者価格評価表!T29/生産者価格評価表!T$52</f>
        <v>4.3177322947023387E-4</v>
      </c>
      <c r="U29" s="132">
        <f>+生産者価格評価表!U29/生産者価格評価表!U$52</f>
        <v>2.7226457100895944E-4</v>
      </c>
      <c r="V29" s="132">
        <f>+生産者価格評価表!V29/生産者価格評価表!V$52</f>
        <v>3.8106940904676417E-4</v>
      </c>
      <c r="W29" s="132">
        <f>+生産者価格評価表!W29/生産者価格評価表!W$52</f>
        <v>4.8223569395005212E-4</v>
      </c>
      <c r="X29" s="132">
        <f>+生産者価格評価表!X29/生産者価格評価表!X$52</f>
        <v>8.9272960383517922E-4</v>
      </c>
      <c r="Y29" s="132">
        <f>+生産者価格評価表!Y29/生産者価格評価表!Y$52</f>
        <v>8.63559269624965E-4</v>
      </c>
      <c r="Z29" s="132">
        <f>+生産者価格評価表!Z29/生産者価格評価表!Z$52</f>
        <v>8.4108925216718741E-2</v>
      </c>
      <c r="AA29" s="132">
        <f>+生産者価格評価表!AA29/生産者価格評価表!AA$52</f>
        <v>8.2615789518478405E-3</v>
      </c>
      <c r="AB29" s="132">
        <f>+生産者価格評価表!AB29/生産者価格評価表!AB$52</f>
        <v>2.2534278075972531E-3</v>
      </c>
      <c r="AC29" s="132">
        <f>+生産者価格評価表!AC29/生産者価格評価表!AC$52</f>
        <v>1.1786890833921288E-3</v>
      </c>
      <c r="AD29" s="132">
        <f>+生産者価格評価表!AD29/生産者価格評価表!AD$52</f>
        <v>5.4338779179042575E-4</v>
      </c>
      <c r="AE29" s="132">
        <f>+生産者価格評価表!AE29/生産者価格評価表!AE$52</f>
        <v>4.2850901322140453E-3</v>
      </c>
      <c r="AF29" s="132">
        <f>+生産者価格評価表!AF29/生産者価格評価表!AF$52</f>
        <v>1.6047004933576385E-3</v>
      </c>
      <c r="AG29" s="132">
        <f>+生産者価格評価表!AG29/生産者価格評価表!AG$52</f>
        <v>3.7162769095368683E-3</v>
      </c>
      <c r="AH29" s="132">
        <f>+生産者価格評価表!AH29/生産者価格評価表!AH$52</f>
        <v>8.2877089547863693E-3</v>
      </c>
      <c r="AI29" s="132">
        <f>+生産者価格評価表!AI29/生産者価格評価表!AI$52</f>
        <v>4.44478606872609E-3</v>
      </c>
      <c r="AJ29" s="132">
        <f>+生産者価格評価表!AJ29/生産者価格評価表!AJ$52</f>
        <v>2.1356405036567897E-3</v>
      </c>
      <c r="AK29" s="132">
        <f>+生産者価格評価表!AK29/生産者価格評価表!AK$52</f>
        <v>7.5635920435609169E-4</v>
      </c>
      <c r="AL29" s="132">
        <f>+生産者価格評価表!AL29/生産者価格評価表!AL$52</f>
        <v>7.9653839078507056E-3</v>
      </c>
      <c r="AM29" s="132">
        <f>+生産者価格評価表!AM29/生産者価格評価表!AM$52</f>
        <v>0</v>
      </c>
      <c r="AN29" s="132">
        <f>+生産者価格評価表!AN29/生産者価格評価表!AN$52</f>
        <v>8.0190347036880713E-4</v>
      </c>
      <c r="AO29" s="135">
        <f>+生産者価格評価表!AO29/生産者価格評価表!AO$52</f>
        <v>2.6360916921526322E-3</v>
      </c>
    </row>
    <row r="30" spans="1:41" ht="17.5" customHeight="1">
      <c r="A30" s="44">
        <v>24</v>
      </c>
      <c r="B30" s="402" t="s">
        <v>59</v>
      </c>
      <c r="C30" s="403" t="s">
        <v>6</v>
      </c>
      <c r="D30" s="132">
        <f>+生産者価格評価表!D30/生産者価格評価表!D$52</f>
        <v>2.3047416784875653E-4</v>
      </c>
      <c r="E30" s="132">
        <f>+生産者価格評価表!E30/生産者価格評価表!E$52</f>
        <v>2.3630954378636194E-3</v>
      </c>
      <c r="F30" s="132">
        <f>+生産者価格評価表!F30/生産者価格評価表!F$52</f>
        <v>1.2768783711547547E-3</v>
      </c>
      <c r="G30" s="132">
        <f>+生産者価格評価表!G30/生産者価格評価表!G$52</f>
        <v>3.7204809211127503E-4</v>
      </c>
      <c r="H30" s="132">
        <f>+生産者価格評価表!H30/生産者価格評価表!H$52</f>
        <v>1.1660680151564366E-3</v>
      </c>
      <c r="I30" s="132">
        <f>+生産者価格評価表!I30/生産者価格評価表!I$52</f>
        <v>3.3333222708633536E-3</v>
      </c>
      <c r="J30" s="132">
        <f>+生産者価格評価表!J30/生産者価格評価表!J$52</f>
        <v>2.2411992181610484E-5</v>
      </c>
      <c r="K30" s="132">
        <f>+生産者価格評価表!K30/生産者価格評価表!K$52</f>
        <v>1.0733666961130097E-4</v>
      </c>
      <c r="L30" s="132">
        <f>+生産者価格評価表!L30/生産者価格評価表!L$52</f>
        <v>3.165757936061451E-3</v>
      </c>
      <c r="M30" s="132">
        <f>+生産者価格評価表!M30/生産者価格評価表!M$52</f>
        <v>1.7919752014582146E-4</v>
      </c>
      <c r="N30" s="132">
        <f>+生産者価格評価表!N30/生産者価格評価表!N$52</f>
        <v>1.9885571557450376E-4</v>
      </c>
      <c r="O30" s="132">
        <f>+生産者価格評価表!O30/生産者価格評価表!O$52</f>
        <v>1.1546982730246296E-4</v>
      </c>
      <c r="P30" s="132">
        <f>+生産者価格評価表!P30/生産者価格評価表!P$52</f>
        <v>3.7648186214683175E-4</v>
      </c>
      <c r="Q30" s="132">
        <f>+生産者価格評価表!Q30/生産者価格評価表!Q$52</f>
        <v>3.1208249138597892E-5</v>
      </c>
      <c r="R30" s="132">
        <f>+生産者価格評価表!R30/生産者価格評価表!R$52</f>
        <v>6.3373710055026667E-4</v>
      </c>
      <c r="S30" s="132">
        <f>+生産者価格評価表!S30/生産者価格評価表!S$52</f>
        <v>1.1662341932872995E-3</v>
      </c>
      <c r="T30" s="132">
        <f>+生産者価格評価表!T30/生産者価格評価表!T$52</f>
        <v>2.8547784762390798E-4</v>
      </c>
      <c r="U30" s="132">
        <f>+生産者価格評価表!U30/生産者価格評価表!U$52</f>
        <v>2.8249537160668879E-4</v>
      </c>
      <c r="V30" s="132">
        <f>+生産者価格評価表!V30/生産者価格評価表!V$52</f>
        <v>5.0971390736695205E-4</v>
      </c>
      <c r="W30" s="132">
        <f>+生産者価格評価表!W30/生産者価格評価表!W$52</f>
        <v>4.273739700167562E-4</v>
      </c>
      <c r="X30" s="132">
        <f>+生産者価格評価表!X30/生産者価格評価表!X$52</f>
        <v>2.4389256063018462E-3</v>
      </c>
      <c r="Y30" s="132">
        <f>+生産者価格評価表!Y30/生産者価格評価表!Y$52</f>
        <v>1.6129893764147342E-2</v>
      </c>
      <c r="Z30" s="132">
        <f>+生産者価格評価表!Z30/生産者価格評価表!Z$52</f>
        <v>2.9326257595613291E-3</v>
      </c>
      <c r="AA30" s="132">
        <f>+生産者価格評価表!AA30/生産者価格評価表!AA$52</f>
        <v>0</v>
      </c>
      <c r="AB30" s="132">
        <f>+生産者価格評価表!AB30/生産者価格評価表!AB$52</f>
        <v>1.5007500892326522E-3</v>
      </c>
      <c r="AC30" s="132">
        <f>+生産者価格評価表!AC30/生産者価格評価表!AC$52</f>
        <v>4.6208212044035841E-3</v>
      </c>
      <c r="AD30" s="132">
        <f>+生産者価格評価表!AD30/生産者価格評価表!AD$52</f>
        <v>2.399816416805063E-5</v>
      </c>
      <c r="AE30" s="132">
        <f>+生産者価格評価表!AE30/生産者価格評価表!AE$52</f>
        <v>8.4120294448436425E-3</v>
      </c>
      <c r="AF30" s="132">
        <f>+生産者価格評価表!AF30/生産者価格評価表!AF$52</f>
        <v>4.8692603181347549E-3</v>
      </c>
      <c r="AG30" s="132">
        <f>+生産者価格評価表!AG30/生産者価格評価表!AG$52</f>
        <v>2.8724463073725306E-2</v>
      </c>
      <c r="AH30" s="132">
        <f>+生産者価格評価表!AH30/生産者価格評価表!AH$52</f>
        <v>7.3715018373615221E-3</v>
      </c>
      <c r="AI30" s="132">
        <f>+生産者価格評価表!AI30/生産者価格評価表!AI$52</f>
        <v>5.0429775359675756E-3</v>
      </c>
      <c r="AJ30" s="132">
        <f>+生産者価格評価表!AJ30/生産者価格評価表!AJ$52</f>
        <v>5.2987844211549258E-5</v>
      </c>
      <c r="AK30" s="132">
        <f>+生産者価格評価表!AK30/生産者価格評価表!AK$52</f>
        <v>1.4388964070738387E-3</v>
      </c>
      <c r="AL30" s="132">
        <f>+生産者価格評価表!AL30/生産者価格評価表!AL$52</f>
        <v>2.0640780529097492E-2</v>
      </c>
      <c r="AM30" s="132">
        <f>+生産者価格評価表!AM30/生産者価格評価表!AM$52</f>
        <v>0</v>
      </c>
      <c r="AN30" s="132">
        <f>+生産者価格評価表!AN30/生産者価格評価表!AN$52</f>
        <v>1.2560784295981627E-2</v>
      </c>
      <c r="AO30" s="135">
        <f>+生産者価格評価表!AO30/生産者価格評価表!AO$52</f>
        <v>4.6876385619890396E-3</v>
      </c>
    </row>
    <row r="31" spans="1:41" ht="17.5" customHeight="1">
      <c r="A31" s="44">
        <v>25</v>
      </c>
      <c r="B31" s="402" t="s">
        <v>60</v>
      </c>
      <c r="C31" s="403" t="s">
        <v>97</v>
      </c>
      <c r="D31" s="132">
        <f>+生産者価格評価表!D31/生産者価格評価表!D$52</f>
        <v>5.5769977399783968E-2</v>
      </c>
      <c r="E31" s="132">
        <f>+生産者価格評価表!E31/生産者価格評価表!E$52</f>
        <v>1.2158984796827095E-2</v>
      </c>
      <c r="F31" s="132">
        <f>+生産者価格評価表!F31/生産者価格評価表!F$52</f>
        <v>6.3694117918428952E-2</v>
      </c>
      <c r="G31" s="132">
        <f>+生産者価格評価表!G31/生産者価格評価表!G$52</f>
        <v>7.8885875707767394E-2</v>
      </c>
      <c r="H31" s="132">
        <f>+生産者価格評価表!H31/生産者価格評価表!H$52</f>
        <v>7.1008821907673284E-2</v>
      </c>
      <c r="I31" s="132">
        <f>+生産者価格評価表!I31/生産者価格評価表!I$52</f>
        <v>4.4477519660539401E-2</v>
      </c>
      <c r="J31" s="132">
        <f>+生産者価格評価表!J31/生産者価格評価表!J$52</f>
        <v>7.1349369453314916E-3</v>
      </c>
      <c r="K31" s="132">
        <f>+生産者価格評価表!K31/生産者価格評価表!K$52</f>
        <v>5.6232504816997916E-2</v>
      </c>
      <c r="L31" s="132">
        <f>+生産者価格評価表!L31/生産者価格評価表!L$52</f>
        <v>3.2285378914814492E-2</v>
      </c>
      <c r="M31" s="132">
        <f>+生産者価格評価表!M31/生産者価格評価表!M$52</f>
        <v>1.7081548604915706E-2</v>
      </c>
      <c r="N31" s="132">
        <f>+生産者価格評価表!N31/生産者価格評価表!N$52</f>
        <v>2.4675755046268028E-2</v>
      </c>
      <c r="O31" s="132">
        <f>+生産者価格評価表!O31/生産者価格評価表!O$52</f>
        <v>2.8813332938195751E-2</v>
      </c>
      <c r="P31" s="132">
        <f>+生産者価格評価表!P31/生産者価格評価表!P$52</f>
        <v>3.9893222701096201E-2</v>
      </c>
      <c r="Q31" s="132">
        <f>+生産者価格評価表!Q31/生産者価格評価表!Q$52</f>
        <v>3.689673879844612E-2</v>
      </c>
      <c r="R31" s="132">
        <f>+生産者価格評価表!R31/生産者価格評価表!R$52</f>
        <v>5.2720724307015403E-2</v>
      </c>
      <c r="S31" s="132">
        <f>+生産者価格評価表!S31/生産者価格評価表!S$52</f>
        <v>4.5365616806894826E-2</v>
      </c>
      <c r="T31" s="132">
        <f>+生産者価格評価表!T31/生産者価格評価表!T$52</f>
        <v>5.1685075448815392E-2</v>
      </c>
      <c r="U31" s="132">
        <f>+生産者価格評価表!U31/生産者価格評価表!U$52</f>
        <v>4.8236554483502204E-2</v>
      </c>
      <c r="V31" s="132">
        <f>+生産者価格評価表!V31/生産者価格評価表!V$52</f>
        <v>3.669246472094348E-2</v>
      </c>
      <c r="W31" s="132">
        <f>+生産者価格評価表!W31/生産者価格評価表!W$52</f>
        <v>5.6995970457703035E-2</v>
      </c>
      <c r="X31" s="132">
        <f>+生産者価格評価表!X31/生産者価格評価表!X$52</f>
        <v>4.9548314850751556E-2</v>
      </c>
      <c r="Y31" s="132">
        <f>+生産者価格評価表!Y31/生産者価格評価表!Y$52</f>
        <v>4.9940647502589169E-3</v>
      </c>
      <c r="Z31" s="132">
        <f>+生産者価格評価表!Z31/生産者価格評価表!Z$52</f>
        <v>1.7854671463582442E-2</v>
      </c>
      <c r="AA31" s="132">
        <f>+生産者価格評価表!AA31/生産者価格評価表!AA$52</f>
        <v>1.7708175318495334E-2</v>
      </c>
      <c r="AB31" s="132">
        <f>+生産者価格評価表!AB31/生産者価格評価表!AB$52</f>
        <v>9.6196110235064487E-3</v>
      </c>
      <c r="AC31" s="132">
        <f>+生産者価格評価表!AC31/生産者価格評価表!AC$52</f>
        <v>5.2516425230265604E-3</v>
      </c>
      <c r="AD31" s="132">
        <f>+生産者価格評価表!AD31/生産者価格評価表!AD$52</f>
        <v>1.5130218533599964E-3</v>
      </c>
      <c r="AE31" s="132">
        <f>+生産者価格評価表!AE31/生産者価格評価表!AE$52</f>
        <v>2.3758842828302037E-2</v>
      </c>
      <c r="AF31" s="132">
        <f>+生産者価格評価表!AF31/生産者価格評価表!AF$52</f>
        <v>9.0268885176474738E-3</v>
      </c>
      <c r="AG31" s="132">
        <f>+生産者価格評価表!AG31/生産者価格評価表!AG$52</f>
        <v>9.1501586255520653E-3</v>
      </c>
      <c r="AH31" s="132">
        <f>+生産者価格評価表!AH31/生産者価格評価表!AH$52</f>
        <v>1.8524910681847355E-2</v>
      </c>
      <c r="AI31" s="132">
        <f>+生産者価格評価表!AI31/生産者価格評価表!AI$52</f>
        <v>4.1812185500947278E-2</v>
      </c>
      <c r="AJ31" s="132">
        <f>+生産者価格評価表!AJ31/生産者価格評価表!AJ$52</f>
        <v>3.5394623304598423E-2</v>
      </c>
      <c r="AK31" s="132">
        <f>+生産者価格評価表!AK31/生産者価格評価表!AK$52</f>
        <v>1.7724363426837419E-2</v>
      </c>
      <c r="AL31" s="132">
        <f>+生産者価格評価表!AL31/生産者価格評価表!AL$52</f>
        <v>6.0678415152728898E-2</v>
      </c>
      <c r="AM31" s="132">
        <f>+生産者価格評価表!AM31/生産者価格評価表!AM$52</f>
        <v>0.23884273765859426</v>
      </c>
      <c r="AN31" s="132">
        <f>+生産者価格評価表!AN31/生産者価格評価表!AN$52</f>
        <v>4.0669162138211026E-3</v>
      </c>
      <c r="AO31" s="135">
        <f>+生産者価格評価表!AO31/生産者価格評価表!AO$52</f>
        <v>2.7290692581015134E-2</v>
      </c>
    </row>
    <row r="32" spans="1:41" ht="17.5" customHeight="1">
      <c r="A32" s="44">
        <v>26</v>
      </c>
      <c r="B32" s="402" t="s">
        <v>61</v>
      </c>
      <c r="C32" s="403" t="s">
        <v>7</v>
      </c>
      <c r="D32" s="132">
        <f>+生産者価格評価表!D32/生産者価格評価表!D$52</f>
        <v>6.9787578024603485E-3</v>
      </c>
      <c r="E32" s="132">
        <f>+生産者価格評価表!E32/生産者価格評価表!E$52</f>
        <v>4.4278920280570698E-2</v>
      </c>
      <c r="F32" s="132">
        <f>+生産者価格評価表!F32/生産者価格評価表!F$52</f>
        <v>7.0168279817085588E-3</v>
      </c>
      <c r="G32" s="132">
        <f>+生産者価格評価表!G32/生産者価格評価表!G$52</f>
        <v>1.9694501452121222E-2</v>
      </c>
      <c r="H32" s="132">
        <f>+生産者価格評価表!H32/生産者価格評価表!H$52</f>
        <v>1.0207116056809016E-2</v>
      </c>
      <c r="I32" s="132">
        <f>+生産者価格評価表!I32/生産者価格評価表!I$52</f>
        <v>8.4234589232012966E-3</v>
      </c>
      <c r="J32" s="132">
        <f>+生産者価格評価表!J32/生産者価格評価表!J$52</f>
        <v>3.9756761215089175E-3</v>
      </c>
      <c r="K32" s="132">
        <f>+生産者価格評価表!K32/生産者価格評価表!K$52</f>
        <v>4.8871430544260488E-3</v>
      </c>
      <c r="L32" s="132">
        <f>+生産者価格評価表!L32/生産者価格評価表!L$52</f>
        <v>1.1750297250697133E-2</v>
      </c>
      <c r="M32" s="132">
        <f>+生産者価格評価表!M32/生産者価格評価表!M$52</f>
        <v>5.1239276066728954E-3</v>
      </c>
      <c r="N32" s="132">
        <f>+生産者価格評価表!N32/生産者価格評価表!N$52</f>
        <v>8.5600448727536395E-3</v>
      </c>
      <c r="O32" s="132">
        <f>+生産者価格評価表!O32/生産者価格評価表!O$52</f>
        <v>1.1806395534214805E-2</v>
      </c>
      <c r="P32" s="132">
        <f>+生産者価格評価表!P32/生産者価格評価表!P$52</f>
        <v>6.6336046382411478E-3</v>
      </c>
      <c r="Q32" s="132">
        <f>+生産者価格評価表!Q32/生産者価格評価表!Q$52</f>
        <v>7.1722725593002098E-3</v>
      </c>
      <c r="R32" s="132">
        <f>+生産者価格評価表!R32/生産者価格評価表!R$52</f>
        <v>1.2685254652982945E-2</v>
      </c>
      <c r="S32" s="132">
        <f>+生産者価格評価表!S32/生産者価格評価表!S$52</f>
        <v>7.544558748161876E-3</v>
      </c>
      <c r="T32" s="132">
        <f>+生産者価格評価表!T32/生産者価格評価表!T$52</f>
        <v>7.4983592232798178E-3</v>
      </c>
      <c r="U32" s="132">
        <f>+生産者価格評価表!U32/生産者価格評価表!U$52</f>
        <v>8.0211564604687081E-3</v>
      </c>
      <c r="V32" s="132">
        <f>+生産者価格評価表!V32/生産者価格評価表!V$52</f>
        <v>5.6490013428895283E-3</v>
      </c>
      <c r="W32" s="132">
        <f>+生産者価格評価表!W32/生産者価格評価表!W$52</f>
        <v>2.0071406924918253E-2</v>
      </c>
      <c r="X32" s="132">
        <f>+生産者価格評価表!X32/生産者価格評価表!X$52</f>
        <v>1.0689499594114839E-2</v>
      </c>
      <c r="Y32" s="132">
        <f>+生産者価格評価表!Y32/生産者価格評価表!Y$52</f>
        <v>2.0421284465282637E-2</v>
      </c>
      <c r="Z32" s="132">
        <f>+生産者価格評価表!Z32/生産者価格評価表!Z$52</f>
        <v>1.7593547252114653E-2</v>
      </c>
      <c r="AA32" s="132">
        <f>+生産者価格評価表!AA32/生産者価格評価表!AA$52</f>
        <v>2.7099200526273893E-2</v>
      </c>
      <c r="AB32" s="132">
        <f>+生産者価格評価表!AB32/生産者価格評価表!AB$52</f>
        <v>1.940320261689003E-2</v>
      </c>
      <c r="AC32" s="132">
        <f>+生産者価格評価表!AC32/生産者価格評価表!AC$52</f>
        <v>7.7207245032385324E-2</v>
      </c>
      <c r="AD32" s="132">
        <f>+生産者価格評価表!AD32/生産者価格評価表!AD$52</f>
        <v>7.931875871334633E-2</v>
      </c>
      <c r="AE32" s="132">
        <f>+生産者価格評価表!AE32/生産者価格評価表!AE$52</f>
        <v>2.6962596558182807E-2</v>
      </c>
      <c r="AF32" s="132">
        <f>+生産者価格評価表!AF32/生産者価格評価表!AF$52</f>
        <v>5.2483234268019133E-3</v>
      </c>
      <c r="AG32" s="132">
        <f>+生産者価格評価表!AG32/生産者価格評価表!AG$52</f>
        <v>1.8143772549486587E-2</v>
      </c>
      <c r="AH32" s="132">
        <f>+生産者価格評価表!AH32/生産者価格評価表!AH$52</f>
        <v>8.4053541418712043E-3</v>
      </c>
      <c r="AI32" s="132">
        <f>+生産者価格評価表!AI32/生産者価格評価表!AI$52</f>
        <v>7.8808710114697273E-3</v>
      </c>
      <c r="AJ32" s="132">
        <f>+生産者価格評価表!AJ32/生産者価格評価表!AJ$52</f>
        <v>2.5375103671869109E-2</v>
      </c>
      <c r="AK32" s="132">
        <f>+生産者価格評価表!AK32/生産者価格評価表!AK$52</f>
        <v>1.0578599419139212E-2</v>
      </c>
      <c r="AL32" s="132">
        <f>+生産者価格評価表!AL32/生産者価格評価表!AL$52</f>
        <v>1.2151817641203298E-2</v>
      </c>
      <c r="AM32" s="132">
        <f>+生産者価格評価表!AM32/生産者価格評価表!AM$52</f>
        <v>0</v>
      </c>
      <c r="AN32" s="132">
        <f>+生産者価格評価表!AN32/生産者価格評価表!AN$52</f>
        <v>3.4609186791280805E-2</v>
      </c>
      <c r="AO32" s="135">
        <f>+生産者価格評価表!AO32/生産者価格評価表!AO$52</f>
        <v>2.0149481717113865E-2</v>
      </c>
    </row>
    <row r="33" spans="1:41" ht="17.5" customHeight="1">
      <c r="A33" s="44">
        <v>27</v>
      </c>
      <c r="B33" s="402" t="s">
        <v>62</v>
      </c>
      <c r="C33" s="403" t="s">
        <v>98</v>
      </c>
      <c r="D33" s="132">
        <f>+生産者価格評価表!D33/生産者価格評価表!D$52</f>
        <v>5.1707081727191205E-4</v>
      </c>
      <c r="E33" s="132">
        <f>+生産者価格評価表!E33/生産者価格評価表!E$52</f>
        <v>1.0911301992541542E-2</v>
      </c>
      <c r="F33" s="132">
        <f>+生産者価格評価表!F33/生産者価格評価表!F$52</f>
        <v>3.4391883358948576E-3</v>
      </c>
      <c r="G33" s="132">
        <f>+生産者価格評価表!G33/生産者価格評価表!G$52</f>
        <v>4.9654507141056042E-3</v>
      </c>
      <c r="H33" s="132">
        <f>+生産者価格評価表!H33/生産者価格評価表!H$52</f>
        <v>2.7247880186249207E-3</v>
      </c>
      <c r="I33" s="132">
        <f>+生産者価格評価表!I33/生産者価格評価表!I$52</f>
        <v>3.5604795001721863E-3</v>
      </c>
      <c r="J33" s="132">
        <f>+生産者価格評価表!J33/生産者価格評価表!J$52</f>
        <v>5.5969611451516822E-4</v>
      </c>
      <c r="K33" s="132">
        <f>+生産者価格評価表!K33/生産者価格評価表!K$52</f>
        <v>4.233989555681719E-3</v>
      </c>
      <c r="L33" s="132">
        <f>+生産者価格評価表!L33/生産者価格評価表!L$52</f>
        <v>4.2632287963703481E-3</v>
      </c>
      <c r="M33" s="132">
        <f>+生産者価格評価表!M33/生産者価格評価表!M$52</f>
        <v>1.3367821371578104E-3</v>
      </c>
      <c r="N33" s="132">
        <f>+生産者価格評価表!N33/生産者価格評価表!N$52</f>
        <v>1.2381628214534893E-3</v>
      </c>
      <c r="O33" s="132">
        <f>+生産者価格評価表!O33/生産者価格評価表!O$52</f>
        <v>4.4518557644887035E-3</v>
      </c>
      <c r="P33" s="132">
        <f>+生産者価格評価表!P33/生産者価格評価表!P$52</f>
        <v>3.4789694999660848E-3</v>
      </c>
      <c r="Q33" s="132">
        <f>+生産者価格評価表!Q33/生産者価格評価表!Q$52</f>
        <v>2.8747877869299125E-3</v>
      </c>
      <c r="R33" s="132">
        <f>+生産者価格評価表!R33/生産者価格評価表!R$52</f>
        <v>2.6003019931618767E-3</v>
      </c>
      <c r="S33" s="132">
        <f>+生産者価格評価表!S33/生産者価格評価表!S$52</f>
        <v>1.8295953489249645E-3</v>
      </c>
      <c r="T33" s="132">
        <f>+生産者価格評価表!T33/生産者価格評価表!T$52</f>
        <v>2.5496279688574748E-3</v>
      </c>
      <c r="U33" s="132">
        <f>+生産者価格評価表!U33/生産者価格評価表!U$52</f>
        <v>2.8366460596071499E-3</v>
      </c>
      <c r="V33" s="132">
        <f>+生産者価格評価表!V33/生産者価格評価表!V$52</f>
        <v>9.4359037087788018E-4</v>
      </c>
      <c r="W33" s="132">
        <f>+生産者価格評価表!W33/生産者価格評価表!W$52</f>
        <v>3.7504432564961243E-3</v>
      </c>
      <c r="X33" s="132">
        <f>+生産者価格評価表!X33/生産者価格評価表!X$52</f>
        <v>5.2058981675359231E-3</v>
      </c>
      <c r="Y33" s="132">
        <f>+生産者価格評価表!Y33/生産者価格評価表!Y$52</f>
        <v>7.853873729916333E-3</v>
      </c>
      <c r="Z33" s="132">
        <f>+生産者価格評価表!Z33/生産者価格評価表!Z$52</f>
        <v>1.229469026099398E-3</v>
      </c>
      <c r="AA33" s="132">
        <f>+生産者価格評価表!AA33/生産者価格評価表!AA$52</f>
        <v>1.574516167953064E-3</v>
      </c>
      <c r="AB33" s="132">
        <f>+生産者価格評価表!AB33/生産者価格評価表!AB$52</f>
        <v>3.5224771480392297E-2</v>
      </c>
      <c r="AC33" s="132">
        <f>+生産者価格評価表!AC33/生産者価格評価表!AC$52</f>
        <v>1.7940866556383026E-2</v>
      </c>
      <c r="AD33" s="132">
        <f>+生産者価格評価表!AD33/生産者価格評価表!AD$52</f>
        <v>5.2257741873471188E-2</v>
      </c>
      <c r="AE33" s="132">
        <f>+生産者価格評価表!AE33/生産者価格評価表!AE$52</f>
        <v>2.6861726973621138E-2</v>
      </c>
      <c r="AF33" s="132">
        <f>+生産者価格評価表!AF33/生産者価格評価表!AF$52</f>
        <v>2.9974288347873988E-2</v>
      </c>
      <c r="AG33" s="132">
        <f>+生産者価格評価表!AG33/生産者価格評価表!AG$52</f>
        <v>3.6150729768562044E-3</v>
      </c>
      <c r="AH33" s="132">
        <f>+生産者価格評価表!AH33/生産者価格評価表!AH$52</f>
        <v>9.1989034021427631E-3</v>
      </c>
      <c r="AI33" s="132">
        <f>+生産者価格評価表!AI33/生産者価格評価表!AI$52</f>
        <v>1.8640493293109621E-2</v>
      </c>
      <c r="AJ33" s="132">
        <f>+生産者価格評価表!AJ33/生産者価格評価表!AJ$52</f>
        <v>1.7063551902954752E-2</v>
      </c>
      <c r="AK33" s="132">
        <f>+生産者価格評価表!AK33/生産者価格評価表!AK$52</f>
        <v>1.0549983490264507E-2</v>
      </c>
      <c r="AL33" s="132">
        <f>+生産者価格評価表!AL33/生産者価格評価表!AL$52</f>
        <v>3.378684996891447E-2</v>
      </c>
      <c r="AM33" s="132">
        <f>+生産者価格評価表!AM33/生産者価格評価表!AM$52</f>
        <v>0</v>
      </c>
      <c r="AN33" s="132">
        <f>+生産者価格評価表!AN33/生産者価格評価表!AN$52</f>
        <v>1.9108391416284599E-2</v>
      </c>
      <c r="AO33" s="135">
        <f>+生産者価格評価表!AO33/生産者価格評価表!AO$52</f>
        <v>1.714702883086883E-2</v>
      </c>
    </row>
    <row r="34" spans="1:41" ht="17.5" customHeight="1">
      <c r="A34" s="44">
        <v>28</v>
      </c>
      <c r="B34" s="402" t="s">
        <v>63</v>
      </c>
      <c r="C34" s="403" t="s">
        <v>99</v>
      </c>
      <c r="D34" s="132">
        <f>+生産者価格評価表!D34/生産者価格評価表!D$52</f>
        <v>6.5951436585922271E-2</v>
      </c>
      <c r="E34" s="132">
        <f>+生産者価格評価表!E34/生産者価格評価表!E$52</f>
        <v>0.1881513565589224</v>
      </c>
      <c r="F34" s="132">
        <f>+生産者価格評価表!F34/生産者価格評価表!F$52</f>
        <v>3.9246427647512842E-2</v>
      </c>
      <c r="G34" s="132">
        <f>+生産者価格評価表!G34/生産者価格評価表!G$52</f>
        <v>2.7742145594132978E-2</v>
      </c>
      <c r="H34" s="132">
        <f>+生産者価格評価表!H34/生産者価格評価表!H$52</f>
        <v>4.374057486628679E-2</v>
      </c>
      <c r="I34" s="132">
        <f>+生産者価格評価表!I34/生産者価格評価表!I$52</f>
        <v>2.5457497272453878E-2</v>
      </c>
      <c r="J34" s="132">
        <f>+生産者価格評価表!J34/生産者価格評価表!J$52</f>
        <v>2.1442390540056568E-2</v>
      </c>
      <c r="K34" s="132">
        <f>+生産者価格評価表!K34/生産者価格評価表!K$52</f>
        <v>1.8547177352474187E-2</v>
      </c>
      <c r="L34" s="132">
        <f>+生産者価格評価表!L34/生産者価格評価表!L$52</f>
        <v>7.1978914206302633E-2</v>
      </c>
      <c r="M34" s="132">
        <f>+生産者価格評価表!M34/生産者価格評価表!M$52</f>
        <v>2.3630787911205087E-2</v>
      </c>
      <c r="N34" s="132">
        <f>+生産者価格評価表!N34/生産者価格評価表!N$52</f>
        <v>3.4528362070255947E-2</v>
      </c>
      <c r="O34" s="132">
        <f>+生産者価格評価表!O34/生産者価格評価表!O$52</f>
        <v>2.7618539822189748E-2</v>
      </c>
      <c r="P34" s="132">
        <f>+生産者価格評価表!P34/生産者価格評価表!P$52</f>
        <v>2.0806467829466126E-2</v>
      </c>
      <c r="Q34" s="132">
        <f>+生産者価格評価表!Q34/生産者価格評価表!Q$52</f>
        <v>1.7953754939038072E-2</v>
      </c>
      <c r="R34" s="132">
        <f>+生産者価格評価表!R34/生産者価格評価表!R$52</f>
        <v>2.5505421544678553E-2</v>
      </c>
      <c r="S34" s="132">
        <f>+生産者価格評価表!S34/生産者価格評価表!S$52</f>
        <v>1.6633854136785316E-2</v>
      </c>
      <c r="T34" s="132">
        <f>+生産者価格評価表!T34/生産者価格評価表!T$52</f>
        <v>2.0820017975812753E-2</v>
      </c>
      <c r="U34" s="132">
        <f>+生産者価格評価表!U34/生産者価格評価表!U$52</f>
        <v>2.0160105765598995E-2</v>
      </c>
      <c r="V34" s="132">
        <f>+生産者価格評価表!V34/生産者価格評価表!V$52</f>
        <v>1.8541916651603863E-2</v>
      </c>
      <c r="W34" s="132">
        <f>+生産者価格評価表!W34/生産者価格評価表!W$52</f>
        <v>0.10927714032864796</v>
      </c>
      <c r="X34" s="132">
        <f>+生産者価格評価表!X34/生産者価格評価表!X$52</f>
        <v>4.2482951661922633E-2</v>
      </c>
      <c r="Y34" s="132">
        <f>+生産者価格評価表!Y34/生産者価格評価表!Y$52</f>
        <v>3.0434572440538054E-2</v>
      </c>
      <c r="Z34" s="132">
        <f>+生産者価格評価表!Z34/生産者価格評価表!Z$52</f>
        <v>2.1898675418190534E-2</v>
      </c>
      <c r="AA34" s="132">
        <f>+生産者価格評価表!AA34/生産者価格評価表!AA$52</f>
        <v>7.6426030198335632E-2</v>
      </c>
      <c r="AB34" s="132">
        <f>+生産者価格評価表!AB34/生産者価格評価表!AB$52</f>
        <v>5.1335603622249253E-2</v>
      </c>
      <c r="AC34" s="132">
        <f>+生産者価格評価表!AC34/生産者価格評価表!AC$52</f>
        <v>3.4060938385243295E-2</v>
      </c>
      <c r="AD34" s="132">
        <f>+生産者価格評価表!AD34/生産者価格評価表!AD$52</f>
        <v>2.8557704922041139E-3</v>
      </c>
      <c r="AE34" s="132">
        <f>+生産者価格評価表!AE34/生産者価格評価表!AE$52</f>
        <v>0.11411409831736724</v>
      </c>
      <c r="AF34" s="132">
        <f>+生産者価格評価表!AF34/生産者価格評価表!AF$52</f>
        <v>2.2167142729711167E-2</v>
      </c>
      <c r="AG34" s="132">
        <f>+生産者価格評価表!AG34/生産者価格評価表!AG$52</f>
        <v>3.3788084782902551E-2</v>
      </c>
      <c r="AH34" s="132">
        <f>+生産者価格評価表!AH34/生産者価格評価表!AH$52</f>
        <v>2.8957236039877318E-2</v>
      </c>
      <c r="AI34" s="132">
        <f>+生産者価格評価表!AI34/生産者価格評価表!AI$52</f>
        <v>1.6714492985203059E-2</v>
      </c>
      <c r="AJ34" s="132">
        <f>+生産者価格評価表!AJ34/生産者価格評価表!AJ$52</f>
        <v>3.9276768286042207E-2</v>
      </c>
      <c r="AK34" s="132">
        <f>+生産者価格評価表!AK34/生産者価格評価表!AK$52</f>
        <v>1.4464205044056469E-2</v>
      </c>
      <c r="AL34" s="132">
        <f>+生産者価格評価表!AL34/生産者価格評価表!AL$52</f>
        <v>3.6262651147963905E-2</v>
      </c>
      <c r="AM34" s="132">
        <f>+生産者価格評価表!AM34/生産者価格評価表!AM$52</f>
        <v>6.1546444061200307E-2</v>
      </c>
      <c r="AN34" s="132">
        <f>+生産者価格評価表!AN34/生産者価格評価表!AN$52</f>
        <v>5.0975360504282613E-2</v>
      </c>
      <c r="AO34" s="135">
        <f>+生産者価格評価表!AO34/生産者価格評価表!AO$52</f>
        <v>3.297503437951365E-2</v>
      </c>
    </row>
    <row r="35" spans="1:41" ht="17.5" customHeight="1">
      <c r="A35" s="44">
        <v>29</v>
      </c>
      <c r="B35" s="402" t="s">
        <v>64</v>
      </c>
      <c r="C35" s="403" t="s">
        <v>100</v>
      </c>
      <c r="D35" s="132">
        <f>+生産者価格評価表!D35/生産者価格評価表!D$52</f>
        <v>3.9335875342102512E-3</v>
      </c>
      <c r="E35" s="132">
        <f>+生産者価格評価表!E35/生産者価格評価表!E$52</f>
        <v>9.3892079385792613E-3</v>
      </c>
      <c r="F35" s="132">
        <f>+生産者価格評価表!F35/生産者価格評価表!F$52</f>
        <v>4.5090202604707872E-3</v>
      </c>
      <c r="G35" s="132">
        <f>+生産者価格評価表!G35/生産者価格評価表!G$52</f>
        <v>4.520229728532001E-3</v>
      </c>
      <c r="H35" s="132">
        <f>+生産者価格評価表!H35/生産者価格評価表!H$52</f>
        <v>4.3369163847066421E-3</v>
      </c>
      <c r="I35" s="132">
        <f>+生産者価格評価表!I35/生産者価格評価表!I$52</f>
        <v>1.0894720568010288E-2</v>
      </c>
      <c r="J35" s="132">
        <f>+生産者価格評価表!J35/生産者価格評価表!J$52</f>
        <v>7.9890828695862025E-4</v>
      </c>
      <c r="K35" s="132">
        <f>+生産者価格評価表!K35/生産者価格評価表!K$52</f>
        <v>3.6962832577446441E-3</v>
      </c>
      <c r="L35" s="132">
        <f>+生産者価格評価表!L35/生産者価格評価表!L$52</f>
        <v>5.6559737507108172E-3</v>
      </c>
      <c r="M35" s="132">
        <f>+生産者価格評価表!M35/生産者価格評価表!M$52</f>
        <v>2.4031760776490273E-3</v>
      </c>
      <c r="N35" s="132">
        <f>+生産者価格評価表!N35/生産者価格評価表!N$52</f>
        <v>1.9626353274602342E-3</v>
      </c>
      <c r="O35" s="132">
        <f>+生産者価格評価表!O35/生産者価格評価表!O$52</f>
        <v>7.0167635459347857E-3</v>
      </c>
      <c r="P35" s="132">
        <f>+生産者価格評価表!P35/生産者価格評価表!P$52</f>
        <v>7.2531207921801844E-3</v>
      </c>
      <c r="Q35" s="132">
        <f>+生産者価格評価表!Q35/生産者価格評価表!Q$52</f>
        <v>8.8018149169382769E-3</v>
      </c>
      <c r="R35" s="132">
        <f>+生産者価格評価表!R35/生産者価格評価表!R$52</f>
        <v>6.2089415626761964E-3</v>
      </c>
      <c r="S35" s="132">
        <f>+生産者価格評価表!S35/生産者価格評価表!S$52</f>
        <v>5.6230908825575833E-3</v>
      </c>
      <c r="T35" s="132">
        <f>+生産者価格評価表!T35/生産者価格評価表!T$52</f>
        <v>9.5086230970866902E-3</v>
      </c>
      <c r="U35" s="132">
        <f>+生産者価格評価表!U35/生産者価格評価表!U$52</f>
        <v>2.1453153686042621E-2</v>
      </c>
      <c r="V35" s="132">
        <f>+生産者価格評価表!V35/生産者価格評価表!V$52</f>
        <v>2.6881899507604353E-3</v>
      </c>
      <c r="W35" s="132">
        <f>+生産者価格評価表!W35/生産者価格評価表!W$52</f>
        <v>5.5939568613482277E-3</v>
      </c>
      <c r="X35" s="132">
        <f>+生産者価格評価表!X35/生産者価格評価表!X$52</f>
        <v>8.4087182274373718E-3</v>
      </c>
      <c r="Y35" s="132">
        <f>+生産者価格評価表!Y35/生産者価格評価表!Y$52</f>
        <v>1.2050221304265217E-2</v>
      </c>
      <c r="Z35" s="132">
        <f>+生産者価格評価表!Z35/生産者価格評価表!Z$52</f>
        <v>3.4052539604022679E-2</v>
      </c>
      <c r="AA35" s="132">
        <f>+生産者価格評価表!AA35/生産者価格評価表!AA$52</f>
        <v>9.8113968269702683E-3</v>
      </c>
      <c r="AB35" s="132">
        <f>+生産者価格評価表!AB35/生産者価格評価表!AB$52</f>
        <v>3.9274705440572023E-2</v>
      </c>
      <c r="AC35" s="132">
        <f>+生産者価格評価表!AC35/生産者価格評価表!AC$52</f>
        <v>5.6057061256135333E-2</v>
      </c>
      <c r="AD35" s="132">
        <f>+生産者価格評価表!AD35/生産者価格評価表!AD$52</f>
        <v>3.3501017514430071E-3</v>
      </c>
      <c r="AE35" s="132">
        <f>+生産者価格評価表!AE35/生産者価格評価表!AE$52</f>
        <v>9.3489480681657536E-3</v>
      </c>
      <c r="AF35" s="132">
        <f>+生産者価格評価表!AF35/生産者価格評価表!AF$52</f>
        <v>0.1644555216305445</v>
      </c>
      <c r="AG35" s="132">
        <f>+生産者価格評価表!AG35/生産者価格評価表!AG$52</f>
        <v>2.935437192778384E-2</v>
      </c>
      <c r="AH35" s="132">
        <f>+生産者価格評価表!AH35/生産者価格評価表!AH$52</f>
        <v>3.2253393523150799E-2</v>
      </c>
      <c r="AI35" s="132">
        <f>+生産者価格評価表!AI35/生産者価格評価表!AI$52</f>
        <v>1.3552280341616747E-2</v>
      </c>
      <c r="AJ35" s="132">
        <f>+生産者価格評価表!AJ35/生産者価格評価表!AJ$52</f>
        <v>6.3459121867852922E-2</v>
      </c>
      <c r="AK35" s="132">
        <f>+生産者価格評価表!AK35/生産者価格評価表!AK$52</f>
        <v>9.1665948903492001E-2</v>
      </c>
      <c r="AL35" s="132">
        <f>+生産者価格評価表!AL35/生産者価格評価表!AL$52</f>
        <v>2.3965910038656113E-2</v>
      </c>
      <c r="AM35" s="132">
        <f>+生産者価格評価表!AM35/生産者価格評価表!AM$52</f>
        <v>0</v>
      </c>
      <c r="AN35" s="132">
        <f>+生産者価格評価表!AN35/生産者価格評価表!AN$52</f>
        <v>4.3450421409775515E-2</v>
      </c>
      <c r="AO35" s="135">
        <f>+生産者価格評価表!AO35/生産者価格評価表!AO$52</f>
        <v>3.2016739608496984E-2</v>
      </c>
    </row>
    <row r="36" spans="1:41" ht="17.5" customHeight="1">
      <c r="A36" s="44">
        <v>30</v>
      </c>
      <c r="B36" s="402" t="s">
        <v>65</v>
      </c>
      <c r="C36" s="403" t="s">
        <v>8</v>
      </c>
      <c r="D36" s="132">
        <f>+生産者価格評価表!D36/生産者価格評価表!D$52</f>
        <v>0</v>
      </c>
      <c r="E36" s="132">
        <f>+生産者価格評価表!E36/生産者価格評価表!E$52</f>
        <v>0</v>
      </c>
      <c r="F36" s="132">
        <f>+生産者価格評価表!F36/生産者価格評価表!F$52</f>
        <v>0</v>
      </c>
      <c r="G36" s="132">
        <f>+生産者価格評価表!G36/生産者価格評価表!G$52</f>
        <v>0</v>
      </c>
      <c r="H36" s="132">
        <f>+生産者価格評価表!H36/生産者価格評価表!H$52</f>
        <v>0</v>
      </c>
      <c r="I36" s="132">
        <f>+生産者価格評価表!I36/生産者価格評価表!I$52</f>
        <v>0</v>
      </c>
      <c r="J36" s="132">
        <f>+生産者価格評価表!J36/生産者価格評価表!J$52</f>
        <v>0</v>
      </c>
      <c r="K36" s="132">
        <f>+生産者価格評価表!K36/生産者価格評価表!K$52</f>
        <v>0</v>
      </c>
      <c r="L36" s="132">
        <f>+生産者価格評価表!L36/生産者価格評価表!L$52</f>
        <v>0</v>
      </c>
      <c r="M36" s="132">
        <f>+生産者価格評価表!M36/生産者価格評価表!M$52</f>
        <v>0</v>
      </c>
      <c r="N36" s="132">
        <f>+生産者価格評価表!N36/生産者価格評価表!N$52</f>
        <v>0</v>
      </c>
      <c r="O36" s="132">
        <f>+生産者価格評価表!O36/生産者価格評価表!O$52</f>
        <v>0</v>
      </c>
      <c r="P36" s="132">
        <f>+生産者価格評価表!P36/生産者価格評価表!P$52</f>
        <v>0</v>
      </c>
      <c r="Q36" s="132">
        <f>+生産者価格評価表!Q36/生産者価格評価表!Q$52</f>
        <v>0</v>
      </c>
      <c r="R36" s="132">
        <f>+生産者価格評価表!R36/生産者価格評価表!R$52</f>
        <v>0</v>
      </c>
      <c r="S36" s="132">
        <f>+生産者価格評価表!S36/生産者価格評価表!S$52</f>
        <v>0</v>
      </c>
      <c r="T36" s="132">
        <f>+生産者価格評価表!T36/生産者価格評価表!T$52</f>
        <v>0</v>
      </c>
      <c r="U36" s="132">
        <f>+生産者価格評価表!U36/生産者価格評価表!U$52</f>
        <v>0</v>
      </c>
      <c r="V36" s="132">
        <f>+生産者価格評価表!V36/生産者価格評価表!V$52</f>
        <v>0</v>
      </c>
      <c r="W36" s="132">
        <f>+生産者価格評価表!W36/生産者価格評価表!W$52</f>
        <v>0</v>
      </c>
      <c r="X36" s="132">
        <f>+生産者価格評価表!X36/生産者価格評価表!X$52</f>
        <v>0</v>
      </c>
      <c r="Y36" s="132">
        <f>+生産者価格評価表!Y36/生産者価格評価表!Y$52</f>
        <v>0</v>
      </c>
      <c r="Z36" s="132">
        <f>+生産者価格評価表!Z36/生産者価格評価表!Z$52</f>
        <v>0</v>
      </c>
      <c r="AA36" s="132">
        <f>+生産者価格評価表!AA36/生産者価格評価表!AA$52</f>
        <v>0</v>
      </c>
      <c r="AB36" s="132">
        <f>+生産者価格評価表!AB36/生産者価格評価表!AB$52</f>
        <v>0</v>
      </c>
      <c r="AC36" s="132">
        <f>+生産者価格評価表!AC36/生産者価格評価表!AC$52</f>
        <v>0</v>
      </c>
      <c r="AD36" s="132">
        <f>+生産者価格評価表!AD36/生産者価格評価表!AD$52</f>
        <v>0</v>
      </c>
      <c r="AE36" s="132">
        <f>+生産者価格評価表!AE36/生産者価格評価表!AE$52</f>
        <v>0</v>
      </c>
      <c r="AF36" s="132">
        <f>+生産者価格評価表!AF36/生産者価格評価表!AF$52</f>
        <v>0</v>
      </c>
      <c r="AG36" s="132">
        <f>+生産者価格評価表!AG36/生産者価格評価表!AG$52</f>
        <v>0</v>
      </c>
      <c r="AH36" s="132">
        <f>+生産者価格評価表!AH36/生産者価格評価表!AH$52</f>
        <v>0</v>
      </c>
      <c r="AI36" s="132">
        <f>+生産者価格評価表!AI36/生産者価格評価表!AI$52</f>
        <v>0</v>
      </c>
      <c r="AJ36" s="132">
        <f>+生産者価格評価表!AJ36/生産者価格評価表!AJ$52</f>
        <v>0</v>
      </c>
      <c r="AK36" s="132">
        <f>+生産者価格評価表!AK36/生産者価格評価表!AK$52</f>
        <v>0</v>
      </c>
      <c r="AL36" s="132">
        <f>+生産者価格評価表!AL36/生産者価格評価表!AL$52</f>
        <v>0</v>
      </c>
      <c r="AM36" s="132">
        <f>+生産者価格評価表!AM36/生産者価格評価表!AM$52</f>
        <v>0</v>
      </c>
      <c r="AN36" s="132">
        <f>+生産者価格評価表!AN36/生産者価格評価表!AN$52</f>
        <v>0.10149269360319417</v>
      </c>
      <c r="AO36" s="135">
        <f>+生産者価格評価表!AO36/生産者価格評価表!AO$52</f>
        <v>7.6507133426944435E-4</v>
      </c>
    </row>
    <row r="37" spans="1:41" ht="17.5" customHeight="1">
      <c r="A37" s="44">
        <v>31</v>
      </c>
      <c r="B37" s="402" t="s">
        <v>66</v>
      </c>
      <c r="C37" s="403" t="s">
        <v>101</v>
      </c>
      <c r="D37" s="132">
        <f>+生産者価格評価表!D37/生産者価格評価表!D$52</f>
        <v>3.3722009822081218E-5</v>
      </c>
      <c r="E37" s="132">
        <f>+生産者価格評価表!E37/生産者価格評価表!E$52</f>
        <v>4.6590686995473204E-4</v>
      </c>
      <c r="F37" s="132">
        <f>+生産者価格評価表!F37/生産者価格評価表!F$52</f>
        <v>2.2283567566065116E-4</v>
      </c>
      <c r="G37" s="132">
        <f>+生産者価格評価表!G37/生産者価格評価表!G$52</f>
        <v>2.8856915731622437E-5</v>
      </c>
      <c r="H37" s="132">
        <f>+生産者価格評価表!H37/生産者価格評価表!H$52</f>
        <v>1.7543467064609958E-4</v>
      </c>
      <c r="I37" s="132">
        <f>+生産者価格評価表!I37/生産者価格評価表!I$52</f>
        <v>3.3540467491978708E-4</v>
      </c>
      <c r="J37" s="132">
        <f>+生産者価格評価表!J37/生産者価格評価表!J$52</f>
        <v>1.2828413033245059E-5</v>
      </c>
      <c r="K37" s="132">
        <f>+生産者価格評価表!K37/生産者価格評価表!K$52</f>
        <v>1.6155301328154285E-4</v>
      </c>
      <c r="L37" s="132">
        <f>+生産者価格評価表!L37/生産者価格評価表!L$52</f>
        <v>4.0961298111279713E-4</v>
      </c>
      <c r="M37" s="132">
        <f>+生産者価格評価表!M37/生産者価格評価表!M$52</f>
        <v>7.6507029285275137E-5</v>
      </c>
      <c r="N37" s="132">
        <f>+生産者価格評価表!N37/生産者価格評価表!N$52</f>
        <v>1.8619904824295641E-5</v>
      </c>
      <c r="O37" s="132">
        <f>+生産者価格評価表!O37/生産者価格評価表!O$52</f>
        <v>4.603020793617233E-4</v>
      </c>
      <c r="P37" s="132">
        <f>+生産者価格評価表!P37/生産者価格評価表!P$52</f>
        <v>7.0235563344540561E-4</v>
      </c>
      <c r="Q37" s="132">
        <f>+生産者価格評価表!Q37/生産者価格評価表!Q$52</f>
        <v>4.2856909572888501E-4</v>
      </c>
      <c r="R37" s="132">
        <f>+生産者価格評価表!R37/生産者価格評価表!R$52</f>
        <v>3.6338699102605841E-4</v>
      </c>
      <c r="S37" s="132">
        <f>+生産者価格評価表!S37/生産者価格評価表!S$52</f>
        <v>1.3622237615596303E-3</v>
      </c>
      <c r="T37" s="132">
        <f>+生産者価格評価表!T37/生産者価格評価表!T$52</f>
        <v>1.2708410042822319E-3</v>
      </c>
      <c r="U37" s="132">
        <f>+生産者価格評価表!U37/生産者価格評価表!U$52</f>
        <v>2.0135885911122739E-3</v>
      </c>
      <c r="V37" s="132">
        <f>+生産者価格評価表!V37/生産者価格評価表!V$52</f>
        <v>2.0924028709188547E-4</v>
      </c>
      <c r="W37" s="132">
        <f>+生産者価格評価表!W37/生産者価格評価表!W$52</f>
        <v>5.2808686447226616E-5</v>
      </c>
      <c r="X37" s="132">
        <f>+生産者価格評価表!X37/生産者価格評価表!X$52</f>
        <v>1.6382024455306759E-4</v>
      </c>
      <c r="Y37" s="132">
        <f>+生産者価格評価表!Y37/生産者価格評価表!Y$52</f>
        <v>6.9811541951305062E-4</v>
      </c>
      <c r="Z37" s="132">
        <f>+生産者価格評価表!Z37/生産者価格評価表!Z$52</f>
        <v>1.174286394766391E-4</v>
      </c>
      <c r="AA37" s="132">
        <f>+生産者価格評価表!AA37/生産者価格評価表!AA$52</f>
        <v>2.4464660330887037E-4</v>
      </c>
      <c r="AB37" s="132">
        <f>+生産者価格評価表!AB37/生産者価格評価表!AB$52</f>
        <v>2.1623562519512059E-4</v>
      </c>
      <c r="AC37" s="132">
        <f>+生産者価格評価表!AC37/生産者価格評価表!AC$52</f>
        <v>2.1200770581818448E-4</v>
      </c>
      <c r="AD37" s="132">
        <f>+生産者価格評価表!AD37/生産者価格評価表!AD$52</f>
        <v>1.6344814987903787E-6</v>
      </c>
      <c r="AE37" s="132">
        <f>+生産者価格評価表!AE37/生産者価格評価表!AE$52</f>
        <v>8.9013794417627421E-4</v>
      </c>
      <c r="AF37" s="132">
        <f>+生産者価格評価表!AF37/生産者価格評価表!AF$52</f>
        <v>5.0448328696440911E-3</v>
      </c>
      <c r="AG37" s="132">
        <f>+生産者価格評価表!AG37/生産者価格評価表!AG$52</f>
        <v>1.5947712896688802E-4</v>
      </c>
      <c r="AH37" s="132">
        <f>+生産者価格評価表!AH37/生産者価格評価表!AH$52</f>
        <v>1.7435374151142463E-6</v>
      </c>
      <c r="AI37" s="132">
        <f>+生産者価格評価表!AI37/生産者価格評価表!AI$52</f>
        <v>1.0378435734038215E-4</v>
      </c>
      <c r="AJ37" s="132">
        <f>+生産者価格評価表!AJ37/生産者価格評価表!AJ$52</f>
        <v>0</v>
      </c>
      <c r="AK37" s="132">
        <f>+生産者価格評価表!AK37/生産者価格評価表!AK$52</f>
        <v>5.2065618358769115E-4</v>
      </c>
      <c r="AL37" s="132">
        <f>+生産者価格評価表!AL37/生産者価格評価表!AL$52</f>
        <v>5.3512535816827044E-4</v>
      </c>
      <c r="AM37" s="132">
        <f>+生産者価格評価表!AM37/生産者価格評価表!AM$52</f>
        <v>0</v>
      </c>
      <c r="AN37" s="132">
        <f>+生産者価格評価表!AN37/生産者価格評価表!AN$52</f>
        <v>2.4588431414500583E-3</v>
      </c>
      <c r="AO37" s="135">
        <f>+生産者価格評価表!AO37/生産者価格評価表!AO$52</f>
        <v>6.1902210394081916E-4</v>
      </c>
    </row>
    <row r="38" spans="1:41" ht="17.5" customHeight="1">
      <c r="A38" s="44">
        <v>32</v>
      </c>
      <c r="B38" s="402" t="s">
        <v>67</v>
      </c>
      <c r="C38" s="403" t="s">
        <v>102</v>
      </c>
      <c r="D38" s="132">
        <f>+生産者価格評価表!D38/生産者価格評価表!D$52</f>
        <v>0</v>
      </c>
      <c r="E38" s="132">
        <f>+生産者価格評価表!E38/生産者価格評価表!E$52</f>
        <v>0</v>
      </c>
      <c r="F38" s="132">
        <f>+生産者価格評価表!F38/生産者価格評価表!F$52</f>
        <v>0</v>
      </c>
      <c r="G38" s="132">
        <f>+生産者価格評価表!G38/生産者価格評価表!G$52</f>
        <v>0</v>
      </c>
      <c r="H38" s="132">
        <f>+生産者価格評価表!H38/生産者価格評価表!H$52</f>
        <v>1.6608165133412517E-6</v>
      </c>
      <c r="I38" s="132">
        <f>+生産者価格評価表!I38/生産者価格評価表!I$52</f>
        <v>5.2958632882071641E-6</v>
      </c>
      <c r="J38" s="132">
        <f>+生産者価格評価表!J38/生産者価格評価表!J$52</f>
        <v>0</v>
      </c>
      <c r="K38" s="132">
        <f>+生産者価格評価表!K38/生産者価格評価表!K$52</f>
        <v>5.1147494028530075E-7</v>
      </c>
      <c r="L38" s="132">
        <f>+生産者価格評価表!L38/生産者価格評価表!L$52</f>
        <v>0</v>
      </c>
      <c r="M38" s="132">
        <f>+生産者価格評価表!M38/生産者価格評価表!M$52</f>
        <v>1.663196288810329E-6</v>
      </c>
      <c r="N38" s="132">
        <f>+生産者価格評価表!N38/生産者価格評価表!N$52</f>
        <v>0</v>
      </c>
      <c r="O38" s="132">
        <f>+生産者価格評価表!O38/生産者価格評価表!O$52</f>
        <v>0</v>
      </c>
      <c r="P38" s="132">
        <f>+生産者価格評価表!P38/生産者価格評価表!P$52</f>
        <v>0</v>
      </c>
      <c r="Q38" s="132">
        <f>+生産者価格評価表!Q38/生産者価格評価表!Q$52</f>
        <v>0</v>
      </c>
      <c r="R38" s="132">
        <f>+生産者価格評価表!R38/生産者価格評価表!R$52</f>
        <v>0</v>
      </c>
      <c r="S38" s="132">
        <f>+生産者価格評価表!S38/生産者価格評価表!S$52</f>
        <v>0</v>
      </c>
      <c r="T38" s="132">
        <f>+生産者価格評価表!T38/生産者価格評価表!T$52</f>
        <v>0</v>
      </c>
      <c r="U38" s="132">
        <f>+生産者価格評価表!U38/生産者価格評価表!U$52</f>
        <v>0</v>
      </c>
      <c r="V38" s="132">
        <f>+生産者価格評価表!V38/生産者価格評価表!V$52</f>
        <v>0</v>
      </c>
      <c r="W38" s="132">
        <f>+生産者価格評価表!W38/生産者価格評価表!W$52</f>
        <v>4.4482478864834511E-6</v>
      </c>
      <c r="X38" s="132">
        <f>+生産者価格評価表!X38/生産者価格評価表!X$52</f>
        <v>1.2774640248710633E-6</v>
      </c>
      <c r="Y38" s="132">
        <f>+生産者価格評価表!Y38/生産者価格評価表!Y$52</f>
        <v>2.2234070836459505E-5</v>
      </c>
      <c r="Z38" s="132">
        <f>+生産者価格評価表!Z38/生産者価格評価表!Z$52</f>
        <v>1.2184324998327966E-4</v>
      </c>
      <c r="AA38" s="132">
        <f>+生産者価格評価表!AA38/生産者価格評価表!AA$52</f>
        <v>0</v>
      </c>
      <c r="AB38" s="132">
        <f>+生産者価格評価表!AB38/生産者価格評価表!AB$52</f>
        <v>1.9176364985631424E-5</v>
      </c>
      <c r="AC38" s="132">
        <f>+生産者価格評価表!AC38/生産者価格評価表!AC$52</f>
        <v>1.0799925193178707E-4</v>
      </c>
      <c r="AD38" s="132">
        <f>+生産者価格評価表!AD38/生産者価格評価表!AD$52</f>
        <v>1.1595983606283092E-5</v>
      </c>
      <c r="AE38" s="132">
        <f>+生産者価格評価表!AE38/生産者価格評価表!AE$52</f>
        <v>7.8649765844631086E-4</v>
      </c>
      <c r="AF38" s="132">
        <f>+生産者価格評価表!AF38/生産者価格評価表!AF$52</f>
        <v>2.7331635188063629E-4</v>
      </c>
      <c r="AG38" s="132">
        <f>+生産者価格評価表!AG38/生産者価格評価表!AG$52</f>
        <v>1.9471317599664172E-5</v>
      </c>
      <c r="AH38" s="132">
        <f>+生産者価格評価表!AH38/生産者価格評価表!AH$52</f>
        <v>1.2313732994244364E-5</v>
      </c>
      <c r="AI38" s="132">
        <f>+生産者価格評価表!AI38/生産者価格評価表!AI$52</f>
        <v>1.4409724244073125E-2</v>
      </c>
      <c r="AJ38" s="132">
        <f>+生産者価格評価表!AJ38/生産者価格評価表!AJ$52</f>
        <v>5.6548292241574301E-6</v>
      </c>
      <c r="AK38" s="132">
        <f>+生産者価格評価表!AK38/生産者価格評価表!AK$52</f>
        <v>2.3519455591649465E-5</v>
      </c>
      <c r="AL38" s="132">
        <f>+生産者価格評価表!AL38/生産者価格評価表!AL$52</f>
        <v>2.6609727442059603E-4</v>
      </c>
      <c r="AM38" s="132">
        <f>+生産者価格評価表!AM38/生産者価格評価表!AM$52</f>
        <v>0</v>
      </c>
      <c r="AN38" s="132">
        <f>+生産者価格評価表!AN38/生産者価格評価表!AN$52</f>
        <v>1.2914743944840209E-4</v>
      </c>
      <c r="AO38" s="135">
        <f>+生産者価格評価表!AO38/生産者価格評価表!AO$52</f>
        <v>1.0884448281152563E-3</v>
      </c>
    </row>
    <row r="39" spans="1:41" ht="17.5" customHeight="1">
      <c r="A39" s="44">
        <v>33</v>
      </c>
      <c r="B39" s="402" t="s">
        <v>68</v>
      </c>
      <c r="C39" s="403" t="s">
        <v>239</v>
      </c>
      <c r="D39" s="132">
        <f>+生産者価格評価表!D39/生産者価格評価表!D$52</f>
        <v>3.1741549341163309E-3</v>
      </c>
      <c r="E39" s="132">
        <f>+生産者価格評価表!E39/生産者価格評価表!E$52</f>
        <v>3.14092300888974E-3</v>
      </c>
      <c r="F39" s="132">
        <f>+生産者価格評価表!F39/生産者価格評価表!F$52</f>
        <v>1.2277504869900036E-3</v>
      </c>
      <c r="G39" s="132">
        <f>+生産者価格評価表!G39/生産者価格評価表!G$52</f>
        <v>1.1061817697121934E-3</v>
      </c>
      <c r="H39" s="132">
        <f>+生産者価格評価表!H39/生産者価格評価表!H$52</f>
        <v>6.2228172413033526E-4</v>
      </c>
      <c r="I39" s="132">
        <f>+生産者価格評価表!I39/生産者価格評価表!I$52</f>
        <v>1.0960671718826095E-3</v>
      </c>
      <c r="J39" s="132">
        <f>+生産者価格評価表!J39/生産者価格評価表!J$52</f>
        <v>1.8752121404478806E-4</v>
      </c>
      <c r="K39" s="132">
        <f>+生産者価格評価表!K39/生産者価格評価表!K$52</f>
        <v>4.590852928303635E-4</v>
      </c>
      <c r="L39" s="132">
        <f>+生産者価格評価表!L39/生産者価格評価表!L$52</f>
        <v>8.4917910152745803E-4</v>
      </c>
      <c r="M39" s="132">
        <f>+生産者価格評価表!M39/生産者価格評価表!M$52</f>
        <v>6.4185120779888891E-4</v>
      </c>
      <c r="N39" s="132">
        <f>+生産者価格評価表!N39/生産者価格評価表!N$52</f>
        <v>1.0603609851901172E-3</v>
      </c>
      <c r="O39" s="132">
        <f>+生産者価格評価表!O39/生産者価格評価表!O$52</f>
        <v>2.4455363855719329E-4</v>
      </c>
      <c r="P39" s="132">
        <f>+生産者価格評価表!P39/生産者価格評価表!P$52</f>
        <v>1.9958445561906154E-3</v>
      </c>
      <c r="Q39" s="132">
        <f>+生産者価格評価表!Q39/生産者価格評価表!Q$52</f>
        <v>4.8566325694368421E-4</v>
      </c>
      <c r="R39" s="132">
        <f>+生産者価格評価表!R39/生産者価格評価表!R$52</f>
        <v>5.6908435238796416E-4</v>
      </c>
      <c r="S39" s="132">
        <f>+生産者価格評価表!S39/生産者価格評価表!S$52</f>
        <v>3.5948106274862084E-4</v>
      </c>
      <c r="T39" s="132">
        <f>+生産者価格評価表!T39/生産者価格評価表!T$52</f>
        <v>3.5513316083764262E-4</v>
      </c>
      <c r="U39" s="132">
        <f>+生産者価格評価表!U39/生産者価格評価表!U$52</f>
        <v>2.6725356663456144E-4</v>
      </c>
      <c r="V39" s="132">
        <f>+生産者価格評価表!V39/生産者価格評価表!V$52</f>
        <v>1.1379846218328642E-4</v>
      </c>
      <c r="W39" s="132">
        <f>+生産者価格評価表!W39/生産者価格評価表!W$52</f>
        <v>8.1003734589244804E-4</v>
      </c>
      <c r="X39" s="132">
        <f>+生産者価格評価表!X39/生産者価格評価表!X$52</f>
        <v>9.4902512074938362E-4</v>
      </c>
      <c r="Y39" s="132">
        <f>+生産者価格評価表!Y39/生産者価格評価表!Y$52</f>
        <v>1.8277524382002495E-3</v>
      </c>
      <c r="Z39" s="132">
        <f>+生産者価格評価表!Z39/生産者価格評価表!Z$52</f>
        <v>8.5714077596933252E-3</v>
      </c>
      <c r="AA39" s="132">
        <f>+生産者価格評価表!AA39/生産者価格評価表!AA$52</f>
        <v>1.8830779479790539E-3</v>
      </c>
      <c r="AB39" s="132">
        <f>+生産者価格評価表!AB39/生産者価格評価表!AB$52</f>
        <v>5.6565962564758792E-4</v>
      </c>
      <c r="AC39" s="132">
        <f>+生産者価格評価表!AC39/生産者価格評価表!AC$52</f>
        <v>3.0430247937273461E-3</v>
      </c>
      <c r="AD39" s="132">
        <f>+生産者価格評価表!AD39/生産者価格評価表!AD$52</f>
        <v>2.4219040046265545E-4</v>
      </c>
      <c r="AE39" s="132">
        <f>+生産者価格評価表!AE39/生産者価格評価表!AE$52</f>
        <v>1.2848423953900191E-3</v>
      </c>
      <c r="AF39" s="132">
        <f>+生産者価格評価表!AF39/生産者価格評価表!AF$52</f>
        <v>9.0551912808159224E-4</v>
      </c>
      <c r="AG39" s="132">
        <f>+生産者価格評価表!AG39/生産者価格評価表!AG$52</f>
        <v>2.6509143238097007E-6</v>
      </c>
      <c r="AH39" s="132">
        <f>+生産者価格評価表!AH39/生産者価格評価表!AH$52</f>
        <v>2.4605235886446023E-3</v>
      </c>
      <c r="AI39" s="132">
        <f>+生産者価格評価表!AI39/生産者価格評価表!AI$52</f>
        <v>1.0549371405608474E-3</v>
      </c>
      <c r="AJ39" s="132">
        <f>+生産者価格評価表!AJ39/生産者価格評価表!AJ$52</f>
        <v>0</v>
      </c>
      <c r="AK39" s="132">
        <f>+生産者価格評価表!AK39/生産者価格評価表!AK$52</f>
        <v>1.7897844539449329E-3</v>
      </c>
      <c r="AL39" s="132">
        <f>+生産者価格評価表!AL39/生産者価格評価表!AL$52</f>
        <v>2.953043053007906E-3</v>
      </c>
      <c r="AM39" s="132">
        <f>+生産者価格評価表!AM39/生産者価格評価表!AM$52</f>
        <v>0</v>
      </c>
      <c r="AN39" s="132">
        <f>+生産者価格評価表!AN39/生産者価格評価表!AN$52</f>
        <v>2.3644711386499245E-4</v>
      </c>
      <c r="AO39" s="135">
        <f>+生産者価格評価表!AO39/生産者価格評価表!AO$52</f>
        <v>1.1199342540779895E-3</v>
      </c>
    </row>
    <row r="40" spans="1:41" ht="17.5" customHeight="1">
      <c r="A40" s="44">
        <v>34</v>
      </c>
      <c r="B40" s="402" t="s">
        <v>69</v>
      </c>
      <c r="C40" s="403" t="s">
        <v>240</v>
      </c>
      <c r="D40" s="132">
        <f>+生産者価格評価表!D40/生産者価格評価表!D$52</f>
        <v>2.4604856082629762E-2</v>
      </c>
      <c r="E40" s="132">
        <f>+生産者価格評価表!E40/生産者価格評価表!E$52</f>
        <v>5.1070105164656619E-2</v>
      </c>
      <c r="F40" s="132">
        <f>+生産者価格評価表!F40/生産者価格評価表!F$52</f>
        <v>4.1365494565549644E-2</v>
      </c>
      <c r="G40" s="132">
        <f>+生産者価格評価表!G40/生産者価格評価表!G$52</f>
        <v>3.6289976275492852E-2</v>
      </c>
      <c r="H40" s="132">
        <f>+生産者価格評価表!H40/生産者価格評価表!H$52</f>
        <v>2.4011735504306062E-2</v>
      </c>
      <c r="I40" s="132">
        <f>+生産者価格評価表!I40/生産者価格評価表!I$52</f>
        <v>5.8264699533547425E-2</v>
      </c>
      <c r="J40" s="132">
        <f>+生産者価格評価表!J40/生産者価格評価表!J$52</f>
        <v>6.0699522798127415E-3</v>
      </c>
      <c r="K40" s="132">
        <f>+生産者価格評価表!K40/生産者価格評価表!K$52</f>
        <v>4.3728330816145945E-2</v>
      </c>
      <c r="L40" s="132">
        <f>+生産者価格評価表!L40/生産者価格評価表!L$52</f>
        <v>5.8368025251864852E-2</v>
      </c>
      <c r="M40" s="132">
        <f>+生産者価格評価表!M40/生産者価格評価表!M$52</f>
        <v>1.1884535401323088E-2</v>
      </c>
      <c r="N40" s="132">
        <f>+生産者価格評価表!N40/生産者価格評価表!N$52</f>
        <v>1.7266249913441781E-2</v>
      </c>
      <c r="O40" s="132">
        <f>+生産者価格評価表!O40/生産者価格評価表!O$52</f>
        <v>3.1286761388450379E-2</v>
      </c>
      <c r="P40" s="132">
        <f>+生産者価格評価表!P40/生産者価格評価表!P$52</f>
        <v>4.345368469716205E-2</v>
      </c>
      <c r="Q40" s="132">
        <f>+生産者価格評価表!Q40/生産者価格評価表!Q$52</f>
        <v>3.8738025497623396E-2</v>
      </c>
      <c r="R40" s="132">
        <f>+生産者価格評価表!R40/生産者価格評価表!R$52</f>
        <v>3.8822661191215496E-2</v>
      </c>
      <c r="S40" s="132">
        <f>+生産者価格評価表!S40/生産者価格評価表!S$52</f>
        <v>4.9377819756595588E-2</v>
      </c>
      <c r="T40" s="132">
        <f>+生産者価格評価表!T40/生産者価格評価表!T$52</f>
        <v>4.2674548717515602E-2</v>
      </c>
      <c r="U40" s="132">
        <f>+生産者価格評価表!U40/生産者価格評価表!U$52</f>
        <v>4.126228035358482E-2</v>
      </c>
      <c r="V40" s="132">
        <f>+生産者価格評価表!V40/生産者価格評価表!V$52</f>
        <v>3.0230970696652783E-2</v>
      </c>
      <c r="W40" s="132">
        <f>+生産者価格評価表!W40/生産者価格評価表!W$52</f>
        <v>4.1077744309464835E-2</v>
      </c>
      <c r="X40" s="132">
        <f>+生産者価格評価表!X40/生産者価格評価表!X$52</f>
        <v>0.10174818048476275</v>
      </c>
      <c r="Y40" s="132">
        <f>+生産者価格評価表!Y40/生産者価格評価表!Y$52</f>
        <v>8.3308311044071534E-2</v>
      </c>
      <c r="Z40" s="132">
        <f>+生産者価格評価表!Z40/生産者価格評価表!Z$52</f>
        <v>0.14577088039032221</v>
      </c>
      <c r="AA40" s="132">
        <f>+生産者価格評価表!AA40/生産者価格評価表!AA$52</f>
        <v>6.3040389885915579E-2</v>
      </c>
      <c r="AB40" s="132">
        <f>+生産者価格評価表!AB40/生産者価格評価表!AB$52</f>
        <v>7.629648998533213E-2</v>
      </c>
      <c r="AC40" s="132">
        <f>+生産者価格評価表!AC40/生産者価格評価表!AC$52</f>
        <v>0.12099975821268394</v>
      </c>
      <c r="AD40" s="132">
        <f>+生産者価格評価表!AD40/生産者価格評価表!AD$52</f>
        <v>2.8259113866076307E-2</v>
      </c>
      <c r="AE40" s="132">
        <f>+生産者価格評価表!AE40/生産者価格評価表!AE$52</f>
        <v>0.13359949598937995</v>
      </c>
      <c r="AF40" s="132">
        <f>+生産者価格評価表!AF40/生産者価格評価表!AF$52</f>
        <v>0.1632865975042965</v>
      </c>
      <c r="AG40" s="132">
        <f>+生産者価格評価表!AG40/生産者価格評価表!AG$52</f>
        <v>9.194137997966631E-2</v>
      </c>
      <c r="AH40" s="132">
        <f>+生産者価格評価表!AH40/生産者価格評価表!AH$52</f>
        <v>9.7469800297403889E-2</v>
      </c>
      <c r="AI40" s="132">
        <f>+生産者価格評価表!AI40/生産者価格評価表!AI$52</f>
        <v>4.7794211351034691E-2</v>
      </c>
      <c r="AJ40" s="132">
        <f>+生産者価格評価表!AJ40/生産者価格評価表!AJ$52</f>
        <v>7.6178089421699471E-2</v>
      </c>
      <c r="AK40" s="132">
        <f>+生産者価格評価表!AK40/生産者価格評価表!AK$52</f>
        <v>0.15108184056330148</v>
      </c>
      <c r="AL40" s="132">
        <f>+生産者価格評価表!AL40/生産者価格評価表!AL$52</f>
        <v>3.8420333187037102E-2</v>
      </c>
      <c r="AM40" s="132">
        <f>+生産者価格評価表!AM40/生産者価格評価表!AM$52</f>
        <v>0</v>
      </c>
      <c r="AN40" s="132">
        <f>+生産者価格評価表!AN40/生産者価格評価表!AN$52</f>
        <v>2.8282642855619239E-2</v>
      </c>
      <c r="AO40" s="135">
        <f>+生産者価格評価表!AO40/生産者価格評価表!AO$52</f>
        <v>7.6365751137504476E-2</v>
      </c>
    </row>
    <row r="41" spans="1:41" ht="17.5" customHeight="1">
      <c r="A41" s="44">
        <v>35</v>
      </c>
      <c r="B41" s="402" t="s">
        <v>70</v>
      </c>
      <c r="C41" s="403" t="s">
        <v>241</v>
      </c>
      <c r="D41" s="132">
        <f>+生産者価格評価表!D41/生産者価格評価表!D$52</f>
        <v>2.0097347436411569E-3</v>
      </c>
      <c r="E41" s="132">
        <f>+生産者価格評価表!E41/生産者価格評価表!E$52</f>
        <v>2.1715998175856154E-4</v>
      </c>
      <c r="F41" s="132">
        <f>+生産者価格評価表!F41/生産者価格評価表!F$52</f>
        <v>2.90143504125941E-4</v>
      </c>
      <c r="G41" s="132">
        <f>+生産者価格評価表!G41/生産者価格評価表!G$52</f>
        <v>1.9066176465536253E-4</v>
      </c>
      <c r="H41" s="132">
        <f>+生産者価格評価表!H41/生産者価格評価表!H$52</f>
        <v>1.1660680151564367E-4</v>
      </c>
      <c r="I41" s="132">
        <f>+生産者価格評価表!I41/生産者価格評価表!I$52</f>
        <v>2.1532980129850332E-4</v>
      </c>
      <c r="J41" s="132">
        <f>+生産者価格評価表!J41/生産者価格評価表!J$52</f>
        <v>4.9879888323382255E-5</v>
      </c>
      <c r="K41" s="132">
        <f>+生産者価格評価表!K41/生産者価格評価表!K$52</f>
        <v>9.6961035108370579E-5</v>
      </c>
      <c r="L41" s="132">
        <f>+生産者価格評価表!L41/生産者価格評価表!L$52</f>
        <v>3.4423303238284065E-4</v>
      </c>
      <c r="M41" s="132">
        <f>+生産者価格評価表!M41/生産者価格評価表!M$52</f>
        <v>6.1490742792016164E-5</v>
      </c>
      <c r="N41" s="132">
        <f>+生産者価格評価表!N41/生産者価格評価表!N$52</f>
        <v>5.6833304267621335E-5</v>
      </c>
      <c r="O41" s="132">
        <f>+生産者価格評価表!O41/生産者価格評価表!O$52</f>
        <v>9.654306912492051E-5</v>
      </c>
      <c r="P41" s="132">
        <f>+生産者価格評価表!P41/生産者価格評価表!P$52</f>
        <v>1.4229917559804861E-4</v>
      </c>
      <c r="Q41" s="132">
        <f>+生産者価格評価表!Q41/生産者価格評価表!Q$52</f>
        <v>1.4255395972805277E-4</v>
      </c>
      <c r="R41" s="132">
        <f>+生産者価格評価表!R41/生産者価格評価表!R$52</f>
        <v>1.3666434570893228E-4</v>
      </c>
      <c r="S41" s="132">
        <f>+生産者価格評価表!S41/生産者価格評価表!S$52</f>
        <v>2.9610211788098695E-4</v>
      </c>
      <c r="T41" s="132">
        <f>+生産者価格評価表!T41/生産者価格評価表!T$52</f>
        <v>1.5046060296766236E-4</v>
      </c>
      <c r="U41" s="132">
        <f>+生産者価格評価表!U41/生産者価格評価表!U$52</f>
        <v>1.8916541513352552E-4</v>
      </c>
      <c r="V41" s="132">
        <f>+生産者価格評価表!V41/生産者価格評価表!V$52</f>
        <v>1.1107034443163357E-4</v>
      </c>
      <c r="W41" s="132">
        <f>+生産者価格評価表!W41/生産者価格評価表!W$52</f>
        <v>1.0787571412912945E-3</v>
      </c>
      <c r="X41" s="132">
        <f>+生産者価格評価表!X41/生産者価格評価表!X$52</f>
        <v>3.1257222026731513E-4</v>
      </c>
      <c r="Y41" s="132">
        <f>+生産者価格評価表!Y41/生産者価格評価表!Y$52</f>
        <v>1.0648270675256042E-4</v>
      </c>
      <c r="Z41" s="132">
        <f>+生産者価格評価表!Z41/生産者価格評価表!Z$52</f>
        <v>3.7678700674177246E-4</v>
      </c>
      <c r="AA41" s="132">
        <f>+生産者価格評価表!AA41/生産者価格評価表!AA$52</f>
        <v>6.8587826712104846E-5</v>
      </c>
      <c r="AB41" s="132">
        <f>+生産者価格評価表!AB41/生産者価格評価表!AB$52</f>
        <v>6.7853917342015175E-4</v>
      </c>
      <c r="AC41" s="132">
        <f>+生産者価格評価表!AC41/生産者価格評価表!AC$52</f>
        <v>2.682366741404681E-4</v>
      </c>
      <c r="AD41" s="132">
        <f>+生産者価格評価表!AD41/生産者価格評価表!AD$52</f>
        <v>8.1193972831803145E-4</v>
      </c>
      <c r="AE41" s="132">
        <f>+生産者価格評価表!AE41/生産者価格評価表!AE$52</f>
        <v>5.7973910314852641E-4</v>
      </c>
      <c r="AF41" s="132">
        <f>+生産者価格評価表!AF41/生産者価格評価表!AF$52</f>
        <v>9.3903920322073436E-3</v>
      </c>
      <c r="AG41" s="132">
        <f>+生産者価格評価表!AG41/生産者価格評価表!AG$52</f>
        <v>4.5722407231018643E-4</v>
      </c>
      <c r="AH41" s="132">
        <f>+生産者価格評価表!AH41/生産者価格評価表!AH$52</f>
        <v>9.3266175177998817E-3</v>
      </c>
      <c r="AI41" s="132">
        <f>+生産者価格評価表!AI41/生産者価格評価表!AI$52</f>
        <v>2.3103762649899814E-2</v>
      </c>
      <c r="AJ41" s="132">
        <f>+生産者価格評価表!AJ41/生産者価格評価表!AJ$52</f>
        <v>2.3767037791014266E-3</v>
      </c>
      <c r="AK41" s="132">
        <f>+生産者価格評価表!AK41/生産者価格評価表!AK$52</f>
        <v>2.7856069540207295E-3</v>
      </c>
      <c r="AL41" s="132">
        <f>+生産者価格評価表!AL41/生産者価格評価表!AL$52</f>
        <v>1.757790792311709E-2</v>
      </c>
      <c r="AM41" s="132">
        <f>+生産者価格評価表!AM41/生産者価格評価表!AM$52</f>
        <v>0</v>
      </c>
      <c r="AN41" s="132">
        <f>+生産者価格評価表!AN41/生産者価格評価表!AN$52</f>
        <v>3.4175592685264846E-3</v>
      </c>
      <c r="AO41" s="135">
        <f>+生産者価格評価表!AO41/生産者価格評価表!AO$52</f>
        <v>3.8667812533675805E-3</v>
      </c>
    </row>
    <row r="42" spans="1:41" ht="17.5" customHeight="1">
      <c r="A42" s="44">
        <v>36</v>
      </c>
      <c r="B42" s="402" t="s">
        <v>71</v>
      </c>
      <c r="C42" s="403" t="s">
        <v>242</v>
      </c>
      <c r="D42" s="132">
        <f>+生産者価格評価表!D42/生産者価格評価表!D$52</f>
        <v>5.7942014478468097E-4</v>
      </c>
      <c r="E42" s="132">
        <f>+生産者価格評価表!E42/生産者価格評価表!E$52</f>
        <v>1.0107810060034864E-3</v>
      </c>
      <c r="F42" s="132">
        <f>+生産者価格評価表!F42/生産者価格評価表!F$52</f>
        <v>7.1792389870061477E-4</v>
      </c>
      <c r="G42" s="132">
        <f>+生産者価格評価表!G42/生産者価格評価表!G$52</f>
        <v>1.1515283515761716E-3</v>
      </c>
      <c r="H42" s="132">
        <f>+生産者価格評価表!H42/生産者価格評価表!H$52</f>
        <v>7.1843425911324984E-4</v>
      </c>
      <c r="I42" s="132">
        <f>+生産者価格評価表!I42/生産者価格評価表!I$52</f>
        <v>6.1071895439605026E-4</v>
      </c>
      <c r="J42" s="132">
        <f>+生産者価格評価表!J42/生産者価格評価表!J$52</f>
        <v>2.5505903560216645E-5</v>
      </c>
      <c r="K42" s="132">
        <f>+生産者価格評価表!K42/生産者価格評価表!K$52</f>
        <v>1.6732537332190552E-4</v>
      </c>
      <c r="L42" s="132">
        <f>+生産者価格評価表!L42/生産者価格評価表!L$52</f>
        <v>1.0033541434162391E-3</v>
      </c>
      <c r="M42" s="132">
        <f>+生産者価格評価表!M42/生産者価格評価表!M$52</f>
        <v>1.5130334238777393E-4</v>
      </c>
      <c r="N42" s="132">
        <f>+生産者価格評価表!N42/生産者価格評価表!N$52</f>
        <v>3.2809976082549705E-4</v>
      </c>
      <c r="O42" s="132">
        <f>+生産者価格評価表!O42/生産者価格評価表!O$52</f>
        <v>5.7743214860958472E-4</v>
      </c>
      <c r="P42" s="132">
        <f>+生産者価格評価表!P42/生産者価格評価表!P$52</f>
        <v>8.0068542212776231E-4</v>
      </c>
      <c r="Q42" s="132">
        <f>+生産者価格評価表!Q42/生産者価格評価表!Q$52</f>
        <v>9.4949283571094632E-4</v>
      </c>
      <c r="R42" s="132">
        <f>+生産者価格評価表!R42/生産者価格評価表!R$52</f>
        <v>8.9567709649238689E-4</v>
      </c>
      <c r="S42" s="132">
        <f>+生産者価格評価表!S42/生産者価格評価表!S$52</f>
        <v>1.2902197354949429E-3</v>
      </c>
      <c r="T42" s="132">
        <f>+生産者価格評価表!T42/生産者価格評価表!T$52</f>
        <v>8.4861574322860002E-4</v>
      </c>
      <c r="U42" s="132">
        <f>+生産者価格評価表!U42/生産者価格評価表!U$52</f>
        <v>8.8799173351311708E-4</v>
      </c>
      <c r="V42" s="132">
        <f>+生産者価格評価表!V42/生産者価格評価表!V$52</f>
        <v>3.3278806930239638E-4</v>
      </c>
      <c r="W42" s="132">
        <f>+生産者価格評価表!W42/生産者価格評価表!W$52</f>
        <v>1.117308622974151E-3</v>
      </c>
      <c r="X42" s="132">
        <f>+生産者価格評価表!X42/生産者価格評価表!X$52</f>
        <v>7.2648508096218587E-4</v>
      </c>
      <c r="Y42" s="132">
        <f>+生産者価格評価表!Y42/生産者価格評価表!Y$52</f>
        <v>5.4230489989894465E-5</v>
      </c>
      <c r="Z42" s="132">
        <f>+生産者価格評価表!Z42/生産者価格評価表!Z$52</f>
        <v>8.8579159815742987E-4</v>
      </c>
      <c r="AA42" s="132">
        <f>+生産者価格評価表!AA42/生産者価格評価表!AA$52</f>
        <v>2.8713434219184331E-3</v>
      </c>
      <c r="AB42" s="132">
        <f>+生産者価格評価表!AB42/生産者価格評価表!AB$52</f>
        <v>1.9392179981898288E-3</v>
      </c>
      <c r="AC42" s="132">
        <f>+生産者価格評価表!AC42/生産者価格評価表!AC$52</f>
        <v>3.4212974029400071E-3</v>
      </c>
      <c r="AD42" s="132">
        <f>+生産者価格評価表!AD42/生産者価格評価表!AD$52</f>
        <v>3.7608535783653754E-4</v>
      </c>
      <c r="AE42" s="132">
        <f>+生産者価格評価表!AE42/生産者価格評価表!AE$52</f>
        <v>2.0880646485695845E-3</v>
      </c>
      <c r="AF42" s="132">
        <f>+生産者価格評価表!AF42/生産者価格評価表!AF$52</f>
        <v>1.6293403649360438E-3</v>
      </c>
      <c r="AG42" s="132">
        <f>+生産者価格評価表!AG42/生産者価格評価表!AG$52</f>
        <v>2.6076082367145442E-3</v>
      </c>
      <c r="AH42" s="132">
        <f>+生産者価格評価表!AH42/生産者価格評価表!AH$52</f>
        <v>3.9924391499993571E-3</v>
      </c>
      <c r="AI42" s="132">
        <f>+生産者価格評価表!AI42/生産者価格評価表!AI$52</f>
        <v>2.4146122816251629E-3</v>
      </c>
      <c r="AJ42" s="132">
        <f>+生産者価格評価表!AJ42/生産者価格評価表!AJ$52</f>
        <v>4.5223973124900521E-3</v>
      </c>
      <c r="AK42" s="132">
        <f>+生産者価格評価表!AK42/生産者価格評価表!AK$52</f>
        <v>1.4946028702675343E-3</v>
      </c>
      <c r="AL42" s="132">
        <f>+生産者価格評価表!AL42/生産者価格評価表!AL$52</f>
        <v>1.7610626872070249E-3</v>
      </c>
      <c r="AM42" s="132">
        <f>+生産者価格評価表!AM42/生産者価格評価表!AM$52</f>
        <v>0</v>
      </c>
      <c r="AN42" s="132">
        <f>+生産者価格評価表!AN42/生産者価格評価表!AN$52</f>
        <v>1.1583193768345174E-4</v>
      </c>
      <c r="AO42" s="135">
        <f>+生産者価格評価表!AO42/生産者価格評価表!AO$52</f>
        <v>1.4443095468867481E-3</v>
      </c>
    </row>
    <row r="43" spans="1:41" ht="17.5" customHeight="1" thickBot="1">
      <c r="A43" s="44">
        <v>37</v>
      </c>
      <c r="B43" s="402" t="s">
        <v>72</v>
      </c>
      <c r="C43" s="403" t="s">
        <v>243</v>
      </c>
      <c r="D43" s="133">
        <f>+生産者価格評価表!D43/生産者価格評価表!D$52</f>
        <v>5.5601690823189843E-3</v>
      </c>
      <c r="E43" s="133">
        <f>+生産者価格評価表!E43/生産者価格評価表!E$52</f>
        <v>9.2233766797818126E-3</v>
      </c>
      <c r="F43" s="133">
        <f>+生産者価格評価表!F43/生産者価格評価表!F$52</f>
        <v>4.6900052840060649E-3</v>
      </c>
      <c r="G43" s="133">
        <f>+生産者価格評価表!G43/生産者価格評価表!G$52</f>
        <v>2.9145484888938662E-3</v>
      </c>
      <c r="H43" s="133">
        <f>+生産者価格評価表!H43/生産者価格評価表!H$52</f>
        <v>3.3970690609463716E-3</v>
      </c>
      <c r="I43" s="133">
        <f>+生産者価格評価表!I43/生産者価格評価表!I$52</f>
        <v>8.3964147146761855E-4</v>
      </c>
      <c r="J43" s="133">
        <f>+生産者価格評価表!J43/生産者価格評価表!J$52</f>
        <v>9.5262285959815066E-4</v>
      </c>
      <c r="K43" s="133">
        <f>+生産者価格評価表!K43/生産者価格評価表!K$52</f>
        <v>2.2059183496018898E-3</v>
      </c>
      <c r="L43" s="133">
        <f>+生産者価格評価表!L43/生産者価格評価表!L$52</f>
        <v>9.8790622994888201E-3</v>
      </c>
      <c r="M43" s="133">
        <f>+生産者価格評価表!M43/生産者価格評価表!M$52</f>
        <v>5.5384911616323616E-3</v>
      </c>
      <c r="N43" s="133">
        <f>+生産者価格評価表!N43/生産者価格評価表!N$52</f>
        <v>4.9152897774410237E-3</v>
      </c>
      <c r="O43" s="133">
        <f>+生産者価格評価表!O43/生産者価格評価表!O$52</f>
        <v>5.0542745543765344E-3</v>
      </c>
      <c r="P43" s="133">
        <f>+生産者価格評価表!P43/生産者価格評価表!P$52</f>
        <v>7.3460626472361106E-3</v>
      </c>
      <c r="Q43" s="133">
        <f>+生産者価格評価表!Q43/生産者価格評価表!Q$52</f>
        <v>5.5537982435078072E-3</v>
      </c>
      <c r="R43" s="133">
        <f>+生産者価格評価表!R43/生産者価格評価表!R$52</f>
        <v>2.4468174202887682E-3</v>
      </c>
      <c r="S43" s="133">
        <f>+生産者価格評価表!S43/生産者価格評価表!S$52</f>
        <v>6.8538591655156929E-4</v>
      </c>
      <c r="T43" s="133">
        <f>+生産者価格評価表!T43/生産者価格評価表!T$52</f>
        <v>2.6614481358841232E-3</v>
      </c>
      <c r="U43" s="133">
        <f>+生産者価格評価表!U43/生産者価格評価表!U$52</f>
        <v>2.8111734540372931E-3</v>
      </c>
      <c r="V43" s="133">
        <f>+生産者価格評価表!V43/生産者価格評価表!V$52</f>
        <v>1.2345050049223493E-3</v>
      </c>
      <c r="W43" s="133">
        <f>+生産者価格評価表!W43/生産者価格評価表!W$52</f>
        <v>2.0503001027545264E-3</v>
      </c>
      <c r="X43" s="133">
        <f>+生産者価格評価表!X43/生産者価格評価表!X$52</f>
        <v>1.4709519197380966E-2</v>
      </c>
      <c r="Y43" s="133">
        <f>+生産者価格評価表!Y43/生産者価格評価表!Y$52</f>
        <v>3.2844496284759874E-3</v>
      </c>
      <c r="Z43" s="133">
        <f>+生産者価格評価表!Z43/生産者価格評価表!Z$52</f>
        <v>6.9459481711482687E-3</v>
      </c>
      <c r="AA43" s="133">
        <f>+生産者価格評価表!AA43/生産者価格評価表!AA$52</f>
        <v>7.6279342364564493E-3</v>
      </c>
      <c r="AB43" s="133">
        <f>+生産者価格評価表!AB43/生産者価格評価表!AB$52</f>
        <v>4.5143514384031755E-3</v>
      </c>
      <c r="AC43" s="133">
        <f>+生産者価格評価表!AC43/生産者価格評価表!AC$52</f>
        <v>9.6718504381001769E-3</v>
      </c>
      <c r="AD43" s="133">
        <f>+生産者価格評価表!AD43/生産者価格評価表!AD$52</f>
        <v>3.7944156680601322E-3</v>
      </c>
      <c r="AE43" s="133">
        <f>+生産者価格評価表!AE43/生産者価格評価表!AE$52</f>
        <v>3.3043623063613672E-3</v>
      </c>
      <c r="AF43" s="133">
        <f>+生産者価格評価表!AF43/生産者価格評価表!AF$52</f>
        <v>4.3861741663705064E-3</v>
      </c>
      <c r="AG43" s="133">
        <f>+生産者価格評価表!AG43/生産者価格評価表!AG$52</f>
        <v>3.7685210351928348E-4</v>
      </c>
      <c r="AH43" s="133">
        <f>+生産者価格評価表!AH43/生産者価格評価表!AH$52</f>
        <v>5.4193065820934781E-3</v>
      </c>
      <c r="AI43" s="133">
        <f>+生産者価格評価表!AI43/生産者価格評価表!AI$52</f>
        <v>2.9731133197605777E-3</v>
      </c>
      <c r="AJ43" s="133">
        <f>+生産者価格評価表!AJ43/生産者価格評価表!AJ$52</f>
        <v>1.2702003066174068E-2</v>
      </c>
      <c r="AK43" s="133">
        <f>+生産者価格評価表!AK43/生産者価格評価表!AK$52</f>
        <v>3.4343371564687299E-3</v>
      </c>
      <c r="AL43" s="133">
        <f>+生産者価格評価表!AL43/生産者価格評価表!AL$52</f>
        <v>4.3188001994264157E-3</v>
      </c>
      <c r="AM43" s="133">
        <f>+生産者価格評価表!AM43/生産者価格評価表!AM$52</f>
        <v>4.89850777688714E-4</v>
      </c>
      <c r="AN43" s="133">
        <f>+生産者価格評価表!AN43/生産者価格評価表!AN$52</f>
        <v>0</v>
      </c>
      <c r="AO43" s="135">
        <f>+生産者価格評価表!AO43/生産者価格評価表!AO$52</f>
        <v>4.5825997458215795E-3</v>
      </c>
    </row>
    <row r="44" spans="1:41" ht="17.5" customHeight="1" thickBot="1">
      <c r="B44" s="404" t="s">
        <v>73</v>
      </c>
      <c r="C44" s="405" t="s">
        <v>25</v>
      </c>
      <c r="D44" s="133">
        <f>+生産者価格評価表!D44/生産者価格評価表!D$52</f>
        <v>0.53439454961748967</v>
      </c>
      <c r="E44" s="133">
        <f>+生産者価格評価表!E44/生産者価格評価表!E$52</f>
        <v>0.43580257393803834</v>
      </c>
      <c r="F44" s="133">
        <f>+生産者価格評価表!F44/生産者価格評価表!F$52</f>
        <v>0.64252481279977369</v>
      </c>
      <c r="G44" s="133">
        <f>+生産者価格評価表!G44/生産者価格評価表!G$52</f>
        <v>0.56827408848217431</v>
      </c>
      <c r="H44" s="133">
        <f>+生産者価格評価表!H44/生産者価格評価表!H$52</f>
        <v>0.6201807912409586</v>
      </c>
      <c r="I44" s="133">
        <f>+生産者価格評価表!I44/生産者価格評価表!I$52</f>
        <v>0.64672330462998973</v>
      </c>
      <c r="J44" s="133">
        <f>+生産者価格評価表!J44/生産者価格評価表!J$52</f>
        <v>0.60041100726133456</v>
      </c>
      <c r="K44" s="133">
        <f>+生産者価格評価表!K44/生産者価格評価表!K$52</f>
        <v>0.56391390853805112</v>
      </c>
      <c r="L44" s="133">
        <f>+生産者価格評価表!L44/生産者価格評価表!L$52</f>
        <v>0.49952439888458766</v>
      </c>
      <c r="M44" s="133">
        <f>+生産者価格評価表!M44/生産者価格評価表!M$52</f>
        <v>0.72929484564065328</v>
      </c>
      <c r="N44" s="133">
        <f>+生産者価格評価表!N44/生産者価格評価表!N$52</f>
        <v>0.7916443603046508</v>
      </c>
      <c r="O44" s="133">
        <f>+生産者価格評価表!O44/生産者価格評価表!O$52</f>
        <v>0.496642119159383</v>
      </c>
      <c r="P44" s="133">
        <f>+生産者価格評価表!P44/生産者価格評価表!P$52</f>
        <v>0.53652109784920421</v>
      </c>
      <c r="Q44" s="133">
        <f>+生産者価格評価表!Q44/生産者価格評価表!Q$52</f>
        <v>0.5147114839703909</v>
      </c>
      <c r="R44" s="133">
        <f>+生産者価格評価表!R44/生産者価格評価表!R$52</f>
        <v>0.58443561304646907</v>
      </c>
      <c r="S44" s="133">
        <f>+生産者価格評価表!S44/生産者価格評価表!S$52</f>
        <v>0.63676094316803078</v>
      </c>
      <c r="T44" s="133">
        <f>+生産者価格評価表!T44/生産者価格評価表!T$52</f>
        <v>0.63919617896712</v>
      </c>
      <c r="U44" s="133">
        <f>+生産者価格評価表!U44/生産者価格評価表!U$52</f>
        <v>0.6657609972232772</v>
      </c>
      <c r="V44" s="133">
        <f>+生産者価格評価表!V44/生産者価格評価表!V$52</f>
        <v>0.76795850655559295</v>
      </c>
      <c r="W44" s="133">
        <f>+生産者価格評価表!W44/生産者価格評価表!W$52</f>
        <v>0.51272010700431381</v>
      </c>
      <c r="X44" s="133">
        <f>+生産者価格評価表!X44/生産者価格評価表!X$52</f>
        <v>0.51291581454009549</v>
      </c>
      <c r="Y44" s="133">
        <f>+生産者価格評価表!Y44/生産者価格評価表!Y$52</f>
        <v>0.5611493285783673</v>
      </c>
      <c r="Z44" s="133">
        <f>+生産者価格評価表!Z44/生産者価格評価表!Z$52</f>
        <v>0.52321853359441339</v>
      </c>
      <c r="AA44" s="133">
        <f>+生産者価格評価表!AA44/生産者価格評価表!AA$52</f>
        <v>0.35019742780630597</v>
      </c>
      <c r="AB44" s="133">
        <f>+生産者価格評価表!AB44/生産者価格評価表!AB$52</f>
        <v>0.29620200551127435</v>
      </c>
      <c r="AC44" s="133">
        <f>+生産者価格評価表!AC44/生産者価格評価表!AC$52</f>
        <v>0.36587765837034797</v>
      </c>
      <c r="AD44" s="133">
        <f>+生産者価格評価表!AD44/生産者価格評価表!AD$52</f>
        <v>0.19387925773733447</v>
      </c>
      <c r="AE44" s="133">
        <f>+生産者価格評価表!AE44/生産者価格評価表!AE$52</f>
        <v>0.49293809508713121</v>
      </c>
      <c r="AF44" s="133">
        <f>+生産者価格評価表!AF44/生産者価格評価表!AF$52</f>
        <v>0.4684659200564984</v>
      </c>
      <c r="AG44" s="133">
        <f>+生産者価格評価表!AG44/生産者価格評価表!AG$52</f>
        <v>0.29010797009824946</v>
      </c>
      <c r="AH44" s="133">
        <f>+生産者価格評価表!AH44/生産者価格評価表!AH$52</f>
        <v>0.30847141241568632</v>
      </c>
      <c r="AI44" s="133">
        <f>+生産者価格評価表!AI44/生産者価格評価表!AI$52</f>
        <v>0.40691399214646479</v>
      </c>
      <c r="AJ44" s="133">
        <f>+生産者価格評価表!AJ44/生産者価格評価表!AJ$52</f>
        <v>0.38273790075984149</v>
      </c>
      <c r="AK44" s="133">
        <f>+生産者価格評価表!AK44/生産者価格評価表!AK$52</f>
        <v>0.40396175001020479</v>
      </c>
      <c r="AL44" s="133">
        <f>+生産者価格評価表!AL44/生産者価格評価表!AL$52</f>
        <v>0.44745098038224879</v>
      </c>
      <c r="AM44" s="133">
        <f>+生産者価格評価表!AM44/生産者価格評価表!AM$52</f>
        <v>1</v>
      </c>
      <c r="AN44" s="133">
        <f>+生産者価格評価表!AN44/生産者価格評価表!AN$52</f>
        <v>0.34997521118967545</v>
      </c>
      <c r="AO44" s="234">
        <f>+生産者価格評価表!AO44/生産者価格評価表!AO$52</f>
        <v>0.4528101531412751</v>
      </c>
    </row>
    <row r="45" spans="1:41" ht="17.5" customHeight="1">
      <c r="B45" s="402" t="s">
        <v>74</v>
      </c>
      <c r="C45" s="403" t="s">
        <v>26</v>
      </c>
      <c r="D45" s="132">
        <f>+生産者価格評価表!D45/生産者価格評価表!D$52</f>
        <v>5.4782496675713386E-3</v>
      </c>
      <c r="E45" s="132">
        <f>+生産者価格評価表!E45/生産者価格評価表!E$52</f>
        <v>2.2158214865982677E-2</v>
      </c>
      <c r="F45" s="132">
        <f>+生産者価格評価表!F45/生産者価格評価表!F$52</f>
        <v>5.2267865295965417E-3</v>
      </c>
      <c r="G45" s="132">
        <f>+生産者価格評価表!G45/生産者価格評価表!G$52</f>
        <v>8.7745635906797664E-3</v>
      </c>
      <c r="H45" s="132">
        <f>+生産者価格評価表!H45/生産者価格評価表!H$52</f>
        <v>1.0135700946735342E-2</v>
      </c>
      <c r="I45" s="132">
        <f>+生産者価格評価表!I45/生産者価格評価表!I$52</f>
        <v>8.2628177367923463E-3</v>
      </c>
      <c r="J45" s="132">
        <f>+生産者価格評価表!J45/生産者価格評価表!J$52</f>
        <v>2.0293040193530947E-3</v>
      </c>
      <c r="K45" s="132">
        <f>+生産者価格評価表!K45/生産者価格評価表!K$52</f>
        <v>1.332180322682233E-2</v>
      </c>
      <c r="L45" s="132">
        <f>+生産者価格評価表!L45/生産者価格評価表!L$52</f>
        <v>1.1931992689609454E-2</v>
      </c>
      <c r="M45" s="132">
        <f>+生産者価格評価表!M45/生産者価格評価表!M$52</f>
        <v>4.8137652587567524E-3</v>
      </c>
      <c r="N45" s="132">
        <f>+生産者価格評価表!N45/生産者価格評価表!N$52</f>
        <v>6.3503611348795482E-3</v>
      </c>
      <c r="O45" s="132">
        <f>+生産者価格評価表!O45/生産者価格評価表!O$52</f>
        <v>1.0445661235766226E-2</v>
      </c>
      <c r="P45" s="132">
        <f>+生産者価格評価表!P45/生産者価格評価表!P$52</f>
        <v>1.0548034630943384E-2</v>
      </c>
      <c r="Q45" s="132">
        <f>+生産者価格評価表!Q45/生産者価格評価表!Q$52</f>
        <v>1.0388960021386118E-2</v>
      </c>
      <c r="R45" s="132">
        <f>+生産者価格評価表!R45/生産者価格評価表!R$52</f>
        <v>1.2120900989484906E-2</v>
      </c>
      <c r="S45" s="132">
        <f>+生産者価格評価表!S45/生産者価格評価表!S$52</f>
        <v>1.0797215484947116E-2</v>
      </c>
      <c r="T45" s="132">
        <f>+生産者価格評価表!T45/生産者価格評価表!T$52</f>
        <v>1.048315667882954E-2</v>
      </c>
      <c r="U45" s="132">
        <f>+生産者価格評価表!U45/生産者価格評価表!U$52</f>
        <v>1.2858237224705337E-2</v>
      </c>
      <c r="V45" s="132">
        <f>+生産者価格評価表!V45/生産者価格評価表!V$52</f>
        <v>5.2578865390207861E-3</v>
      </c>
      <c r="W45" s="132">
        <f>+生産者価格評価表!W45/生産者価格評価表!W$52</f>
        <v>1.2750047134318951E-2</v>
      </c>
      <c r="X45" s="132">
        <f>+生産者価格評価表!X45/生産者価格評価表!X$52</f>
        <v>1.2130667730445801E-2</v>
      </c>
      <c r="Y45" s="132">
        <f>+生産者価格評価表!Y45/生産者価格評価表!Y$52</f>
        <v>5.3436600342619718E-3</v>
      </c>
      <c r="Z45" s="132">
        <f>+生産者価格評価表!Z45/生産者価格評価表!Z$52</f>
        <v>8.7040668054178746E-3</v>
      </c>
      <c r="AA45" s="132">
        <f>+生産者価格評価表!AA45/生産者価格評価表!AA$52</f>
        <v>1.7268278697538865E-2</v>
      </c>
      <c r="AB45" s="132">
        <f>+生産者価格評価表!AB45/生産者価格評価表!AB$52</f>
        <v>1.4216643009704816E-2</v>
      </c>
      <c r="AC45" s="132">
        <f>+生産者価格評価表!AC45/生産者価格評価表!AC$52</f>
        <v>2.4121043932218634E-2</v>
      </c>
      <c r="AD45" s="132">
        <f>+生産者価格評価表!AD45/生産者価格評価表!AD$52</f>
        <v>1.9220287608444672E-3</v>
      </c>
      <c r="AE45" s="132">
        <f>+生産者価格評価表!AE45/生産者価格評価表!AE$52</f>
        <v>7.8454612110168617E-3</v>
      </c>
      <c r="AF45" s="132">
        <f>+生産者価格評価表!AF45/生産者価格評価表!AF$52</f>
        <v>7.1607375943248449E-3</v>
      </c>
      <c r="AG45" s="132">
        <f>+生産者価格評価表!AG45/生産者価格評価表!AG$52</f>
        <v>9.8385518106659745E-3</v>
      </c>
      <c r="AH45" s="132">
        <f>+生産者価格評価表!AH45/生産者価格評価表!AH$52</f>
        <v>3.7172435632412621E-3</v>
      </c>
      <c r="AI45" s="132">
        <f>+生産者価格評価表!AI45/生産者価格評価表!AI$52</f>
        <v>8.5487152905738256E-3</v>
      </c>
      <c r="AJ45" s="132">
        <f>+生産者価格評価表!AJ45/生産者価格評価表!AJ$52</f>
        <v>3.5048840969447166E-2</v>
      </c>
      <c r="AK45" s="132">
        <f>+生産者価格評価表!AK45/生産者価格評価表!AK$52</f>
        <v>8.8232013788999194E-3</v>
      </c>
      <c r="AL45" s="132">
        <f>+生産者価格評価表!AL45/生産者価格評価表!AL$52</f>
        <v>1.4415766783980731E-2</v>
      </c>
      <c r="AM45" s="132">
        <f>+生産者価格評価表!AM45/生産者価格評価表!AM$52</f>
        <v>0</v>
      </c>
      <c r="AN45" s="132">
        <f>+生産者価格評価表!AN45/生産者価格評価表!AN$52</f>
        <v>1.9978423716072134E-3</v>
      </c>
      <c r="AO45" s="135">
        <f>+生産者価格評価表!AO45/生産者価格評価表!AO$52</f>
        <v>9.0910995018138544E-3</v>
      </c>
    </row>
    <row r="46" spans="1:41" ht="17.5" customHeight="1">
      <c r="B46" s="402" t="s">
        <v>103</v>
      </c>
      <c r="C46" s="403" t="s">
        <v>27</v>
      </c>
      <c r="D46" s="132">
        <f>+生産者価格評価表!D46/生産者価格評価表!D$52</f>
        <v>0.16694885600305553</v>
      </c>
      <c r="E46" s="132">
        <f>+生産者価格評価表!E46/生産者価格評価表!E$52</f>
        <v>0.19712203798720335</v>
      </c>
      <c r="F46" s="132">
        <f>+生産者価格評価表!F46/生産者価格評価表!F$52</f>
        <v>0.12972861467799837</v>
      </c>
      <c r="G46" s="132">
        <f>+生産者価格評価表!G46/生産者価格評価表!G$52</f>
        <v>0.28547116129160804</v>
      </c>
      <c r="H46" s="132">
        <f>+生産者価格評価表!H46/生産者価格評価表!H$52</f>
        <v>0.1714906684838913</v>
      </c>
      <c r="I46" s="132">
        <f>+生産者価格評価表!I46/生産者価格評価表!I$52</f>
        <v>0.10491966634366608</v>
      </c>
      <c r="J46" s="132">
        <f>+生産者価格評価表!J46/生産者価格評価表!J$52</f>
        <v>1.5283922210314436E-2</v>
      </c>
      <c r="K46" s="132">
        <f>+生産者価格評価表!K46/生産者価格評価表!K$52</f>
        <v>0.23310981878442866</v>
      </c>
      <c r="L46" s="132">
        <f>+生産者価格評価表!L46/生産者価格評価表!L$52</f>
        <v>0.22704038656274803</v>
      </c>
      <c r="M46" s="132">
        <f>+生産者価格評価表!M46/生産者価格評価表!M$52</f>
        <v>7.4547831576950538E-2</v>
      </c>
      <c r="N46" s="132">
        <f>+生産者価格評価表!N46/生産者価格評価表!N$52</f>
        <v>0.10568889205846456</v>
      </c>
      <c r="O46" s="132">
        <f>+生産者価格評価表!O46/生産者価格評価表!O$52</f>
        <v>0.30339377527147654</v>
      </c>
      <c r="P46" s="132">
        <f>+生産者価格評価表!P46/生産者価格評価表!P$52</f>
        <v>0.23849235995822426</v>
      </c>
      <c r="Q46" s="132">
        <f>+生産者価格評価表!Q46/生産者価格評価表!Q$52</f>
        <v>0.27632654715197508</v>
      </c>
      <c r="R46" s="132">
        <f>+生産者価格評価表!R46/生産者価格評価表!R$52</f>
        <v>0.26993994127638193</v>
      </c>
      <c r="S46" s="132">
        <f>+生産者価格評価表!S46/生産者価格評価表!S$52</f>
        <v>0.21293369430324938</v>
      </c>
      <c r="T46" s="132">
        <f>+生産者価格評価表!T46/生産者価格評価表!T$52</f>
        <v>0.19821185134851277</v>
      </c>
      <c r="U46" s="132">
        <f>+生産者価格評価表!U46/生産者価格評価表!U$52</f>
        <v>0.18222371253204173</v>
      </c>
      <c r="V46" s="132">
        <f>+生産者価格評価表!V46/生産者価格評価表!V$52</f>
        <v>0.14687430984172287</v>
      </c>
      <c r="W46" s="132">
        <f>+生産者価格評価表!W46/生産者価格評価表!W$52</f>
        <v>0.27586641888785363</v>
      </c>
      <c r="X46" s="132">
        <f>+生産者価格評価表!X46/生産者価格評価表!X$52</f>
        <v>0.34371391889961572</v>
      </c>
      <c r="Y46" s="132">
        <f>+生産者価格評価表!Y46/生産者価格評価表!Y$52</f>
        <v>7.7971359936406262E-2</v>
      </c>
      <c r="Z46" s="132">
        <f>+生産者価格評価表!Z46/生産者価格評価表!Z$52</f>
        <v>0.11984100338799283</v>
      </c>
      <c r="AA46" s="132">
        <f>+生産者価格評価表!AA46/生産者価格評価表!AA$52</f>
        <v>0.45480437700475457</v>
      </c>
      <c r="AB46" s="132">
        <f>+生産者価格評価表!AB46/生産者価格評価表!AB$52</f>
        <v>0.43473671465640085</v>
      </c>
      <c r="AC46" s="132">
        <f>+生産者価格評価表!AC46/生産者価格評価表!AC$52</f>
        <v>0.30373168516126331</v>
      </c>
      <c r="AD46" s="132">
        <f>+生産者価格評価表!AD46/生産者価格評価表!AD$52</f>
        <v>6.4698012480436884E-2</v>
      </c>
      <c r="AE46" s="132">
        <f>+生産者価格評価表!AE46/生産者価格評価表!AE$52</f>
        <v>0.3218028864160894</v>
      </c>
      <c r="AF46" s="132">
        <f>+生産者価格評価表!AF46/生産者価格評価表!AF$52</f>
        <v>0.22909746289660113</v>
      </c>
      <c r="AG46" s="132">
        <f>+生産者価格評価表!AG46/生産者価格評価表!AG$52</f>
        <v>0.3394705284248159</v>
      </c>
      <c r="AH46" s="132">
        <f>+生産者価格評価表!AH46/生産者価格評価表!AH$52</f>
        <v>0.48708420174209899</v>
      </c>
      <c r="AI46" s="132">
        <f>+生産者価格評価表!AI46/生産者価格評価表!AI$52</f>
        <v>0.51403506938473464</v>
      </c>
      <c r="AJ46" s="132">
        <f>+生産者価格評価表!AJ46/生産者価格評価表!AJ$52</f>
        <v>0.53206623271088327</v>
      </c>
      <c r="AK46" s="132">
        <f>+生産者価格評価表!AK46/生産者価格評価表!AK$52</f>
        <v>0.35121656246448135</v>
      </c>
      <c r="AL46" s="132">
        <f>+生産者価格評価表!AL46/生産者価格評価表!AL$52</f>
        <v>0.31251816122740878</v>
      </c>
      <c r="AM46" s="132">
        <f>+生産者価格評価表!AM46/生産者価格評価表!AM$52</f>
        <v>0</v>
      </c>
      <c r="AN46" s="132">
        <f>+生産者価格評価表!AN46/生産者価格評価表!AN$52</f>
        <v>7.4225519353047602E-3</v>
      </c>
      <c r="AO46" s="135">
        <f>+生産者価格評価表!AO46/生産者価格評価表!AO$52</f>
        <v>0.27664405888041443</v>
      </c>
    </row>
    <row r="47" spans="1:41" ht="17.5" customHeight="1">
      <c r="B47" s="402" t="s">
        <v>104</v>
      </c>
      <c r="C47" s="403" t="s">
        <v>28</v>
      </c>
      <c r="D47" s="132">
        <f>+生産者価格評価表!D47/生産者価格評価表!D$52</f>
        <v>0.16716250960005777</v>
      </c>
      <c r="E47" s="132">
        <f>+生産者価格評価表!E47/生産者価格評価表!E$52</f>
        <v>0.13188125692197442</v>
      </c>
      <c r="F47" s="132">
        <f>+生産者価格評価表!F47/生産者価格評価表!F$52</f>
        <v>8.4939931178402178E-2</v>
      </c>
      <c r="G47" s="132">
        <f>+生産者価格評価表!G47/生産者価格評価表!G$52</f>
        <v>-7.1936168502401653E-4</v>
      </c>
      <c r="H47" s="132">
        <f>+生産者価格評価表!H47/生産者価格評価表!H$52</f>
        <v>9.1806090756105074E-2</v>
      </c>
      <c r="I47" s="132">
        <f>+生産者価格評価表!I47/生産者価格評価表!I$52</f>
        <v>6.7908219441085882E-2</v>
      </c>
      <c r="J47" s="132">
        <f>+生産者価格評価表!J47/生産者価格評価表!J$52</f>
        <v>8.7855839425697607E-2</v>
      </c>
      <c r="K47" s="132">
        <f>+生産者価格評価表!K47/生産者価格評価表!K$52</f>
        <v>6.2461173571943703E-2</v>
      </c>
      <c r="L47" s="132">
        <f>+生産者価格評価表!L47/生産者価格評価表!L$52</f>
        <v>0.10677245041006912</v>
      </c>
      <c r="M47" s="132">
        <f>+生産者価格評価表!M47/生産者価格評価表!M$52</f>
        <v>0.11908043492868071</v>
      </c>
      <c r="N47" s="132">
        <f>+生産者価格評価表!N47/生産者価格評価表!N$52</f>
        <v>4.3327423237616881E-2</v>
      </c>
      <c r="O47" s="132">
        <f>+生産者価格評価表!O47/生産者価格評価表!O$52</f>
        <v>6.082146945192176E-2</v>
      </c>
      <c r="P47" s="132">
        <f>+生産者価格評価表!P47/生産者価格評価表!P$52</f>
        <v>0.10273596383157127</v>
      </c>
      <c r="Q47" s="132">
        <f>+生産者価格評価表!Q47/生産者価格評価表!Q$52</f>
        <v>7.544509555711866E-2</v>
      </c>
      <c r="R47" s="132">
        <f>+生産者価格評価表!R47/生産者価格評価表!R$52</f>
        <v>2.853481454122655E-3</v>
      </c>
      <c r="S47" s="132">
        <f>+生産者価格評価表!S47/生産者価格評価表!S$52</f>
        <v>-2.4020774124140332E-2</v>
      </c>
      <c r="T47" s="132">
        <f>+生産者価格評価表!T47/生産者価格評価表!T$52</f>
        <v>-9.2203897954902057E-3</v>
      </c>
      <c r="U47" s="132">
        <f>+生産者価格評価表!U47/生産者価格評価表!U$52</f>
        <v>-7.0296039698846992E-3</v>
      </c>
      <c r="V47" s="132">
        <f>+生産者価格評価表!V47/生産者価格評価表!V$52</f>
        <v>-1.9491872630568931E-3</v>
      </c>
      <c r="W47" s="132">
        <f>+生産者価格評価表!W47/生産者価格評価表!W$52</f>
        <v>5.9005323868374294E-2</v>
      </c>
      <c r="X47" s="132">
        <f>+生産者価格評価表!X47/生産者価格評価表!X$52</f>
        <v>3.8852994085341562E-2</v>
      </c>
      <c r="Y47" s="132">
        <f>+生産者価格評価表!Y47/生産者価格評価表!Y$52</f>
        <v>7.9277708361412624E-2</v>
      </c>
      <c r="Z47" s="132">
        <f>+生産者価格評価表!Z47/生産者価格評価表!Z$52</f>
        <v>0.13144061322471626</v>
      </c>
      <c r="AA47" s="132">
        <f>+生産者価格評価表!AA47/生産者価格評価表!AA$52</f>
        <v>5.7148678883310079E-2</v>
      </c>
      <c r="AB47" s="132">
        <f>+生産者価格評価表!AB47/生産者価格評価表!AB$52</f>
        <v>0.10194111406397412</v>
      </c>
      <c r="AC47" s="132">
        <f>+生産者価格評価表!AC47/生産者価格評価表!AC$52</f>
        <v>0.22558998788586374</v>
      </c>
      <c r="AD47" s="132">
        <f>+生産者価格評価表!AD47/生産者価格評価表!AD$52</f>
        <v>0.33731552294799322</v>
      </c>
      <c r="AE47" s="132">
        <f>+生産者価格評価表!AE47/生産者価格評価表!AE$52</f>
        <v>1.0951497530853514E-3</v>
      </c>
      <c r="AF47" s="132">
        <f>+生産者価格評価表!AF47/生産者価格評価表!AF$52</f>
        <v>0.13282249744320934</v>
      </c>
      <c r="AG47" s="132">
        <f>+生産者価格評価表!AG47/生産者価格評価表!AG$52</f>
        <v>0</v>
      </c>
      <c r="AH47" s="132">
        <f>+生産者価格評価表!AH47/生産者価格評価表!AH$52</f>
        <v>1.8148045069570413E-2</v>
      </c>
      <c r="AI47" s="132">
        <f>+生産者価格評価表!AI47/生産者価格評価表!AI$52</f>
        <v>1.3850153120839263E-2</v>
      </c>
      <c r="AJ47" s="132">
        <f>+生産者価格評価表!AJ47/生産者価格評価表!AJ$52</f>
        <v>-8.8104333693566905E-3</v>
      </c>
      <c r="AK47" s="132">
        <f>+生産者価格評価表!AK47/生産者価格評価表!AK$52</f>
        <v>7.097339234174363E-2</v>
      </c>
      <c r="AL47" s="132">
        <f>+生産者価格評価表!AL47/生産者価格評価表!AL$52</f>
        <v>3.2864883045169505E-2</v>
      </c>
      <c r="AM47" s="132">
        <f>+生産者価格評価表!AM47/生産者価格評価表!AM$52</f>
        <v>0</v>
      </c>
      <c r="AN47" s="132">
        <f>+生産者価格評価表!AN47/生産者価格評価表!AN$52</f>
        <v>0.57552546137244043</v>
      </c>
      <c r="AO47" s="135">
        <f>+生産者価格評価表!AO47/生産者価格評価表!AO$52</f>
        <v>9.0432967347618951E-2</v>
      </c>
    </row>
    <row r="48" spans="1:41" ht="17.5" customHeight="1">
      <c r="B48" s="402" t="s">
        <v>105</v>
      </c>
      <c r="C48" s="403" t="s">
        <v>29</v>
      </c>
      <c r="D48" s="132">
        <f>+生産者価格評価表!D48/生産者価格評価表!D$52</f>
        <v>0.15839422096941316</v>
      </c>
      <c r="E48" s="132">
        <f>+生産者価格評価表!E48/生産者価格評価表!E$52</f>
        <v>0.14910006929377601</v>
      </c>
      <c r="F48" s="132">
        <f>+生産者価格評価表!F48/生産者価格評価表!F$52</f>
        <v>6.2836402858423179E-2</v>
      </c>
      <c r="G48" s="132">
        <f>+生産者価格評価表!G48/生産者価格評価表!G$52</f>
        <v>0.12825524903861812</v>
      </c>
      <c r="H48" s="132">
        <f>+生産者価格評価表!H48/生産者価格評価表!H$52</f>
        <v>6.9689434304916822E-2</v>
      </c>
      <c r="I48" s="132">
        <f>+生産者価格評価表!I48/生産者価格評価表!I$52</f>
        <v>0.17002132538228895</v>
      </c>
      <c r="J48" s="132">
        <f>+生産者価格評価表!J48/生産者価格評価表!J$52</f>
        <v>3.0573504014614127E-2</v>
      </c>
      <c r="K48" s="132">
        <f>+生産者価格評価表!K48/生産者価格評価表!K$52</f>
        <v>0.10387822220078899</v>
      </c>
      <c r="L48" s="132">
        <f>+生産者価格評価表!L48/生産者価格評価表!L$52</f>
        <v>0.11553457991102245</v>
      </c>
      <c r="M48" s="132">
        <f>+生産者価格評価表!M48/生産者価格評価表!M$52</f>
        <v>5.4616942609938941E-2</v>
      </c>
      <c r="N48" s="132">
        <f>+生産者価格評価表!N48/生産者価格評価表!N$52</f>
        <v>4.991631387220636E-2</v>
      </c>
      <c r="O48" s="132">
        <f>+生産者価格評価表!O48/生産者価格評価表!O$52</f>
        <v>8.8781272005988163E-2</v>
      </c>
      <c r="P48" s="132">
        <f>+生産者価格評価表!P48/生産者価格評価表!P$52</f>
        <v>0.10396845364861725</v>
      </c>
      <c r="Q48" s="132">
        <f>+生産者価格評価表!Q48/生産者価格評価表!Q$52</f>
        <v>0.11867408487555106</v>
      </c>
      <c r="R48" s="132">
        <f>+生産者価格評価表!R48/生産者価格評価表!R$52</f>
        <v>0.15988922478726794</v>
      </c>
      <c r="S48" s="132">
        <f>+生産者価格評価表!S48/生産者価格評価表!S$52</f>
        <v>0.19729257161031422</v>
      </c>
      <c r="T48" s="132">
        <f>+生産者価格評価表!T48/生産者価格評価表!T$52</f>
        <v>0.17734358088801747</v>
      </c>
      <c r="U48" s="132">
        <f>+生産者価格評価表!U48/生産者価格評価表!U$52</f>
        <v>0.19789082650044609</v>
      </c>
      <c r="V48" s="132">
        <f>+生産者価格評価表!V48/生産者価格評価表!V$52</f>
        <v>9.9789852455144198E-2</v>
      </c>
      <c r="W48" s="132">
        <f>+生産者価格評価表!W48/生産者価格評価表!W$52</f>
        <v>0.11169071400879864</v>
      </c>
      <c r="X48" s="132">
        <f>+生産者価格評価表!X48/生産者価格評価表!X$52</f>
        <v>4.7970487097032687E-2</v>
      </c>
      <c r="Y48" s="132">
        <f>+生産者価格評価表!Y48/生産者価格評価表!Y$52</f>
        <v>0.23726127510374967</v>
      </c>
      <c r="Z48" s="132">
        <f>+生産者価格評価表!Z48/生産者価格評価表!Z$52</f>
        <v>0.21965115306315475</v>
      </c>
      <c r="AA48" s="132">
        <f>+生産者価格評価表!AA48/生産者価格評価表!AA$52</f>
        <v>7.6925669987085124E-2</v>
      </c>
      <c r="AB48" s="132">
        <f>+生産者価格評価表!AB48/生産者価格評価表!AB$52</f>
        <v>9.5971817948089691E-2</v>
      </c>
      <c r="AC48" s="132">
        <f>+生産者価格評価表!AC48/生産者価格評価表!AC$52</f>
        <v>7.4394448001759247E-2</v>
      </c>
      <c r="AD48" s="132">
        <f>+生産者価格評価表!AD48/生産者価格評価表!AD$52</f>
        <v>0.33103075384064773</v>
      </c>
      <c r="AE48" s="132">
        <f>+生産者価格評価表!AE48/生産者価格評価表!AE$52</f>
        <v>0.14323318379644967</v>
      </c>
      <c r="AF48" s="132">
        <f>+生産者価格評価表!AF48/生産者価格評価表!AF$52</f>
        <v>0.12636180307100525</v>
      </c>
      <c r="AG48" s="132">
        <f>+生産者価格評価表!AG48/生産者価格評価表!AG$52</f>
        <v>0.35882999151566658</v>
      </c>
      <c r="AH48" s="132">
        <f>+生産者価格評価表!AH48/生産者価格評価表!AH$52</f>
        <v>0.17558892879894464</v>
      </c>
      <c r="AI48" s="132">
        <f>+生産者価格評価表!AI48/生産者価格評価表!AI$52</f>
        <v>5.8146728790155949E-2</v>
      </c>
      <c r="AJ48" s="132">
        <f>+生産者価格評価表!AJ48/生産者価格評価表!AJ$52</f>
        <v>4.4014886861527894E-2</v>
      </c>
      <c r="AK48" s="132">
        <f>+生産者価格評価表!AK48/生産者価格評価表!AK$52</f>
        <v>0.11347777850145334</v>
      </c>
      <c r="AL48" s="132">
        <f>+生産者価格評価表!AL48/生産者価格評価表!AL$52</f>
        <v>0.12854246733871977</v>
      </c>
      <c r="AM48" s="132">
        <f>+生産者価格評価表!AM48/生産者価格評価表!AM$52</f>
        <v>0</v>
      </c>
      <c r="AN48" s="132">
        <f>+生産者価格評価表!AN48/生産者価格評価表!AN$52</f>
        <v>3.5157190791102404E-2</v>
      </c>
      <c r="AO48" s="135">
        <f>+生産者価格評価表!AO48/生産者価格評価表!AO$52</f>
        <v>0.13785359097376873</v>
      </c>
    </row>
    <row r="49" spans="2:41" ht="17.5" customHeight="1">
      <c r="B49" s="402" t="s">
        <v>106</v>
      </c>
      <c r="C49" s="403" t="s">
        <v>244</v>
      </c>
      <c r="D49" s="132">
        <f>+生産者価格評価表!D49/生産者価格評価表!D$52</f>
        <v>2.6193672214462924E-2</v>
      </c>
      <c r="E49" s="132">
        <f>+生産者価格評価表!E49/生産者価格評価表!E$52</f>
        <v>6.435634768497589E-2</v>
      </c>
      <c r="F49" s="132">
        <f>+生産者価格評価表!F49/生産者価格評価表!F$52</f>
        <v>7.6877572498241967E-2</v>
      </c>
      <c r="G49" s="132">
        <f>+生産者価格評価表!G49/生産者価格評価表!G$52</f>
        <v>9.9473910943435641E-3</v>
      </c>
      <c r="H49" s="132">
        <f>+生産者価格評価表!H49/生産者価格評価表!H$52</f>
        <v>3.6699412140883396E-2</v>
      </c>
      <c r="I49" s="132">
        <f>+生産者価格評価表!I49/生産者価格評価表!I$52</f>
        <v>2.1671025632896265E-3</v>
      </c>
      <c r="J49" s="132">
        <f>+生産者価格評価表!J49/生産者価格評価表!J$52</f>
        <v>0.26879419105310254</v>
      </c>
      <c r="K49" s="132">
        <f>+生産者価格評価表!K49/生産者価格評価表!K$52</f>
        <v>2.3316461967088781E-2</v>
      </c>
      <c r="L49" s="132">
        <f>+生産者価格評価表!L49/生産者価格評価表!L$52</f>
        <v>3.9201817258481909E-2</v>
      </c>
      <c r="M49" s="132">
        <f>+生産者価格評価表!M49/生産者価格評価表!M$52</f>
        <v>1.7648983658763825E-2</v>
      </c>
      <c r="N49" s="132">
        <f>+生産者価格評価表!N49/生産者価格評価表!N$52</f>
        <v>3.0758135590146932E-3</v>
      </c>
      <c r="O49" s="132">
        <f>+生産者価格評価表!O49/生産者価格評価表!O$52</f>
        <v>3.9922758903732279E-2</v>
      </c>
      <c r="P49" s="132">
        <f>+生産者価格評価表!P49/生産者価格評価表!P$52</f>
        <v>7.7390931626641216E-3</v>
      </c>
      <c r="Q49" s="132">
        <f>+生産者価格評価表!Q49/生産者価格評価表!Q$52</f>
        <v>4.4587878740227011E-3</v>
      </c>
      <c r="R49" s="132">
        <f>+生産者価格評価表!R49/生産者価格評価表!R$52</f>
        <v>-2.9233554811338373E-2</v>
      </c>
      <c r="S49" s="132">
        <f>+生産者価格評価表!S49/生産者価格評価表!S$52</f>
        <v>-3.3757412660464052E-2</v>
      </c>
      <c r="T49" s="132">
        <f>+生産者価格評価表!T49/生産者価格評価表!T$52</f>
        <v>-1.6010148785543275E-2</v>
      </c>
      <c r="U49" s="132">
        <f>+生産者価格評価表!U49/生産者価格評価表!U$52</f>
        <v>-5.1699158506211242E-2</v>
      </c>
      <c r="V49" s="132">
        <f>+生産者価格評価表!V49/生産者価格評価表!V$52</f>
        <v>-1.7925298595131443E-2</v>
      </c>
      <c r="W49" s="132">
        <f>+生産者価格評価表!W49/生産者価格評価表!W$52</f>
        <v>2.7970240537293595E-2</v>
      </c>
      <c r="X49" s="132">
        <f>+生産者価格評価表!X49/生産者価格評価表!X$52</f>
        <v>4.8179091165639468E-2</v>
      </c>
      <c r="Y49" s="132">
        <f>+生産者価格評価表!Y49/生産者価格評価表!Y$52</f>
        <v>3.913377092163707E-2</v>
      </c>
      <c r="Z49" s="132">
        <f>+生産者価格評価表!Z49/生産者価格評価表!Z$52</f>
        <v>3.6551209150781243E-2</v>
      </c>
      <c r="AA49" s="132">
        <f>+生産者価格評価表!AA49/生産者価格評価表!AA$52</f>
        <v>4.3658571467430712E-2</v>
      </c>
      <c r="AB49" s="132">
        <f>+生産者価格評価表!AB49/生産者価格評価表!AB$52</f>
        <v>5.7634241403601204E-2</v>
      </c>
      <c r="AC49" s="132">
        <f>+生産者価格評価表!AC49/生産者価格評価表!AC$52</f>
        <v>1.7581529595827112E-2</v>
      </c>
      <c r="AD49" s="132">
        <f>+生産者価格評価表!AD49/生産者価格評価表!AD$52</f>
        <v>7.1400899625243208E-2</v>
      </c>
      <c r="AE49" s="132">
        <f>+生産者価格評価表!AE49/生産者価格評価表!AE$52</f>
        <v>3.6154277218730817E-2</v>
      </c>
      <c r="AF49" s="132">
        <f>+生産者価格評価表!AF49/生産者価格評価表!AF$52</f>
        <v>3.6098319890110787E-2</v>
      </c>
      <c r="AG49" s="132">
        <f>+生産者価格評価表!AG49/生産者価格評価表!AG$52</f>
        <v>1.7529581506020556E-3</v>
      </c>
      <c r="AH49" s="132">
        <f>+生産者価格評価表!AH49/生産者価格評価表!AH$52</f>
        <v>1.0203943750867682E-2</v>
      </c>
      <c r="AI49" s="132">
        <f>+生産者価格評価表!AI49/生産者価格評価表!AI$52</f>
        <v>1.1067890173247334E-2</v>
      </c>
      <c r="AJ49" s="132">
        <f>+生産者価格評価表!AJ49/生産者価格評価表!AJ$52</f>
        <v>3.2114822354587111E-2</v>
      </c>
      <c r="AK49" s="132">
        <f>+生産者価格評価表!AK49/生産者価格評価表!AK$52</f>
        <v>5.1583747401094247E-2</v>
      </c>
      <c r="AL49" s="132">
        <f>+生産者価格評価表!AL49/生産者価格評価表!AL$52</f>
        <v>6.4212112170865379E-2</v>
      </c>
      <c r="AM49" s="132">
        <f>+生産者価格評価表!AM49/生産者価格評価表!AM$52</f>
        <v>0</v>
      </c>
      <c r="AN49" s="132">
        <f>+生産者価格評価表!AN49/生産者価格評価表!AN$52</f>
        <v>3.2882049863322195E-2</v>
      </c>
      <c r="AO49" s="135">
        <f>+生産者価格評価表!AO49/生産者価格評価表!AO$52</f>
        <v>3.6212498777729737E-2</v>
      </c>
    </row>
    <row r="50" spans="2:41" ht="17.5" customHeight="1" thickBot="1">
      <c r="B50" s="402" t="s">
        <v>107</v>
      </c>
      <c r="C50" s="403" t="s">
        <v>30</v>
      </c>
      <c r="D50" s="133">
        <f>+生産者価格評価表!D50/生産者価格評価表!D$52</f>
        <v>-5.8572058072050431E-2</v>
      </c>
      <c r="E50" s="133">
        <f>+生産者価格評価表!E50/生産者価格評価表!E$52</f>
        <v>-4.2050069195066916E-4</v>
      </c>
      <c r="F50" s="133">
        <f>+生産者価格評価表!F50/生産者価格評価表!F$52</f>
        <v>-2.134120542435944E-3</v>
      </c>
      <c r="G50" s="133">
        <f>+生産者価格評価表!G50/生産者価格評価表!G$52</f>
        <v>-3.0918123998166901E-6</v>
      </c>
      <c r="H50" s="133">
        <f>+生産者価格評価表!H50/生産者価格評価表!H$52</f>
        <v>-2.097873490536318E-6</v>
      </c>
      <c r="I50" s="133">
        <f>+生産者価格評価表!I50/生産者価格評価表!I$52</f>
        <v>-2.4360971125752958E-6</v>
      </c>
      <c r="J50" s="133">
        <f>+生産者価格評価表!J50/生産者価格評価表!J$52</f>
        <v>-4.9477679844163458E-3</v>
      </c>
      <c r="K50" s="133">
        <f>+生産者価格評価表!K50/生産者価格評価表!K$52</f>
        <v>-1.3882891236315306E-6</v>
      </c>
      <c r="L50" s="133">
        <f>+生産者価格評価表!L50/生産者価格評価表!L$52</f>
        <v>-5.6257165186241627E-6</v>
      </c>
      <c r="M50" s="133">
        <f>+生産者価格評価表!M50/生産者価格評価表!M$52</f>
        <v>-2.8036737439945544E-6</v>
      </c>
      <c r="N50" s="133">
        <f>+生産者価格評価表!N50/生産者価格評価表!N$52</f>
        <v>-3.164166832886841E-6</v>
      </c>
      <c r="O50" s="133">
        <f>+生産者価格評価表!O50/生産者価格評価表!O$52</f>
        <v>-7.0560282679434592E-6</v>
      </c>
      <c r="P50" s="133">
        <f>+生産者価格評価表!P50/生産者価格評価表!P$52</f>
        <v>-5.0030812245426153E-6</v>
      </c>
      <c r="Q50" s="133">
        <f>+生産者価格評価表!Q50/生産者価格評価表!Q$52</f>
        <v>-4.9594504445058666E-6</v>
      </c>
      <c r="R50" s="133">
        <f>+生産者価格評価表!R50/生産者価格評価表!R$52</f>
        <v>-5.6067423880587604E-6</v>
      </c>
      <c r="S50" s="133">
        <f>+生産者価格評価表!S50/生産者価格評価表!S$52</f>
        <v>-6.2377819371547324E-6</v>
      </c>
      <c r="T50" s="133">
        <f>+生産者価格評価表!T50/生産者価格評価表!T$52</f>
        <v>-4.2293014462801179E-6</v>
      </c>
      <c r="U50" s="133">
        <f>+生産者価格評価表!U50/生産者価格評価表!U$52</f>
        <v>-5.0110043743980267E-6</v>
      </c>
      <c r="V50" s="133">
        <f>+生産者価格評価表!V50/生産者価格評価表!V$52</f>
        <v>-6.0695332924369446E-6</v>
      </c>
      <c r="W50" s="133">
        <f>+生産者価格評価表!W50/生産者価格評価表!W$52</f>
        <v>-2.8514409528740074E-6</v>
      </c>
      <c r="X50" s="133">
        <f>+生産者価格評価表!X50/生産者価格評価表!X$52</f>
        <v>-3.7629735181707643E-3</v>
      </c>
      <c r="Y50" s="133">
        <f>+生産者価格評価表!Y50/生産者価格評価表!Y$52</f>
        <v>-1.3710293583487989E-4</v>
      </c>
      <c r="Z50" s="133">
        <f>+生産者価格評価表!Z50/生産者価格評価表!Z$52</f>
        <v>-3.9406579226476363E-2</v>
      </c>
      <c r="AA50" s="133">
        <f>+生産者価格評価表!AA50/生産者価格評価表!AA$52</f>
        <v>-3.0038464253476576E-6</v>
      </c>
      <c r="AB50" s="133">
        <f>+生産者価格評価表!AB50/生産者価格評価表!AB$52</f>
        <v>-7.0253659304502793E-4</v>
      </c>
      <c r="AC50" s="133">
        <f>+生産者価格評価表!AC50/生産者価格評価表!AC$52</f>
        <v>-1.1296352947280043E-2</v>
      </c>
      <c r="AD50" s="133">
        <f>+生産者価格評価表!AD50/生産者価格評価表!AD$52</f>
        <v>-2.4647539250002485E-4</v>
      </c>
      <c r="AE50" s="133">
        <f>+生産者価格評価表!AE50/生産者価格評価表!AE$52</f>
        <v>-3.0690534825033333E-3</v>
      </c>
      <c r="AF50" s="133">
        <f>+生産者価格評価表!AF50/生産者価格評価表!AF$52</f>
        <v>-6.740951749744844E-6</v>
      </c>
      <c r="AG50" s="133">
        <f>+生産者価格評価表!AG50/生産者価格評価表!AG$52</f>
        <v>0</v>
      </c>
      <c r="AH50" s="133">
        <f>+生産者価格評価表!AH50/生産者価格評価表!AH$52</f>
        <v>-3.2137753404093347E-3</v>
      </c>
      <c r="AI50" s="133">
        <f>+生産者価格評価表!AI50/生産者価格評価表!AI$52</f>
        <v>-1.2562548906015871E-2</v>
      </c>
      <c r="AJ50" s="133">
        <f>+生産者価格評価表!AJ50/生産者価格評価表!AJ$52</f>
        <v>-1.7172250286930223E-2</v>
      </c>
      <c r="AK50" s="133">
        <f>+生産者価格評価表!AK50/生産者価格評価表!AK$52</f>
        <v>-3.6432097877260936E-5</v>
      </c>
      <c r="AL50" s="133">
        <f>+生産者価格評価表!AL50/生産者価格評価表!AL$52</f>
        <v>-4.3709483929702925E-6</v>
      </c>
      <c r="AM50" s="133">
        <f>+生産者価格評価表!AM50/生産者価格評価表!AM$52</f>
        <v>0</v>
      </c>
      <c r="AN50" s="133">
        <f>+生産者価格評価表!AN50/生産者価格評価表!AN$52</f>
        <v>-2.9603075234524122E-3</v>
      </c>
      <c r="AO50" s="135">
        <f>+生産者価格評価表!AO50/生産者価格評価表!AO$52</f>
        <v>-3.0443686226207683E-3</v>
      </c>
    </row>
    <row r="51" spans="2:41" ht="17.5" customHeight="1" thickBot="1">
      <c r="B51" s="404" t="s">
        <v>108</v>
      </c>
      <c r="C51" s="405" t="s">
        <v>31</v>
      </c>
      <c r="D51" s="133">
        <f>+生産者価格評価表!D51/生産者価格評価表!D$52</f>
        <v>0.46560545038251028</v>
      </c>
      <c r="E51" s="133">
        <f>+生産者価格評価表!E51/生産者価格評価表!E$52</f>
        <v>0.56419742606196166</v>
      </c>
      <c r="F51" s="133">
        <f>+生産者価格評価表!F51/生産者価格評価表!F$52</f>
        <v>0.35747518720022631</v>
      </c>
      <c r="G51" s="133">
        <f>+生産者価格評価表!G51/生産者価格評価表!G$52</f>
        <v>0.43172591151782569</v>
      </c>
      <c r="H51" s="133">
        <f>+生産者価格評価表!H51/生産者価格評価表!H$52</f>
        <v>0.3798192087590414</v>
      </c>
      <c r="I51" s="133">
        <f>+生産者価格評価表!I51/生産者価格評価表!I$52</f>
        <v>0.35327669537001033</v>
      </c>
      <c r="J51" s="133">
        <f>+生産者価格評価表!J51/生産者価格評価表!J$52</f>
        <v>0.39958899273866544</v>
      </c>
      <c r="K51" s="133">
        <f>+生産者価格評価表!K51/生産者価格評価表!K$52</f>
        <v>0.43608609146194882</v>
      </c>
      <c r="L51" s="133">
        <f>+生産者価格評価表!L51/生産者価格評価表!L$52</f>
        <v>0.50047560111541234</v>
      </c>
      <c r="M51" s="133">
        <f>+生産者価格評価表!M51/生産者価格評価表!M$52</f>
        <v>0.27070515435934678</v>
      </c>
      <c r="N51" s="133">
        <f>+生産者価格評価表!N51/生産者価格評価表!N$52</f>
        <v>0.20835563969534915</v>
      </c>
      <c r="O51" s="133">
        <f>+生産者価格評価表!O51/生産者価格評価表!O$52</f>
        <v>0.50335788084061706</v>
      </c>
      <c r="P51" s="133">
        <f>+生産者価格評価表!P51/生産者価格評価表!P$52</f>
        <v>0.46347890215079574</v>
      </c>
      <c r="Q51" s="133">
        <f>+生産者価格評価表!Q51/生産者価格評価表!Q$52</f>
        <v>0.48528851602960915</v>
      </c>
      <c r="R51" s="133">
        <f>+生産者価格評価表!R51/生産者価格評価表!R$52</f>
        <v>0.41556438695353098</v>
      </c>
      <c r="S51" s="133">
        <f>+生産者価格評価表!S51/生産者価格評価表!S$52</f>
        <v>0.36323905683196916</v>
      </c>
      <c r="T51" s="133">
        <f>+生産者価格評価表!T51/生産者価格評価表!T$52</f>
        <v>0.36080382103288</v>
      </c>
      <c r="U51" s="133">
        <f>+生産者価格評価表!U51/生産者価格評価表!U$52</f>
        <v>0.3342390027767228</v>
      </c>
      <c r="V51" s="133">
        <f>+生産者価格評価表!V51/生産者価格評価表!V$52</f>
        <v>0.23204149344440705</v>
      </c>
      <c r="W51" s="133">
        <f>+生産者価格評価表!W51/生産者価格評価表!W$52</f>
        <v>0.48727989299568625</v>
      </c>
      <c r="X51" s="133">
        <f>+生産者価格評価表!X51/生産者価格評価表!X$52</f>
        <v>0.48708418545990445</v>
      </c>
      <c r="Y51" s="133">
        <f>+生産者価格評価表!Y51/生産者価格評価表!Y$52</f>
        <v>0.43885067142163275</v>
      </c>
      <c r="Z51" s="133">
        <f>+生産者価格評価表!Z51/生産者価格評価表!Z$52</f>
        <v>0.47678146640558661</v>
      </c>
      <c r="AA51" s="133">
        <f>+生産者価格評価表!AA51/生産者価格評価表!AA$52</f>
        <v>0.64980257219369397</v>
      </c>
      <c r="AB51" s="133">
        <f>+生産者価格評価表!AB51/生産者価格評価表!AB$52</f>
        <v>0.7037979944887256</v>
      </c>
      <c r="AC51" s="133">
        <f>+生産者価格評価表!AC51/生産者価格評価表!AC$52</f>
        <v>0.63412234162965198</v>
      </c>
      <c r="AD51" s="133">
        <f>+生産者価格評価表!AD51/生産者価格評価表!AD$52</f>
        <v>0.8061207422626655</v>
      </c>
      <c r="AE51" s="133">
        <f>+生産者価格評価表!AE51/生産者価格評価表!AE$52</f>
        <v>0.50706190491286873</v>
      </c>
      <c r="AF51" s="133">
        <f>+生産者価格評価表!AF51/生産者価格評価表!AF$52</f>
        <v>0.53153407994350155</v>
      </c>
      <c r="AG51" s="133">
        <f>+生産者価格評価表!AG51/生産者価格評価表!AG$52</f>
        <v>0.7098920299017506</v>
      </c>
      <c r="AH51" s="133">
        <f>+生産者価格評価表!AH51/生産者価格評価表!AH$52</f>
        <v>0.69152858758431368</v>
      </c>
      <c r="AI51" s="133">
        <f>+生産者価格評価表!AI51/生産者価格評価表!AI$52</f>
        <v>0.59308600785353516</v>
      </c>
      <c r="AJ51" s="133">
        <f>+生産者価格評価表!AJ51/生産者価格評価表!AJ$52</f>
        <v>0.61726209924015851</v>
      </c>
      <c r="AK51" s="133">
        <f>+生産者価格評価表!AK51/生産者価格評価表!AK$52</f>
        <v>0.59603824998979527</v>
      </c>
      <c r="AL51" s="133">
        <f>+生産者価格評価表!AL51/生産者価格評価表!AL$52</f>
        <v>0.55254901961775127</v>
      </c>
      <c r="AM51" s="133">
        <f>+生産者価格評価表!AM51/生産者価格評価表!AM$52</f>
        <v>0</v>
      </c>
      <c r="AN51" s="133">
        <f>+生産者価格評価表!AN51/生産者価格評価表!AN$52</f>
        <v>0.65002478881032455</v>
      </c>
      <c r="AO51" s="234">
        <f>+生産者価格評価表!AO51/生産者価格評価表!AO$52</f>
        <v>0.54718984685872496</v>
      </c>
    </row>
    <row r="52" spans="2:41" ht="17.5" customHeight="1" thickBot="1">
      <c r="B52" s="406" t="s">
        <v>84</v>
      </c>
      <c r="C52" s="407" t="s">
        <v>245</v>
      </c>
      <c r="D52" s="133">
        <f>+生産者価格評価表!D52/生産者価格評価表!D$52</f>
        <v>1</v>
      </c>
      <c r="E52" s="133">
        <f>+生産者価格評価表!E52/生産者価格評価表!E$52</f>
        <v>1</v>
      </c>
      <c r="F52" s="133">
        <f>+生産者価格評価表!F52/生産者価格評価表!F$52</f>
        <v>1</v>
      </c>
      <c r="G52" s="133">
        <f>+生産者価格評価表!G52/生産者価格評価表!G$52</f>
        <v>1</v>
      </c>
      <c r="H52" s="133">
        <f>+生産者価格評価表!H52/生産者価格評価表!H$52</f>
        <v>1</v>
      </c>
      <c r="I52" s="133">
        <f>+生産者価格評価表!I52/生産者価格評価表!I$52</f>
        <v>1</v>
      </c>
      <c r="J52" s="133">
        <f>+生産者価格評価表!J52/生産者価格評価表!J$52</f>
        <v>1</v>
      </c>
      <c r="K52" s="133">
        <f>+生産者価格評価表!K52/生産者価格評価表!K$52</f>
        <v>1</v>
      </c>
      <c r="L52" s="133">
        <f>+生産者価格評価表!L52/生産者価格評価表!L$52</f>
        <v>1</v>
      </c>
      <c r="M52" s="133">
        <f>+生産者価格評価表!M52/生産者価格評価表!M$52</f>
        <v>1</v>
      </c>
      <c r="N52" s="133">
        <f>+生産者価格評価表!N52/生産者価格評価表!N$52</f>
        <v>1</v>
      </c>
      <c r="O52" s="133">
        <f>+生産者価格評価表!O52/生産者価格評価表!O$52</f>
        <v>1</v>
      </c>
      <c r="P52" s="133">
        <f>+生産者価格評価表!P52/生産者価格評価表!P$52</f>
        <v>1</v>
      </c>
      <c r="Q52" s="133">
        <f>+生産者価格評価表!Q52/生産者価格評価表!Q$52</f>
        <v>1</v>
      </c>
      <c r="R52" s="133">
        <f>+生産者価格評価表!R52/生産者価格評価表!R$52</f>
        <v>1</v>
      </c>
      <c r="S52" s="133">
        <f>+生産者価格評価表!S52/生産者価格評価表!S$52</f>
        <v>1</v>
      </c>
      <c r="T52" s="133">
        <f>+生産者価格評価表!T52/生産者価格評価表!T$52</f>
        <v>1</v>
      </c>
      <c r="U52" s="133">
        <f>+生産者価格評価表!U52/生産者価格評価表!U$52</f>
        <v>1</v>
      </c>
      <c r="V52" s="133">
        <f>+生産者価格評価表!V52/生産者価格評価表!V$52</f>
        <v>1</v>
      </c>
      <c r="W52" s="133">
        <f>+生産者価格評価表!W52/生産者価格評価表!W$52</f>
        <v>1</v>
      </c>
      <c r="X52" s="133">
        <f>+生産者価格評価表!X52/生産者価格評価表!X$52</f>
        <v>1</v>
      </c>
      <c r="Y52" s="133">
        <f>+生産者価格評価表!Y52/生産者価格評価表!Y$52</f>
        <v>1</v>
      </c>
      <c r="Z52" s="133">
        <f>+生産者価格評価表!Z52/生産者価格評価表!Z$52</f>
        <v>1</v>
      </c>
      <c r="AA52" s="133">
        <f>+生産者価格評価表!AA52/生産者価格評価表!AA$52</f>
        <v>1</v>
      </c>
      <c r="AB52" s="133">
        <f>+生産者価格評価表!AB52/生産者価格評価表!AB$52</f>
        <v>1</v>
      </c>
      <c r="AC52" s="133">
        <f>+生産者価格評価表!AC52/生産者価格評価表!AC$52</f>
        <v>1</v>
      </c>
      <c r="AD52" s="133">
        <f>+生産者価格評価表!AD52/生産者価格評価表!AD$52</f>
        <v>1</v>
      </c>
      <c r="AE52" s="133">
        <f>+生産者価格評価表!AE52/生産者価格評価表!AE$52</f>
        <v>1</v>
      </c>
      <c r="AF52" s="133">
        <f>+生産者価格評価表!AF52/生産者価格評価表!AF$52</f>
        <v>1</v>
      </c>
      <c r="AG52" s="133">
        <f>+生産者価格評価表!AG52/生産者価格評価表!AG$52</f>
        <v>1</v>
      </c>
      <c r="AH52" s="133">
        <f>+生産者価格評価表!AH52/生産者価格評価表!AH$52</f>
        <v>1</v>
      </c>
      <c r="AI52" s="133">
        <f>+生産者価格評価表!AI52/生産者価格評価表!AI$52</f>
        <v>1</v>
      </c>
      <c r="AJ52" s="133">
        <f>+生産者価格評価表!AJ52/生産者価格評価表!AJ$52</f>
        <v>1</v>
      </c>
      <c r="AK52" s="133">
        <f>+生産者価格評価表!AK52/生産者価格評価表!AK$52</f>
        <v>1</v>
      </c>
      <c r="AL52" s="133">
        <f>+生産者価格評価表!AL52/生産者価格評価表!AL$52</f>
        <v>1</v>
      </c>
      <c r="AM52" s="133">
        <f>+生産者価格評価表!AM52/生産者価格評価表!AM$52</f>
        <v>1</v>
      </c>
      <c r="AN52" s="133">
        <f>+生産者価格評価表!AN52/生産者価格評価表!AN$52</f>
        <v>1</v>
      </c>
      <c r="AO52" s="136">
        <f>+生産者価格評価表!AO52/生産者価格評価表!AO$52</f>
        <v>1</v>
      </c>
    </row>
    <row r="53" spans="2:41" ht="17.5" customHeight="1"/>
    <row r="54" spans="2:41" ht="17.5" customHeight="1"/>
  </sheetData>
  <mergeCells count="1">
    <mergeCell ref="B5:C6"/>
  </mergeCells>
  <phoneticPr fontId="6"/>
  <pageMargins left="0.25" right="0.25" top="0.75" bottom="0.75" header="0.3" footer="0.3"/>
  <pageSetup paperSize="8" scale="33"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N9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4.6328125" style="33" customWidth="1"/>
    <col min="2" max="2" width="4.81640625" style="33" customWidth="1"/>
    <col min="3" max="3" width="29.81640625" style="38" customWidth="1"/>
    <col min="4" max="16" width="11.6328125" style="33" customWidth="1"/>
    <col min="17" max="18" width="11.6328125" style="37" customWidth="1"/>
    <col min="19" max="19" width="10.90625" style="37" customWidth="1"/>
    <col min="20" max="16384" width="12.6328125" style="33"/>
  </cols>
  <sheetData>
    <row r="1" spans="1:40" ht="24.5" customHeight="1">
      <c r="D1" s="41"/>
    </row>
    <row r="2" spans="1:40" ht="15" customHeight="1">
      <c r="D2" s="131"/>
    </row>
    <row r="3" spans="1:40" s="30" customFormat="1" ht="7.5" customHeight="1">
      <c r="A3" s="29"/>
      <c r="B3" s="29"/>
      <c r="C3" s="45"/>
      <c r="D3" s="29"/>
      <c r="E3" s="29"/>
      <c r="F3" s="29"/>
      <c r="G3" s="29"/>
      <c r="H3" s="29"/>
      <c r="I3" s="29"/>
      <c r="J3" s="29"/>
      <c r="K3" s="29"/>
      <c r="L3" s="29"/>
      <c r="M3" s="29"/>
      <c r="N3" s="29"/>
      <c r="O3" s="29"/>
      <c r="P3" s="29"/>
      <c r="Q3" s="29"/>
      <c r="R3" s="29"/>
      <c r="S3" s="29"/>
    </row>
    <row r="4" spans="1:40" ht="7.5" customHeight="1" thickBot="1">
      <c r="A4" s="31"/>
      <c r="B4" s="31"/>
      <c r="C4" s="40"/>
      <c r="D4" s="31"/>
      <c r="E4" s="31"/>
      <c r="F4" s="31"/>
      <c r="G4" s="31"/>
      <c r="H4" s="31"/>
      <c r="I4" s="31"/>
      <c r="J4" s="31"/>
      <c r="K4" s="31"/>
      <c r="L4" s="31"/>
      <c r="M4" s="31"/>
      <c r="N4" s="31"/>
      <c r="O4" s="31"/>
      <c r="P4" s="31"/>
      <c r="Q4" s="32"/>
      <c r="R4" s="32"/>
      <c r="S4" s="32"/>
    </row>
    <row r="5" spans="1:40" s="35" customFormat="1" ht="17.5" customHeight="1">
      <c r="A5" s="34"/>
      <c r="B5" s="1037" t="s">
        <v>258</v>
      </c>
      <c r="C5" s="1038"/>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10" t="s">
        <v>72</v>
      </c>
    </row>
    <row r="6" spans="1:40" s="26" customFormat="1" ht="44.5" customHeight="1" thickBot="1">
      <c r="A6" s="36"/>
      <c r="B6" s="1039"/>
      <c r="C6" s="1040"/>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3" t="s">
        <v>243</v>
      </c>
    </row>
    <row r="7" spans="1:40" ht="15.5" customHeight="1">
      <c r="A7" s="44">
        <v>1</v>
      </c>
      <c r="B7" s="402" t="s">
        <v>36</v>
      </c>
      <c r="C7" s="403" t="s">
        <v>234</v>
      </c>
      <c r="D7" s="414">
        <f t="array" ref="D7:AN43">MINVERSE(I!D7:AN43-MMULT(I!D7:AN43-Ḿ!D7:AN43,投入係数表!D7:AN43))</f>
        <v>1.1472917116038073</v>
      </c>
      <c r="E7" s="415">
        <v>4.8542290321616912E-4</v>
      </c>
      <c r="F7" s="415">
        <v>0.22205415130638065</v>
      </c>
      <c r="G7" s="415">
        <v>7.394426845781823E-3</v>
      </c>
      <c r="H7" s="415">
        <v>3.277817956755779E-2</v>
      </c>
      <c r="I7" s="415">
        <v>5.2389344220478227E-3</v>
      </c>
      <c r="J7" s="415">
        <v>6.3974958012191787E-5</v>
      </c>
      <c r="K7" s="415">
        <v>9.8857391133446333E-3</v>
      </c>
      <c r="L7" s="415">
        <v>1.1703232606246465E-3</v>
      </c>
      <c r="M7" s="415">
        <v>3.2055470375497153E-4</v>
      </c>
      <c r="N7" s="415">
        <v>6.1636602344416439E-4</v>
      </c>
      <c r="O7" s="415">
        <v>4.1566349730918681E-4</v>
      </c>
      <c r="P7" s="415">
        <v>4.2912261108543327E-4</v>
      </c>
      <c r="Q7" s="415">
        <v>4.7592094846391869E-4</v>
      </c>
      <c r="R7" s="415">
        <v>9.0071554233789515E-4</v>
      </c>
      <c r="S7" s="415">
        <v>6.6949772752911011E-4</v>
      </c>
      <c r="T7" s="415">
        <v>8.7755213828781184E-4</v>
      </c>
      <c r="U7" s="415">
        <v>9.0786538603684908E-4</v>
      </c>
      <c r="V7" s="415">
        <v>1.0145345025973742E-3</v>
      </c>
      <c r="W7" s="415">
        <v>7.5928152461590672E-3</v>
      </c>
      <c r="X7" s="415">
        <v>2.4634447270787088E-3</v>
      </c>
      <c r="Y7" s="415">
        <v>3.7480339367760879E-4</v>
      </c>
      <c r="Z7" s="415">
        <v>8.9491331375368167E-4</v>
      </c>
      <c r="AA7" s="415">
        <v>6.0556331267831622E-4</v>
      </c>
      <c r="AB7" s="415">
        <v>6.463406253379338E-4</v>
      </c>
      <c r="AC7" s="415">
        <v>5.1024268849327167E-4</v>
      </c>
      <c r="AD7" s="415">
        <v>1.6948243695939167E-4</v>
      </c>
      <c r="AE7" s="415">
        <v>5.7107593210669867E-4</v>
      </c>
      <c r="AF7" s="415">
        <v>1.0720072903652666E-3</v>
      </c>
      <c r="AG7" s="415">
        <v>4.8747339371380601E-4</v>
      </c>
      <c r="AH7" s="415">
        <v>3.2830575399141579E-3</v>
      </c>
      <c r="AI7" s="415">
        <v>5.0080568966088803E-3</v>
      </c>
      <c r="AJ7" s="415">
        <v>3.6420681486084108E-3</v>
      </c>
      <c r="AK7" s="415">
        <v>6.2283630668085398E-4</v>
      </c>
      <c r="AL7" s="415">
        <v>3.6027468062341465E-2</v>
      </c>
      <c r="AM7" s="415">
        <v>1.3279656068687886E-2</v>
      </c>
      <c r="AN7" s="420">
        <v>1.111489971928679E-3</v>
      </c>
    </row>
    <row r="8" spans="1:40" ht="15.5" customHeight="1">
      <c r="A8" s="44">
        <v>2</v>
      </c>
      <c r="B8" s="402" t="s">
        <v>37</v>
      </c>
      <c r="C8" s="403" t="s">
        <v>85</v>
      </c>
      <c r="D8" s="416">
        <v>6.011569587464422E-4</v>
      </c>
      <c r="E8" s="417">
        <v>1.0010184740136436</v>
      </c>
      <c r="F8" s="417">
        <v>5.0300817125604287E-4</v>
      </c>
      <c r="G8" s="417">
        <v>5.7802018192494304E-4</v>
      </c>
      <c r="H8" s="417">
        <v>9.8827425914572217E-4</v>
      </c>
      <c r="I8" s="417">
        <v>1.6997295116875364E-3</v>
      </c>
      <c r="J8" s="417">
        <v>1.7389840756629044E-2</v>
      </c>
      <c r="K8" s="417">
        <v>6.9173238686474436E-4</v>
      </c>
      <c r="L8" s="417">
        <v>2.7096001660010614E-3</v>
      </c>
      <c r="M8" s="417">
        <v>5.5054066544025764E-3</v>
      </c>
      <c r="N8" s="417">
        <v>8.4190652998208885E-3</v>
      </c>
      <c r="O8" s="417">
        <v>1.7183046241299005E-3</v>
      </c>
      <c r="P8" s="417">
        <v>1.1086188596557982E-3</v>
      </c>
      <c r="Q8" s="417">
        <v>8.9843118981942525E-4</v>
      </c>
      <c r="R8" s="417">
        <v>7.9848731142642768E-4</v>
      </c>
      <c r="S8" s="417">
        <v>9.6198329318295873E-4</v>
      </c>
      <c r="T8" s="417">
        <v>9.9205717675719739E-4</v>
      </c>
      <c r="U8" s="417">
        <v>6.854135325534182E-4</v>
      </c>
      <c r="V8" s="417">
        <v>1.1194896370546679E-3</v>
      </c>
      <c r="W8" s="417">
        <v>6.8020736910442763E-4</v>
      </c>
      <c r="X8" s="417">
        <v>8.434103728640265E-4</v>
      </c>
      <c r="Y8" s="417">
        <v>8.5153210109550886E-3</v>
      </c>
      <c r="Z8" s="417">
        <v>8.6574053132360083E-4</v>
      </c>
      <c r="AA8" s="417">
        <v>9.6509185601876581E-4</v>
      </c>
      <c r="AB8" s="417">
        <v>3.4568591618233771E-4</v>
      </c>
      <c r="AC8" s="417">
        <v>1.8291921138693541E-4</v>
      </c>
      <c r="AD8" s="417">
        <v>9.3247289180859987E-5</v>
      </c>
      <c r="AE8" s="417">
        <v>1.6109097188509917E-3</v>
      </c>
      <c r="AF8" s="417">
        <v>2.063052423959537E-4</v>
      </c>
      <c r="AG8" s="417">
        <v>3.8899426641133471E-4</v>
      </c>
      <c r="AH8" s="417">
        <v>3.2101440834493832E-4</v>
      </c>
      <c r="AI8" s="417">
        <v>4.4046895825541578E-4</v>
      </c>
      <c r="AJ8" s="417">
        <v>2.5473403681546773E-4</v>
      </c>
      <c r="AK8" s="417">
        <v>2.3175744699048027E-4</v>
      </c>
      <c r="AL8" s="417">
        <v>5.1689521382572825E-4</v>
      </c>
      <c r="AM8" s="417">
        <v>6.941535224444901E-4</v>
      </c>
      <c r="AN8" s="421">
        <v>3.7214343073358093E-4</v>
      </c>
    </row>
    <row r="9" spans="1:40" ht="15.5" customHeight="1">
      <c r="A9" s="44">
        <v>3</v>
      </c>
      <c r="B9" s="402" t="s">
        <v>38</v>
      </c>
      <c r="C9" s="403" t="s">
        <v>86</v>
      </c>
      <c r="D9" s="416">
        <v>0.13159641984531151</v>
      </c>
      <c r="E9" s="417">
        <v>3.7501118673635789E-4</v>
      </c>
      <c r="F9" s="417">
        <v>1.2283603836359311</v>
      </c>
      <c r="G9" s="417">
        <v>4.9569063858842183E-3</v>
      </c>
      <c r="H9" s="417">
        <v>6.3837052979777882E-3</v>
      </c>
      <c r="I9" s="417">
        <v>1.281827278942046E-2</v>
      </c>
      <c r="J9" s="417">
        <v>7.7156305894332872E-5</v>
      </c>
      <c r="K9" s="417">
        <v>3.0455330614520392E-3</v>
      </c>
      <c r="L9" s="417">
        <v>1.1842173264943142E-3</v>
      </c>
      <c r="M9" s="417">
        <v>2.9233848333836581E-4</v>
      </c>
      <c r="N9" s="417">
        <v>3.990815415017508E-4</v>
      </c>
      <c r="O9" s="417">
        <v>3.2400750038539026E-4</v>
      </c>
      <c r="P9" s="417">
        <v>3.2330817557627066E-4</v>
      </c>
      <c r="Q9" s="417">
        <v>3.1970740382408622E-4</v>
      </c>
      <c r="R9" s="417">
        <v>5.5030372076384101E-4</v>
      </c>
      <c r="S9" s="417">
        <v>5.2152879005384174E-4</v>
      </c>
      <c r="T9" s="417">
        <v>5.17522790646225E-4</v>
      </c>
      <c r="U9" s="417">
        <v>5.4458149595439196E-4</v>
      </c>
      <c r="V9" s="417">
        <v>5.9922266679498474E-4</v>
      </c>
      <c r="W9" s="417">
        <v>3.4652101158638973E-3</v>
      </c>
      <c r="X9" s="417">
        <v>7.654799503767569E-4</v>
      </c>
      <c r="Y9" s="417">
        <v>2.3892691625654561E-4</v>
      </c>
      <c r="Z9" s="417">
        <v>5.7711868782581752E-4</v>
      </c>
      <c r="AA9" s="417">
        <v>4.2644959542739025E-4</v>
      </c>
      <c r="AB9" s="417">
        <v>4.9196444240135612E-4</v>
      </c>
      <c r="AC9" s="417">
        <v>3.7442091403462765E-4</v>
      </c>
      <c r="AD9" s="417">
        <v>1.8380109044349572E-4</v>
      </c>
      <c r="AE9" s="417">
        <v>4.8313791161938075E-4</v>
      </c>
      <c r="AF9" s="417">
        <v>1.5739724072212635E-3</v>
      </c>
      <c r="AG9" s="417">
        <v>9.8258684586535641E-4</v>
      </c>
      <c r="AH9" s="417">
        <v>6.9778376908734337E-3</v>
      </c>
      <c r="AI9" s="417">
        <v>1.1533600113240923E-2</v>
      </c>
      <c r="AJ9" s="417">
        <v>2.7106002335837813E-3</v>
      </c>
      <c r="AK9" s="417">
        <v>7.1639581997752185E-4</v>
      </c>
      <c r="AL9" s="417">
        <v>0.10892234748930131</v>
      </c>
      <c r="AM9" s="417">
        <v>3.0588275289411401E-3</v>
      </c>
      <c r="AN9" s="421">
        <v>4.6305194396952425E-3</v>
      </c>
    </row>
    <row r="10" spans="1:40" ht="15.5" customHeight="1">
      <c r="A10" s="44">
        <v>4</v>
      </c>
      <c r="B10" s="402" t="s">
        <v>39</v>
      </c>
      <c r="C10" s="403" t="s">
        <v>87</v>
      </c>
      <c r="D10" s="416">
        <v>2.4717678281808353E-3</v>
      </c>
      <c r="E10" s="417">
        <v>1.4687919402274737E-3</v>
      </c>
      <c r="F10" s="417">
        <v>1.2776878950350391E-3</v>
      </c>
      <c r="G10" s="417">
        <v>1.0766668553098753</v>
      </c>
      <c r="H10" s="417">
        <v>2.554539919982033E-3</v>
      </c>
      <c r="I10" s="417">
        <v>1.07062800224982E-3</v>
      </c>
      <c r="J10" s="417">
        <v>1.0772853934873181E-4</v>
      </c>
      <c r="K10" s="417">
        <v>2.1723571544260156E-3</v>
      </c>
      <c r="L10" s="417">
        <v>1.695773794147204E-3</v>
      </c>
      <c r="M10" s="417">
        <v>5.3222657062126726E-4</v>
      </c>
      <c r="N10" s="417">
        <v>8.902128171028843E-4</v>
      </c>
      <c r="O10" s="417">
        <v>8.1361963124615985E-4</v>
      </c>
      <c r="P10" s="417">
        <v>8.9884161378947459E-4</v>
      </c>
      <c r="Q10" s="417">
        <v>1.0610251830356001E-3</v>
      </c>
      <c r="R10" s="417">
        <v>1.2722717535171315E-3</v>
      </c>
      <c r="S10" s="417">
        <v>1.9962830636189601E-3</v>
      </c>
      <c r="T10" s="417">
        <v>1.4468005860623081E-3</v>
      </c>
      <c r="U10" s="417">
        <v>1.338042805554409E-3</v>
      </c>
      <c r="V10" s="417">
        <v>1.6391538056300164E-3</v>
      </c>
      <c r="W10" s="417">
        <v>3.0375629478660137E-3</v>
      </c>
      <c r="X10" s="417">
        <v>1.9678034693552666E-3</v>
      </c>
      <c r="Y10" s="417">
        <v>3.871770766663916E-4</v>
      </c>
      <c r="Z10" s="417">
        <v>9.3857438746893472E-4</v>
      </c>
      <c r="AA10" s="417">
        <v>1.3805961489622683E-3</v>
      </c>
      <c r="AB10" s="417">
        <v>1.8730745243732505E-3</v>
      </c>
      <c r="AC10" s="417">
        <v>9.3639320447290832E-4</v>
      </c>
      <c r="AD10" s="417">
        <v>1.7734134927554124E-4</v>
      </c>
      <c r="AE10" s="417">
        <v>1.0931257656083934E-3</v>
      </c>
      <c r="AF10" s="417">
        <v>8.3199859904034784E-4</v>
      </c>
      <c r="AG10" s="417">
        <v>1.8552000075344858E-3</v>
      </c>
      <c r="AH10" s="417">
        <v>5.9673518471760269E-4</v>
      </c>
      <c r="AI10" s="417">
        <v>1.7524614585552366E-3</v>
      </c>
      <c r="AJ10" s="417">
        <v>8.4097185960271808E-3</v>
      </c>
      <c r="AK10" s="417">
        <v>1.1154736198663569E-3</v>
      </c>
      <c r="AL10" s="417">
        <v>2.0282032201677344E-3</v>
      </c>
      <c r="AM10" s="417">
        <v>9.3222410414288883E-3</v>
      </c>
      <c r="AN10" s="421">
        <v>5.0882287462085743E-4</v>
      </c>
    </row>
    <row r="11" spans="1:40" ht="15.5" customHeight="1">
      <c r="A11" s="44">
        <v>5</v>
      </c>
      <c r="B11" s="402" t="s">
        <v>40</v>
      </c>
      <c r="C11" s="403" t="s">
        <v>88</v>
      </c>
      <c r="D11" s="416">
        <v>3.9095834559878674E-2</v>
      </c>
      <c r="E11" s="417">
        <v>6.7643640103885877E-3</v>
      </c>
      <c r="F11" s="417">
        <v>3.070012386845964E-2</v>
      </c>
      <c r="G11" s="417">
        <v>1.3025085313434215E-2</v>
      </c>
      <c r="H11" s="417">
        <v>1.3044053429587481</v>
      </c>
      <c r="I11" s="417">
        <v>2.9564934195996772E-2</v>
      </c>
      <c r="J11" s="417">
        <v>9.3355703632810893E-4</v>
      </c>
      <c r="K11" s="417">
        <v>1.4804885053486044E-2</v>
      </c>
      <c r="L11" s="417">
        <v>2.4586476885316833E-2</v>
      </c>
      <c r="M11" s="417">
        <v>4.9403975476759688E-3</v>
      </c>
      <c r="N11" s="417">
        <v>9.2368763531231971E-3</v>
      </c>
      <c r="O11" s="417">
        <v>8.6145571304503867E-3</v>
      </c>
      <c r="P11" s="417">
        <v>6.24090149866141E-3</v>
      </c>
      <c r="Q11" s="417">
        <v>5.6518445598703459E-3</v>
      </c>
      <c r="R11" s="417">
        <v>1.1883457295201393E-2</v>
      </c>
      <c r="S11" s="417">
        <v>1.1254734010239716E-2</v>
      </c>
      <c r="T11" s="417">
        <v>1.2987469611312237E-2</v>
      </c>
      <c r="U11" s="417">
        <v>1.2463231398784472E-2</v>
      </c>
      <c r="V11" s="417">
        <v>8.2433072964262083E-3</v>
      </c>
      <c r="W11" s="417">
        <v>8.1309523314855539E-2</v>
      </c>
      <c r="X11" s="417">
        <v>5.0225952998433236E-2</v>
      </c>
      <c r="Y11" s="417">
        <v>8.7237963714086684E-3</v>
      </c>
      <c r="Z11" s="417">
        <v>1.1688502384737317E-2</v>
      </c>
      <c r="AA11" s="417">
        <v>1.0358554586938913E-2</v>
      </c>
      <c r="AB11" s="417">
        <v>1.2371551227837386E-2</v>
      </c>
      <c r="AC11" s="417">
        <v>1.1188106931068186E-2</v>
      </c>
      <c r="AD11" s="417">
        <v>2.9125089233124684E-3</v>
      </c>
      <c r="AE11" s="417">
        <v>1.1967447303053746E-2</v>
      </c>
      <c r="AF11" s="417">
        <v>1.6407158117782272E-2</v>
      </c>
      <c r="AG11" s="417">
        <v>6.0414748107441895E-3</v>
      </c>
      <c r="AH11" s="417">
        <v>1.5607454703031808E-2</v>
      </c>
      <c r="AI11" s="417">
        <v>1.4198418968044624E-2</v>
      </c>
      <c r="AJ11" s="417">
        <v>2.8391065701413913E-2</v>
      </c>
      <c r="AK11" s="417">
        <v>9.4793328881160304E-3</v>
      </c>
      <c r="AL11" s="417">
        <v>1.3226150915449594E-2</v>
      </c>
      <c r="AM11" s="417">
        <v>0.48413060986506246</v>
      </c>
      <c r="AN11" s="421">
        <v>4.6625183933813683E-3</v>
      </c>
    </row>
    <row r="12" spans="1:40" ht="15.5" customHeight="1">
      <c r="A12" s="44">
        <v>6</v>
      </c>
      <c r="B12" s="402" t="s">
        <v>41</v>
      </c>
      <c r="C12" s="403" t="s">
        <v>89</v>
      </c>
      <c r="D12" s="416">
        <v>5.4952387870678236E-2</v>
      </c>
      <c r="E12" s="417">
        <v>1.1533032871594793E-2</v>
      </c>
      <c r="F12" s="417">
        <v>2.7676395203069221E-2</v>
      </c>
      <c r="G12" s="417">
        <v>0.11710641806410688</v>
      </c>
      <c r="H12" s="417">
        <v>5.3864359467668696E-2</v>
      </c>
      <c r="I12" s="417">
        <v>1.3016318373827118</v>
      </c>
      <c r="J12" s="417">
        <v>3.1753712498262371E-3</v>
      </c>
      <c r="K12" s="417">
        <v>0.18790940650561094</v>
      </c>
      <c r="L12" s="417">
        <v>3.5141299305975794E-2</v>
      </c>
      <c r="M12" s="417">
        <v>1.0597720038145617E-2</v>
      </c>
      <c r="N12" s="417">
        <v>1.5279536924169937E-2</v>
      </c>
      <c r="O12" s="417">
        <v>1.3774397829413962E-2</v>
      </c>
      <c r="P12" s="417">
        <v>1.1039604582271949E-2</v>
      </c>
      <c r="Q12" s="417">
        <v>1.1715513533777889E-2</v>
      </c>
      <c r="R12" s="417">
        <v>2.9739453169737411E-2</v>
      </c>
      <c r="S12" s="417">
        <v>2.6143971829848678E-2</v>
      </c>
      <c r="T12" s="417">
        <v>2.4884270392620041E-2</v>
      </c>
      <c r="U12" s="417">
        <v>2.5082325869233313E-2</v>
      </c>
      <c r="V12" s="417">
        <v>3.4118714481845565E-2</v>
      </c>
      <c r="W12" s="417">
        <v>4.901957752363862E-2</v>
      </c>
      <c r="X12" s="417">
        <v>1.4001185067315909E-2</v>
      </c>
      <c r="Y12" s="417">
        <v>3.8416944036083326E-3</v>
      </c>
      <c r="Z12" s="417">
        <v>1.8783482353133568E-2</v>
      </c>
      <c r="AA12" s="417">
        <v>2.0291733753134762E-2</v>
      </c>
      <c r="AB12" s="417">
        <v>3.1189888729411573E-3</v>
      </c>
      <c r="AC12" s="417">
        <v>3.3980677788000048E-3</v>
      </c>
      <c r="AD12" s="417">
        <v>1.0321498679086941E-3</v>
      </c>
      <c r="AE12" s="417">
        <v>4.7799458895320581E-3</v>
      </c>
      <c r="AF12" s="417">
        <v>5.569340774531405E-3</v>
      </c>
      <c r="AG12" s="417">
        <v>4.3174914801711413E-3</v>
      </c>
      <c r="AH12" s="417">
        <v>1.3810457383446455E-2</v>
      </c>
      <c r="AI12" s="417">
        <v>0.14878048464818427</v>
      </c>
      <c r="AJ12" s="417">
        <v>8.4039571009766282E-3</v>
      </c>
      <c r="AK12" s="417">
        <v>8.8454300614807316E-3</v>
      </c>
      <c r="AL12" s="417">
        <v>1.4535197911872145E-2</v>
      </c>
      <c r="AM12" s="417">
        <v>4.3558034008815895E-2</v>
      </c>
      <c r="AN12" s="421">
        <v>6.055926429608058E-3</v>
      </c>
    </row>
    <row r="13" spans="1:40" ht="15.5" customHeight="1">
      <c r="A13" s="44">
        <v>7</v>
      </c>
      <c r="B13" s="402" t="s">
        <v>42</v>
      </c>
      <c r="C13" s="403" t="s">
        <v>90</v>
      </c>
      <c r="D13" s="416">
        <v>2.3147690508055853E-2</v>
      </c>
      <c r="E13" s="417">
        <v>3.1234221844931829E-2</v>
      </c>
      <c r="F13" s="417">
        <v>1.458671182811911E-2</v>
      </c>
      <c r="G13" s="417">
        <v>1.4733782947088372E-2</v>
      </c>
      <c r="H13" s="417">
        <v>1.6887309821599243E-2</v>
      </c>
      <c r="I13" s="417">
        <v>6.577126598337682E-2</v>
      </c>
      <c r="J13" s="417">
        <v>1.061535103522133</v>
      </c>
      <c r="K13" s="417">
        <v>1.5639567308503053E-2</v>
      </c>
      <c r="L13" s="417">
        <v>2.9560789967371253E-2</v>
      </c>
      <c r="M13" s="417">
        <v>5.6526860733380084E-2</v>
      </c>
      <c r="N13" s="417">
        <v>1.2233826276410519E-2</v>
      </c>
      <c r="O13" s="417">
        <v>1.9767070107214443E-2</v>
      </c>
      <c r="P13" s="417">
        <v>1.2474957309882038E-2</v>
      </c>
      <c r="Q13" s="417">
        <v>1.07861825571272E-2</v>
      </c>
      <c r="R13" s="417">
        <v>9.6785295015985508E-3</v>
      </c>
      <c r="S13" s="417">
        <v>9.293391777703287E-3</v>
      </c>
      <c r="T13" s="417">
        <v>1.0251448292660219E-2</v>
      </c>
      <c r="U13" s="417">
        <v>7.8436800399056764E-3</v>
      </c>
      <c r="V13" s="417">
        <v>1.4715357200664933E-2</v>
      </c>
      <c r="W13" s="417">
        <v>1.7085093813854157E-2</v>
      </c>
      <c r="X13" s="417">
        <v>1.9955123259097908E-2</v>
      </c>
      <c r="Y13" s="417">
        <v>3.7107558535312127E-2</v>
      </c>
      <c r="Z13" s="417">
        <v>1.8483127299419113E-2</v>
      </c>
      <c r="AA13" s="417">
        <v>2.2087594627144692E-2</v>
      </c>
      <c r="AB13" s="417">
        <v>7.7494203149994683E-3</v>
      </c>
      <c r="AC13" s="417">
        <v>5.5266400547751768E-3</v>
      </c>
      <c r="AD13" s="417">
        <v>1.8608428415018985E-3</v>
      </c>
      <c r="AE13" s="417">
        <v>8.8020229006710138E-2</v>
      </c>
      <c r="AF13" s="417">
        <v>5.5895206452186907E-3</v>
      </c>
      <c r="AG13" s="417">
        <v>1.4140775597779227E-2</v>
      </c>
      <c r="AH13" s="417">
        <v>8.5876612955672373E-3</v>
      </c>
      <c r="AI13" s="417">
        <v>1.2844088073313949E-2</v>
      </c>
      <c r="AJ13" s="417">
        <v>9.0050072312635107E-3</v>
      </c>
      <c r="AK13" s="417">
        <v>5.9009437819670021E-3</v>
      </c>
      <c r="AL13" s="417">
        <v>1.1594195614862598E-2</v>
      </c>
      <c r="AM13" s="417">
        <v>1.6469529539343445E-2</v>
      </c>
      <c r="AN13" s="421">
        <v>1.5640710923323923E-2</v>
      </c>
    </row>
    <row r="14" spans="1:40" ht="15.5" customHeight="1">
      <c r="A14" s="44">
        <v>8</v>
      </c>
      <c r="B14" s="402" t="s">
        <v>43</v>
      </c>
      <c r="C14" s="403" t="s">
        <v>235</v>
      </c>
      <c r="D14" s="416">
        <v>1.9575687233933815E-2</v>
      </c>
      <c r="E14" s="417">
        <v>9.4102518142468953E-3</v>
      </c>
      <c r="F14" s="417">
        <v>2.9268258638503686E-2</v>
      </c>
      <c r="G14" s="417">
        <v>1.6256338336444017E-2</v>
      </c>
      <c r="H14" s="417">
        <v>3.6013814048861281E-2</v>
      </c>
      <c r="I14" s="417">
        <v>4.6642735042084757E-2</v>
      </c>
      <c r="J14" s="417">
        <v>9.4694751960801532E-4</v>
      </c>
      <c r="K14" s="417">
        <v>1.2092727157276573</v>
      </c>
      <c r="L14" s="417">
        <v>1.3318826176358949E-2</v>
      </c>
      <c r="M14" s="417">
        <v>4.6637039138020366E-3</v>
      </c>
      <c r="N14" s="417">
        <v>1.3047664437109368E-2</v>
      </c>
      <c r="O14" s="417">
        <v>8.9104909633531126E-3</v>
      </c>
      <c r="P14" s="417">
        <v>1.9550651662674133E-2</v>
      </c>
      <c r="Q14" s="417">
        <v>2.8366512690102878E-2</v>
      </c>
      <c r="R14" s="417">
        <v>5.5084661130867962E-2</v>
      </c>
      <c r="S14" s="417">
        <v>2.573373658410575E-2</v>
      </c>
      <c r="T14" s="417">
        <v>4.9881142949953224E-2</v>
      </c>
      <c r="U14" s="417">
        <v>5.4485577260541727E-2</v>
      </c>
      <c r="V14" s="417">
        <v>8.2217547442678382E-2</v>
      </c>
      <c r="W14" s="417">
        <v>6.3848624046427202E-2</v>
      </c>
      <c r="X14" s="417">
        <v>2.0903425794424373E-2</v>
      </c>
      <c r="Y14" s="417">
        <v>3.7503821075713646E-3</v>
      </c>
      <c r="Z14" s="417">
        <v>4.7228394072900012E-2</v>
      </c>
      <c r="AA14" s="417">
        <v>2.5155017658074024E-2</v>
      </c>
      <c r="AB14" s="417">
        <v>8.3354951926689555E-3</v>
      </c>
      <c r="AC14" s="417">
        <v>7.2214912015762826E-3</v>
      </c>
      <c r="AD14" s="417">
        <v>2.2932841460790105E-3</v>
      </c>
      <c r="AE14" s="417">
        <v>9.4777863653403016E-3</v>
      </c>
      <c r="AF14" s="417">
        <v>1.0222553015902424E-2</v>
      </c>
      <c r="AG14" s="417">
        <v>6.6876281385118705E-3</v>
      </c>
      <c r="AH14" s="417">
        <v>9.7306541467554273E-3</v>
      </c>
      <c r="AI14" s="417">
        <v>1.0918464491616516E-2</v>
      </c>
      <c r="AJ14" s="417">
        <v>1.3538697124048099E-2</v>
      </c>
      <c r="AK14" s="417">
        <v>1.483507042500889E-2</v>
      </c>
      <c r="AL14" s="417">
        <v>9.5916251435237358E-3</v>
      </c>
      <c r="AM14" s="417">
        <v>7.1444507717217956E-2</v>
      </c>
      <c r="AN14" s="421">
        <v>5.5185513710899678E-3</v>
      </c>
    </row>
    <row r="15" spans="1:40" ht="15.5" customHeight="1">
      <c r="A15" s="44">
        <v>9</v>
      </c>
      <c r="B15" s="402" t="s">
        <v>44</v>
      </c>
      <c r="C15" s="403" t="s">
        <v>236</v>
      </c>
      <c r="D15" s="416">
        <v>4.1660657452830298E-3</v>
      </c>
      <c r="E15" s="417">
        <v>1.7881757486738164E-3</v>
      </c>
      <c r="F15" s="417">
        <v>3.6812646095866434E-3</v>
      </c>
      <c r="G15" s="417">
        <v>2.1641305349470391E-3</v>
      </c>
      <c r="H15" s="417">
        <v>4.0313618539542604E-3</v>
      </c>
      <c r="I15" s="417">
        <v>1.1487980999143763E-2</v>
      </c>
      <c r="J15" s="417">
        <v>1.187033683893278E-3</v>
      </c>
      <c r="K15" s="417">
        <v>5.6358106883392352E-3</v>
      </c>
      <c r="L15" s="417">
        <v>1.0872807368619302</v>
      </c>
      <c r="M15" s="417">
        <v>8.3723044714399293E-3</v>
      </c>
      <c r="N15" s="417">
        <v>1.2183573606463622E-2</v>
      </c>
      <c r="O15" s="417">
        <v>8.79091706162923E-3</v>
      </c>
      <c r="P15" s="417">
        <v>9.8765367195571274E-3</v>
      </c>
      <c r="Q15" s="417">
        <v>8.08378707608917E-3</v>
      </c>
      <c r="R15" s="417">
        <v>2.002855737515867E-2</v>
      </c>
      <c r="S15" s="417">
        <v>4.4493730806312255E-2</v>
      </c>
      <c r="T15" s="417">
        <v>1.4337913459973876E-2</v>
      </c>
      <c r="U15" s="417">
        <v>1.3576296152133283E-2</v>
      </c>
      <c r="V15" s="417">
        <v>1.6805261395493126E-2</v>
      </c>
      <c r="W15" s="417">
        <v>6.1064397686601702E-3</v>
      </c>
      <c r="X15" s="417">
        <v>5.2723656443391914E-2</v>
      </c>
      <c r="Y15" s="417">
        <v>1.841238992375699E-3</v>
      </c>
      <c r="Z15" s="417">
        <v>8.9993752003050698E-3</v>
      </c>
      <c r="AA15" s="417">
        <v>1.4916708520186913E-3</v>
      </c>
      <c r="AB15" s="417">
        <v>9.5125525019061792E-4</v>
      </c>
      <c r="AC15" s="417">
        <v>8.4734361148383283E-4</v>
      </c>
      <c r="AD15" s="417">
        <v>9.9064561950351951E-4</v>
      </c>
      <c r="AE15" s="417">
        <v>1.5866873551956728E-3</v>
      </c>
      <c r="AF15" s="417">
        <v>1.116178424744863E-3</v>
      </c>
      <c r="AG15" s="417">
        <v>1.4286934278941242E-3</v>
      </c>
      <c r="AH15" s="417">
        <v>3.1253697067083167E-3</v>
      </c>
      <c r="AI15" s="417">
        <v>2.7763787152080451E-3</v>
      </c>
      <c r="AJ15" s="417">
        <v>1.3459720524929709E-3</v>
      </c>
      <c r="AK15" s="417">
        <v>2.319971793044771E-3</v>
      </c>
      <c r="AL15" s="417">
        <v>2.2285507916856183E-3</v>
      </c>
      <c r="AM15" s="417">
        <v>9.2257360201214913E-3</v>
      </c>
      <c r="AN15" s="421">
        <v>4.0391052245113603E-3</v>
      </c>
    </row>
    <row r="16" spans="1:40" ht="15.5" customHeight="1">
      <c r="A16" s="44">
        <v>10</v>
      </c>
      <c r="B16" s="402" t="s">
        <v>45</v>
      </c>
      <c r="C16" s="403" t="s">
        <v>91</v>
      </c>
      <c r="D16" s="416">
        <v>5.1332238942136416E-3</v>
      </c>
      <c r="E16" s="417">
        <v>1.4215723418133581E-2</v>
      </c>
      <c r="F16" s="417">
        <v>7.5773860759882289E-3</v>
      </c>
      <c r="G16" s="417">
        <v>3.351479327862028E-3</v>
      </c>
      <c r="H16" s="417">
        <v>2.9434576956945659E-2</v>
      </c>
      <c r="I16" s="417">
        <v>8.7641718183492767E-3</v>
      </c>
      <c r="J16" s="417">
        <v>8.0269392563259026E-4</v>
      </c>
      <c r="K16" s="417">
        <v>1.0300192835216365E-2</v>
      </c>
      <c r="L16" s="417">
        <v>2.1382576897968349E-2</v>
      </c>
      <c r="M16" s="417">
        <v>1.898250417839729</v>
      </c>
      <c r="N16" s="417">
        <v>5.7690133006432394E-3</v>
      </c>
      <c r="O16" s="417">
        <v>0.37894522819994036</v>
      </c>
      <c r="P16" s="417">
        <v>0.21924759709057032</v>
      </c>
      <c r="Q16" s="417">
        <v>0.18340588518797635</v>
      </c>
      <c r="R16" s="417">
        <v>6.0819340187758156E-2</v>
      </c>
      <c r="S16" s="417">
        <v>2.776698279050531E-2</v>
      </c>
      <c r="T16" s="417">
        <v>0.10433105420378309</v>
      </c>
      <c r="U16" s="417">
        <v>3.6797500132596618E-2</v>
      </c>
      <c r="V16" s="417">
        <v>0.1684780679903761</v>
      </c>
      <c r="W16" s="417">
        <v>1.4878755390745003E-2</v>
      </c>
      <c r="X16" s="417">
        <v>7.3028186567680758E-2</v>
      </c>
      <c r="Y16" s="417">
        <v>3.6721401611396289E-3</v>
      </c>
      <c r="Z16" s="417">
        <v>9.1735530630188949E-3</v>
      </c>
      <c r="AA16" s="417">
        <v>2.4041812553405521E-3</v>
      </c>
      <c r="AB16" s="417">
        <v>3.1007685564129186E-3</v>
      </c>
      <c r="AC16" s="417">
        <v>2.5106685710309766E-3</v>
      </c>
      <c r="AD16" s="417">
        <v>1.7228653666850546E-3</v>
      </c>
      <c r="AE16" s="417">
        <v>6.6890755300019079E-3</v>
      </c>
      <c r="AF16" s="417">
        <v>3.3778573553306149E-3</v>
      </c>
      <c r="AG16" s="417">
        <v>5.4172211778530533E-3</v>
      </c>
      <c r="AH16" s="417">
        <v>2.9019075723390564E-3</v>
      </c>
      <c r="AI16" s="417">
        <v>3.1102807830851232E-3</v>
      </c>
      <c r="AJ16" s="417">
        <v>3.4814248705393614E-3</v>
      </c>
      <c r="AK16" s="417">
        <v>9.8057855401343479E-3</v>
      </c>
      <c r="AL16" s="417">
        <v>3.5524786858170711E-3</v>
      </c>
      <c r="AM16" s="417">
        <v>1.5462848093449272E-2</v>
      </c>
      <c r="AN16" s="421">
        <v>8.2935430671382329E-3</v>
      </c>
    </row>
    <row r="17" spans="1:40" s="37" customFormat="1" ht="15.5" customHeight="1">
      <c r="A17" s="44">
        <v>11</v>
      </c>
      <c r="B17" s="402" t="s">
        <v>46</v>
      </c>
      <c r="C17" s="403" t="s">
        <v>92</v>
      </c>
      <c r="D17" s="416">
        <v>1.2855059690510871E-3</v>
      </c>
      <c r="E17" s="417">
        <v>2.0339801291733121E-3</v>
      </c>
      <c r="F17" s="417">
        <v>2.5438961211511693E-3</v>
      </c>
      <c r="G17" s="417">
        <v>1.188835853327321E-3</v>
      </c>
      <c r="H17" s="417">
        <v>4.132667777169861E-3</v>
      </c>
      <c r="I17" s="417">
        <v>6.6702561669777088E-3</v>
      </c>
      <c r="J17" s="417">
        <v>1.8226597749148237E-4</v>
      </c>
      <c r="K17" s="417">
        <v>4.165312896804484E-3</v>
      </c>
      <c r="L17" s="417">
        <v>8.5202657107663234E-3</v>
      </c>
      <c r="M17" s="417">
        <v>1.4853709402722605E-2</v>
      </c>
      <c r="N17" s="417">
        <v>1.3203629663444914</v>
      </c>
      <c r="O17" s="417">
        <v>4.7470987801379705E-2</v>
      </c>
      <c r="P17" s="417">
        <v>3.3527062995842814E-2</v>
      </c>
      <c r="Q17" s="417">
        <v>2.1709681286719209E-2</v>
      </c>
      <c r="R17" s="417">
        <v>4.441098469685039E-2</v>
      </c>
      <c r="S17" s="417">
        <v>4.9919330751708645E-2</v>
      </c>
      <c r="T17" s="417">
        <v>6.2653587218820778E-2</v>
      </c>
      <c r="U17" s="417">
        <v>4.4751965845787389E-2</v>
      </c>
      <c r="V17" s="417">
        <v>3.5774737854565503E-2</v>
      </c>
      <c r="W17" s="417">
        <v>1.1431496192684762E-2</v>
      </c>
      <c r="X17" s="417">
        <v>1.2854749216060769E-2</v>
      </c>
      <c r="Y17" s="417">
        <v>1.3237358477386652E-3</v>
      </c>
      <c r="Z17" s="417">
        <v>2.1424616772502676E-3</v>
      </c>
      <c r="AA17" s="417">
        <v>7.1941967244137613E-4</v>
      </c>
      <c r="AB17" s="417">
        <v>7.1653048083632014E-4</v>
      </c>
      <c r="AC17" s="417">
        <v>7.4159469849696821E-4</v>
      </c>
      <c r="AD17" s="417">
        <v>3.6631064410960285E-4</v>
      </c>
      <c r="AE17" s="417">
        <v>1.3885216947429598E-3</v>
      </c>
      <c r="AF17" s="417">
        <v>1.0717262809856226E-3</v>
      </c>
      <c r="AG17" s="417">
        <v>1.5283153437208258E-3</v>
      </c>
      <c r="AH17" s="417">
        <v>9.6531693058364077E-4</v>
      </c>
      <c r="AI17" s="417">
        <v>2.7551998785614994E-3</v>
      </c>
      <c r="AJ17" s="417">
        <v>1.1669617684833293E-3</v>
      </c>
      <c r="AK17" s="417">
        <v>2.7862873948987965E-3</v>
      </c>
      <c r="AL17" s="417">
        <v>1.1695715325882473E-3</v>
      </c>
      <c r="AM17" s="417">
        <v>5.5707450255498107E-3</v>
      </c>
      <c r="AN17" s="421">
        <v>2.5105376865964305E-3</v>
      </c>
    </row>
    <row r="18" spans="1:40" s="37" customFormat="1" ht="15.5" customHeight="1">
      <c r="A18" s="44">
        <v>12</v>
      </c>
      <c r="B18" s="402" t="s">
        <v>47</v>
      </c>
      <c r="C18" s="403" t="s">
        <v>93</v>
      </c>
      <c r="D18" s="416">
        <v>6.8661766172226938E-3</v>
      </c>
      <c r="E18" s="417">
        <v>1.3036034846098608E-2</v>
      </c>
      <c r="F18" s="417">
        <v>1.5837242495199466E-2</v>
      </c>
      <c r="G18" s="417">
        <v>4.6326444754029488E-3</v>
      </c>
      <c r="H18" s="417">
        <v>1.8361870100056472E-2</v>
      </c>
      <c r="I18" s="417">
        <v>1.8552323823777101E-2</v>
      </c>
      <c r="J18" s="417">
        <v>1.0403178621402145E-3</v>
      </c>
      <c r="K18" s="417">
        <v>1.1915032655655571E-2</v>
      </c>
      <c r="L18" s="417">
        <v>1.2898028019568072E-2</v>
      </c>
      <c r="M18" s="417">
        <v>4.1688650047937981E-3</v>
      </c>
      <c r="N18" s="417">
        <v>4.967245570319685E-3</v>
      </c>
      <c r="O18" s="417">
        <v>1.0734647361511358</v>
      </c>
      <c r="P18" s="417">
        <v>3.8945452967466147E-2</v>
      </c>
      <c r="Q18" s="417">
        <v>3.7511891981117304E-2</v>
      </c>
      <c r="R18" s="417">
        <v>4.1280146887104463E-2</v>
      </c>
      <c r="S18" s="417">
        <v>2.7670487988060544E-2</v>
      </c>
      <c r="T18" s="417">
        <v>3.6434166711161425E-2</v>
      </c>
      <c r="U18" s="417">
        <v>3.8525651647401321E-2</v>
      </c>
      <c r="V18" s="417">
        <v>2.1743681220404747E-2</v>
      </c>
      <c r="W18" s="417">
        <v>1.5219370883142059E-2</v>
      </c>
      <c r="X18" s="417">
        <v>9.4618727609782002E-2</v>
      </c>
      <c r="Y18" s="417">
        <v>3.9520893714422379E-3</v>
      </c>
      <c r="Z18" s="417">
        <v>8.1235661008967446E-3</v>
      </c>
      <c r="AA18" s="417">
        <v>2.1258537947136638E-3</v>
      </c>
      <c r="AB18" s="417">
        <v>4.368053828037074E-3</v>
      </c>
      <c r="AC18" s="417">
        <v>1.7664304763824587E-3</v>
      </c>
      <c r="AD18" s="417">
        <v>1.9718688379111687E-3</v>
      </c>
      <c r="AE18" s="417">
        <v>4.3115212090897841E-3</v>
      </c>
      <c r="AF18" s="417">
        <v>2.5751397538343749E-3</v>
      </c>
      <c r="AG18" s="417">
        <v>6.1419823994439205E-3</v>
      </c>
      <c r="AH18" s="417">
        <v>2.5736847329141713E-3</v>
      </c>
      <c r="AI18" s="417">
        <v>4.1272884081018785E-3</v>
      </c>
      <c r="AJ18" s="417">
        <v>4.2453051540553566E-3</v>
      </c>
      <c r="AK18" s="417">
        <v>4.0238510444716834E-3</v>
      </c>
      <c r="AL18" s="417">
        <v>5.6264291594694364E-3</v>
      </c>
      <c r="AM18" s="417">
        <v>1.1669944223662259E-2</v>
      </c>
      <c r="AN18" s="421">
        <v>5.7748717416447578E-3</v>
      </c>
    </row>
    <row r="19" spans="1:40" s="37" customFormat="1" ht="15.5" customHeight="1">
      <c r="A19" s="44">
        <v>13</v>
      </c>
      <c r="B19" s="402" t="s">
        <v>48</v>
      </c>
      <c r="C19" s="403" t="s">
        <v>1</v>
      </c>
      <c r="D19" s="416">
        <v>8.0146292210374261E-4</v>
      </c>
      <c r="E19" s="417">
        <v>3.3820546878775338E-3</v>
      </c>
      <c r="F19" s="417">
        <v>9.4432010527224471E-4</v>
      </c>
      <c r="G19" s="417">
        <v>7.7705217075593378E-4</v>
      </c>
      <c r="H19" s="417">
        <v>9.8007175157268657E-4</v>
      </c>
      <c r="I19" s="417">
        <v>1.1614057919959217E-3</v>
      </c>
      <c r="J19" s="417">
        <v>2.0724621437030996E-4</v>
      </c>
      <c r="K19" s="417">
        <v>1.4335302725700626E-3</v>
      </c>
      <c r="L19" s="417">
        <v>2.7352490758813706E-3</v>
      </c>
      <c r="M19" s="417">
        <v>8.5974088932351772E-4</v>
      </c>
      <c r="N19" s="417">
        <v>6.1904509429216406E-4</v>
      </c>
      <c r="O19" s="417">
        <v>1.6746132914471543E-3</v>
      </c>
      <c r="P19" s="417">
        <v>1.1561760256105158</v>
      </c>
      <c r="Q19" s="417">
        <v>4.2352367506532575E-2</v>
      </c>
      <c r="R19" s="417">
        <v>1.4499967931276883E-2</v>
      </c>
      <c r="S19" s="417">
        <v>3.7384727044391694E-3</v>
      </c>
      <c r="T19" s="417">
        <v>1.6336235445633226E-2</v>
      </c>
      <c r="U19" s="417">
        <v>3.5125517085002481E-3</v>
      </c>
      <c r="V19" s="417">
        <v>1.4037502260449709E-2</v>
      </c>
      <c r="W19" s="417">
        <v>1.2846682352684739E-3</v>
      </c>
      <c r="X19" s="417">
        <v>7.941230279908406E-3</v>
      </c>
      <c r="Y19" s="417">
        <v>1.2542402673932102E-3</v>
      </c>
      <c r="Z19" s="417">
        <v>1.310855523446898E-2</v>
      </c>
      <c r="AA19" s="417">
        <v>1.0725650306407067E-3</v>
      </c>
      <c r="AB19" s="417">
        <v>1.0521286048265175E-3</v>
      </c>
      <c r="AC19" s="417">
        <v>1.477253244269505E-3</v>
      </c>
      <c r="AD19" s="417">
        <v>5.3155098958096567E-4</v>
      </c>
      <c r="AE19" s="417">
        <v>1.9884943752403622E-3</v>
      </c>
      <c r="AF19" s="417">
        <v>1.9917925313316437E-3</v>
      </c>
      <c r="AG19" s="417">
        <v>1.6841965392385689E-3</v>
      </c>
      <c r="AH19" s="417">
        <v>1.3115435143477734E-3</v>
      </c>
      <c r="AI19" s="417">
        <v>9.5374292040632813E-4</v>
      </c>
      <c r="AJ19" s="417">
        <v>1.1037156736526217E-3</v>
      </c>
      <c r="AK19" s="417">
        <v>9.509794836432918E-3</v>
      </c>
      <c r="AL19" s="417">
        <v>9.2715253884335133E-4</v>
      </c>
      <c r="AM19" s="417">
        <v>1.2218106685127114E-3</v>
      </c>
      <c r="AN19" s="421">
        <v>8.4637828240007691E-4</v>
      </c>
    </row>
    <row r="20" spans="1:40" s="37" customFormat="1" ht="15.5" customHeight="1">
      <c r="A20" s="44">
        <v>14</v>
      </c>
      <c r="B20" s="402" t="s">
        <v>49</v>
      </c>
      <c r="C20" s="403" t="s">
        <v>2</v>
      </c>
      <c r="D20" s="416">
        <v>9.5200729719641867E-4</v>
      </c>
      <c r="E20" s="417">
        <v>2.2795143767725141E-3</v>
      </c>
      <c r="F20" s="417">
        <v>1.2269893425250846E-3</v>
      </c>
      <c r="G20" s="417">
        <v>9.8282230902371065E-4</v>
      </c>
      <c r="H20" s="417">
        <v>1.1569656994675022E-3</v>
      </c>
      <c r="I20" s="417">
        <v>1.4937526545753419E-3</v>
      </c>
      <c r="J20" s="417">
        <v>2.2716597830659417E-4</v>
      </c>
      <c r="K20" s="417">
        <v>4.2401987210608939E-3</v>
      </c>
      <c r="L20" s="417">
        <v>2.6077768645617373E-3</v>
      </c>
      <c r="M20" s="417">
        <v>9.6580075982652988E-4</v>
      </c>
      <c r="N20" s="417">
        <v>8.3555719621631079E-4</v>
      </c>
      <c r="O20" s="417">
        <v>1.3951668525653848E-3</v>
      </c>
      <c r="P20" s="417">
        <v>6.0028322243511735E-3</v>
      </c>
      <c r="Q20" s="417">
        <v>1.1420973175252342</v>
      </c>
      <c r="R20" s="417">
        <v>3.1851487694739239E-3</v>
      </c>
      <c r="S20" s="417">
        <v>4.7292410499193546E-3</v>
      </c>
      <c r="T20" s="417">
        <v>3.9402875823110108E-3</v>
      </c>
      <c r="U20" s="417">
        <v>2.8221231955829649E-3</v>
      </c>
      <c r="V20" s="417">
        <v>2.9498207620204529E-3</v>
      </c>
      <c r="W20" s="417">
        <v>1.4144624837769046E-3</v>
      </c>
      <c r="X20" s="417">
        <v>1.9950581387150339E-3</v>
      </c>
      <c r="Y20" s="417">
        <v>1.4667318552455913E-3</v>
      </c>
      <c r="Z20" s="417">
        <v>2.959887862589754E-3</v>
      </c>
      <c r="AA20" s="417">
        <v>1.3114230901242153E-3</v>
      </c>
      <c r="AB20" s="417">
        <v>1.3419353362931193E-3</v>
      </c>
      <c r="AC20" s="417">
        <v>1.9745083659878189E-3</v>
      </c>
      <c r="AD20" s="417">
        <v>5.9491975124907918E-4</v>
      </c>
      <c r="AE20" s="417">
        <v>2.2572600261425934E-3</v>
      </c>
      <c r="AF20" s="417">
        <v>2.6709688446309434E-3</v>
      </c>
      <c r="AG20" s="417">
        <v>1.5354000231903996E-3</v>
      </c>
      <c r="AH20" s="417">
        <v>1.5862467462911486E-3</v>
      </c>
      <c r="AI20" s="417">
        <v>1.0653335151379862E-3</v>
      </c>
      <c r="AJ20" s="417">
        <v>1.4491907100103282E-3</v>
      </c>
      <c r="AK20" s="417">
        <v>1.3281598276782828E-2</v>
      </c>
      <c r="AL20" s="417">
        <v>1.0438522787136562E-3</v>
      </c>
      <c r="AM20" s="417">
        <v>1.352373184876101E-3</v>
      </c>
      <c r="AN20" s="421">
        <v>9.0662426396436379E-4</v>
      </c>
    </row>
    <row r="21" spans="1:40" s="37" customFormat="1" ht="15.5" customHeight="1">
      <c r="A21" s="44">
        <v>15</v>
      </c>
      <c r="B21" s="402" t="s">
        <v>50</v>
      </c>
      <c r="C21" s="403" t="s">
        <v>3</v>
      </c>
      <c r="D21" s="416">
        <v>2.9600490383655973E-4</v>
      </c>
      <c r="E21" s="417">
        <v>3.5203015714136061E-4</v>
      </c>
      <c r="F21" s="417">
        <v>3.5967873471941415E-4</v>
      </c>
      <c r="G21" s="417">
        <v>3.1187497865495424E-4</v>
      </c>
      <c r="H21" s="417">
        <v>3.1492417421915604E-4</v>
      </c>
      <c r="I21" s="417">
        <v>3.782722730111904E-4</v>
      </c>
      <c r="J21" s="417">
        <v>5.3872203004715755E-5</v>
      </c>
      <c r="K21" s="417">
        <v>3.3422975917200528E-4</v>
      </c>
      <c r="L21" s="417">
        <v>3.5284156196341049E-4</v>
      </c>
      <c r="M21" s="417">
        <v>1.9552148014676001E-4</v>
      </c>
      <c r="N21" s="417">
        <v>1.9167445368905146E-4</v>
      </c>
      <c r="O21" s="417">
        <v>2.4938661950422948E-4</v>
      </c>
      <c r="P21" s="417">
        <v>2.0936161886007916E-3</v>
      </c>
      <c r="Q21" s="417">
        <v>3.6643758982559025E-3</v>
      </c>
      <c r="R21" s="417">
        <v>1.0565642561655912</v>
      </c>
      <c r="S21" s="417">
        <v>3.9312866869385189E-4</v>
      </c>
      <c r="T21" s="417">
        <v>8.5895272930772701E-4</v>
      </c>
      <c r="U21" s="417">
        <v>7.52567933333858E-4</v>
      </c>
      <c r="V21" s="417">
        <v>7.0771621686719136E-4</v>
      </c>
      <c r="W21" s="417">
        <v>4.0689341338592724E-4</v>
      </c>
      <c r="X21" s="417">
        <v>5.919931629145155E-4</v>
      </c>
      <c r="Y21" s="417">
        <v>3.4716525889074562E-4</v>
      </c>
      <c r="Z21" s="417">
        <v>7.1105381400445294E-4</v>
      </c>
      <c r="AA21" s="417">
        <v>3.7274300273269957E-4</v>
      </c>
      <c r="AB21" s="417">
        <v>1.0462348897824405E-3</v>
      </c>
      <c r="AC21" s="417">
        <v>5.3434023138606646E-4</v>
      </c>
      <c r="AD21" s="417">
        <v>1.5263100190934589E-4</v>
      </c>
      <c r="AE21" s="417">
        <v>5.8998135105262236E-4</v>
      </c>
      <c r="AF21" s="417">
        <v>7.8053870567711874E-4</v>
      </c>
      <c r="AG21" s="417">
        <v>3.0877401249411436E-3</v>
      </c>
      <c r="AH21" s="417">
        <v>4.5185488408407132E-4</v>
      </c>
      <c r="AI21" s="417">
        <v>8.0393637036190475E-3</v>
      </c>
      <c r="AJ21" s="417">
        <v>4.4501242063554582E-4</v>
      </c>
      <c r="AK21" s="417">
        <v>2.9943084282879492E-3</v>
      </c>
      <c r="AL21" s="417">
        <v>9.5790334510390874E-4</v>
      </c>
      <c r="AM21" s="417">
        <v>1.5925792952561087E-2</v>
      </c>
      <c r="AN21" s="421">
        <v>5.0737905566053789E-4</v>
      </c>
    </row>
    <row r="22" spans="1:40" s="37" customFormat="1" ht="15.5" customHeight="1">
      <c r="A22" s="44">
        <v>16</v>
      </c>
      <c r="B22" s="402" t="s">
        <v>51</v>
      </c>
      <c r="C22" s="403" t="s">
        <v>94</v>
      </c>
      <c r="D22" s="416">
        <v>1.0971541175422521E-3</v>
      </c>
      <c r="E22" s="417">
        <v>1.5708793540929232E-3</v>
      </c>
      <c r="F22" s="417">
        <v>1.3126743809334053E-3</v>
      </c>
      <c r="G22" s="417">
        <v>1.0963746039095712E-3</v>
      </c>
      <c r="H22" s="417">
        <v>1.1457519345201195E-3</v>
      </c>
      <c r="I22" s="417">
        <v>1.4982360703907163E-3</v>
      </c>
      <c r="J22" s="417">
        <v>2.1877546340605159E-4</v>
      </c>
      <c r="K22" s="417">
        <v>1.2629195372630458E-3</v>
      </c>
      <c r="L22" s="417">
        <v>1.4399887587100255E-3</v>
      </c>
      <c r="M22" s="417">
        <v>7.9958046839770575E-4</v>
      </c>
      <c r="N22" s="417">
        <v>1.0312540573941213E-3</v>
      </c>
      <c r="O22" s="417">
        <v>3.0843131810490282E-3</v>
      </c>
      <c r="P22" s="417">
        <v>1.183296755412021E-2</v>
      </c>
      <c r="Q22" s="417">
        <v>1.3580514799496632E-2</v>
      </c>
      <c r="R22" s="417">
        <v>0.10628208605037932</v>
      </c>
      <c r="S22" s="417">
        <v>1.2451556921379463</v>
      </c>
      <c r="T22" s="417">
        <v>0.12174681253197618</v>
      </c>
      <c r="U22" s="417">
        <v>0.25649954561411853</v>
      </c>
      <c r="V22" s="417">
        <v>2.1492147775415173E-2</v>
      </c>
      <c r="W22" s="417">
        <v>5.558269582574913E-3</v>
      </c>
      <c r="X22" s="417">
        <v>3.1767161698329233E-3</v>
      </c>
      <c r="Y22" s="417">
        <v>1.5463234503978838E-3</v>
      </c>
      <c r="Z22" s="417">
        <v>2.8175793972481998E-3</v>
      </c>
      <c r="AA22" s="417">
        <v>1.4108184000348484E-3</v>
      </c>
      <c r="AB22" s="417">
        <v>1.5880751595836328E-3</v>
      </c>
      <c r="AC22" s="417">
        <v>2.2375512611307424E-3</v>
      </c>
      <c r="AD22" s="417">
        <v>6.5354122247553387E-4</v>
      </c>
      <c r="AE22" s="417">
        <v>2.6132255799487733E-3</v>
      </c>
      <c r="AF22" s="417">
        <v>3.6260562955900541E-3</v>
      </c>
      <c r="AG22" s="417">
        <v>4.0354903479029765E-3</v>
      </c>
      <c r="AH22" s="417">
        <v>2.6995448393353169E-3</v>
      </c>
      <c r="AI22" s="417">
        <v>1.9392375930390492E-3</v>
      </c>
      <c r="AJ22" s="417">
        <v>1.7720134401250256E-3</v>
      </c>
      <c r="AK22" s="417">
        <v>1.3199030956635334E-2</v>
      </c>
      <c r="AL22" s="417">
        <v>1.2718357012230974E-3</v>
      </c>
      <c r="AM22" s="417">
        <v>2.8925571398430962E-2</v>
      </c>
      <c r="AN22" s="421">
        <v>1.2685557549527494E-3</v>
      </c>
    </row>
    <row r="23" spans="1:40" ht="15.5" customHeight="1">
      <c r="A23" s="44">
        <v>17</v>
      </c>
      <c r="B23" s="402" t="s">
        <v>52</v>
      </c>
      <c r="C23" s="403" t="s">
        <v>95</v>
      </c>
      <c r="D23" s="416">
        <v>9.8091500660355165E-4</v>
      </c>
      <c r="E23" s="417">
        <v>1.3895027042830541E-3</v>
      </c>
      <c r="F23" s="417">
        <v>7.9095501885221035E-4</v>
      </c>
      <c r="G23" s="417">
        <v>5.9887949011228471E-4</v>
      </c>
      <c r="H23" s="417">
        <v>7.6086175870620988E-4</v>
      </c>
      <c r="I23" s="417">
        <v>8.2467028082908818E-4</v>
      </c>
      <c r="J23" s="417">
        <v>1.452738082655011E-4</v>
      </c>
      <c r="K23" s="417">
        <v>7.7714587874064549E-4</v>
      </c>
      <c r="L23" s="417">
        <v>8.8994607599673849E-4</v>
      </c>
      <c r="M23" s="417">
        <v>5.0857458487686984E-4</v>
      </c>
      <c r="N23" s="417">
        <v>5.2212087907877792E-4</v>
      </c>
      <c r="O23" s="417">
        <v>9.8263199771811503E-4</v>
      </c>
      <c r="P23" s="417">
        <v>2.1396980909467674E-2</v>
      </c>
      <c r="Q23" s="417">
        <v>1.8972146002419775E-2</v>
      </c>
      <c r="R23" s="417">
        <v>1.587669902595357E-2</v>
      </c>
      <c r="S23" s="417">
        <v>9.1531553319985498E-3</v>
      </c>
      <c r="T23" s="417">
        <v>1.0998967138366096</v>
      </c>
      <c r="U23" s="417">
        <v>1.6739321217425784E-2</v>
      </c>
      <c r="V23" s="417">
        <v>5.5839790616287147E-2</v>
      </c>
      <c r="W23" s="417">
        <v>1.5893112725081102E-3</v>
      </c>
      <c r="X23" s="417">
        <v>7.2203589703976282E-3</v>
      </c>
      <c r="Y23" s="417">
        <v>9.5760935264546502E-4</v>
      </c>
      <c r="Z23" s="417">
        <v>2.0657725511450823E-3</v>
      </c>
      <c r="AA23" s="417">
        <v>7.7981976522333712E-4</v>
      </c>
      <c r="AB23" s="417">
        <v>9.5220855882727066E-4</v>
      </c>
      <c r="AC23" s="417">
        <v>1.106037376300581E-3</v>
      </c>
      <c r="AD23" s="417">
        <v>4.2426072482928701E-4</v>
      </c>
      <c r="AE23" s="417">
        <v>2.2090914825798461E-3</v>
      </c>
      <c r="AF23" s="417">
        <v>1.6183220844273902E-3</v>
      </c>
      <c r="AG23" s="417">
        <v>2.774026493611088E-3</v>
      </c>
      <c r="AH23" s="417">
        <v>1.4503080429119266E-3</v>
      </c>
      <c r="AI23" s="417">
        <v>7.7155524373437323E-4</v>
      </c>
      <c r="AJ23" s="417">
        <v>8.4987800500038843E-4</v>
      </c>
      <c r="AK23" s="417">
        <v>6.7723532932930037E-3</v>
      </c>
      <c r="AL23" s="417">
        <v>7.7445236994646877E-4</v>
      </c>
      <c r="AM23" s="417">
        <v>1.2551867044030085E-3</v>
      </c>
      <c r="AN23" s="421">
        <v>1.0037345760555867E-3</v>
      </c>
    </row>
    <row r="24" spans="1:40" ht="15.5" customHeight="1">
      <c r="A24" s="44">
        <v>18</v>
      </c>
      <c r="B24" s="402" t="s">
        <v>53</v>
      </c>
      <c r="C24" s="403" t="s">
        <v>115</v>
      </c>
      <c r="D24" s="416">
        <v>8.1576395673428192E-5</v>
      </c>
      <c r="E24" s="417">
        <v>8.9145035244483196E-5</v>
      </c>
      <c r="F24" s="417">
        <v>8.1631328503362592E-5</v>
      </c>
      <c r="G24" s="417">
        <v>6.4328694202431486E-5</v>
      </c>
      <c r="H24" s="417">
        <v>7.0062116645997312E-5</v>
      </c>
      <c r="I24" s="417">
        <v>9.6602854488167487E-5</v>
      </c>
      <c r="J24" s="417">
        <v>1.7864764984780308E-5</v>
      </c>
      <c r="K24" s="417">
        <v>7.3112591344719815E-5</v>
      </c>
      <c r="L24" s="417">
        <v>9.2440154652679744E-5</v>
      </c>
      <c r="M24" s="417">
        <v>5.0869363416216219E-5</v>
      </c>
      <c r="N24" s="417">
        <v>4.5569624552921794E-5</v>
      </c>
      <c r="O24" s="417">
        <v>6.760034908193586E-5</v>
      </c>
      <c r="P24" s="417">
        <v>4.3935858182908794E-4</v>
      </c>
      <c r="Q24" s="417">
        <v>1.3906477449119505E-4</v>
      </c>
      <c r="R24" s="417">
        <v>7.8862259218344657E-5</v>
      </c>
      <c r="S24" s="417">
        <v>8.9724529786693556E-5</v>
      </c>
      <c r="T24" s="417">
        <v>8.4911526221413639E-5</v>
      </c>
      <c r="U24" s="417">
        <v>1.0086905293344286</v>
      </c>
      <c r="V24" s="417">
        <v>3.648192955432943E-3</v>
      </c>
      <c r="W24" s="417">
        <v>8.2210449057779067E-5</v>
      </c>
      <c r="X24" s="417">
        <v>7.1463822542589483E-4</v>
      </c>
      <c r="Y24" s="417">
        <v>9.3033048911670289E-5</v>
      </c>
      <c r="Z24" s="417">
        <v>1.6409634291241764E-4</v>
      </c>
      <c r="AA24" s="417">
        <v>8.246746516886829E-5</v>
      </c>
      <c r="AB24" s="417">
        <v>1.5369728055425176E-4</v>
      </c>
      <c r="AC24" s="417">
        <v>1.4346527384359123E-4</v>
      </c>
      <c r="AD24" s="417">
        <v>6.463109383954277E-5</v>
      </c>
      <c r="AE24" s="417">
        <v>2.0167238837357038E-4</v>
      </c>
      <c r="AF24" s="417">
        <v>1.9891217438154177E-4</v>
      </c>
      <c r="AG24" s="417">
        <v>8.6960258722754917E-4</v>
      </c>
      <c r="AH24" s="417">
        <v>1.2323337066234339E-4</v>
      </c>
      <c r="AI24" s="417">
        <v>6.8912849977934357E-5</v>
      </c>
      <c r="AJ24" s="417">
        <v>9.9548518633532743E-5</v>
      </c>
      <c r="AK24" s="417">
        <v>5.9416410998589051E-4</v>
      </c>
      <c r="AL24" s="417">
        <v>9.8870719660594606E-5</v>
      </c>
      <c r="AM24" s="417">
        <v>8.9436199825305786E-5</v>
      </c>
      <c r="AN24" s="421">
        <v>1.4275310141078775E-4</v>
      </c>
    </row>
    <row r="25" spans="1:40" ht="15.5" customHeight="1">
      <c r="A25" s="44">
        <v>19</v>
      </c>
      <c r="B25" s="402" t="s">
        <v>54</v>
      </c>
      <c r="C25" s="403" t="s">
        <v>237</v>
      </c>
      <c r="D25" s="416">
        <v>1.1656403100607912E-2</v>
      </c>
      <c r="E25" s="417">
        <v>8.2965772540843814E-3</v>
      </c>
      <c r="F25" s="417">
        <v>6.1975814174650111E-3</v>
      </c>
      <c r="G25" s="417">
        <v>3.6039220556990208E-3</v>
      </c>
      <c r="H25" s="417">
        <v>4.4535043015288562E-3</v>
      </c>
      <c r="I25" s="417">
        <v>4.737743681428006E-3</v>
      </c>
      <c r="J25" s="417">
        <v>1.1733989836367018E-3</v>
      </c>
      <c r="K25" s="417">
        <v>3.9295385737508765E-3</v>
      </c>
      <c r="L25" s="417">
        <v>5.5004439936186785E-3</v>
      </c>
      <c r="M25" s="417">
        <v>3.1447472997171537E-3</v>
      </c>
      <c r="N25" s="417">
        <v>3.1055757111613119E-3</v>
      </c>
      <c r="O25" s="417">
        <v>3.306286335910567E-3</v>
      </c>
      <c r="P25" s="417">
        <v>3.633833772793298E-3</v>
      </c>
      <c r="Q25" s="417">
        <v>4.0925023753669654E-3</v>
      </c>
      <c r="R25" s="417">
        <v>3.7049415849493492E-3</v>
      </c>
      <c r="S25" s="417">
        <v>3.9648656579567071E-3</v>
      </c>
      <c r="T25" s="417">
        <v>3.8288447142506617E-3</v>
      </c>
      <c r="U25" s="417">
        <v>3.8323029372224105E-3</v>
      </c>
      <c r="V25" s="417">
        <v>1.6327377869518336</v>
      </c>
      <c r="W25" s="417">
        <v>6.110208960185032E-3</v>
      </c>
      <c r="X25" s="417">
        <v>6.068651629277699E-3</v>
      </c>
      <c r="Y25" s="417">
        <v>4.8461209093345475E-3</v>
      </c>
      <c r="Z25" s="417">
        <v>7.5030204423962776E-3</v>
      </c>
      <c r="AA25" s="417">
        <v>5.3589878412679988E-3</v>
      </c>
      <c r="AB25" s="417">
        <v>4.8724043207679785E-3</v>
      </c>
      <c r="AC25" s="417">
        <v>6.2349834093590366E-3</v>
      </c>
      <c r="AD25" s="417">
        <v>1.7544759497694999E-3</v>
      </c>
      <c r="AE25" s="417">
        <v>3.108356747283899E-2</v>
      </c>
      <c r="AF25" s="417">
        <v>7.8053452589996915E-3</v>
      </c>
      <c r="AG25" s="417">
        <v>1.7862616980604592E-2</v>
      </c>
      <c r="AH25" s="417">
        <v>5.2519526293513669E-3</v>
      </c>
      <c r="AI25" s="417">
        <v>3.4650357930120432E-3</v>
      </c>
      <c r="AJ25" s="417">
        <v>5.019475237808318E-3</v>
      </c>
      <c r="AK25" s="417">
        <v>3.5217237380396046E-2</v>
      </c>
      <c r="AL25" s="417">
        <v>4.3389709333545856E-3</v>
      </c>
      <c r="AM25" s="417">
        <v>5.5790551193463534E-3</v>
      </c>
      <c r="AN25" s="421">
        <v>5.1462994879022854E-3</v>
      </c>
    </row>
    <row r="26" spans="1:40" ht="15.5" customHeight="1">
      <c r="A26" s="44">
        <v>20</v>
      </c>
      <c r="B26" s="402" t="s">
        <v>55</v>
      </c>
      <c r="C26" s="403" t="s">
        <v>4</v>
      </c>
      <c r="D26" s="416">
        <v>5.0547767668328077E-3</v>
      </c>
      <c r="E26" s="417">
        <v>5.4628427249152345E-3</v>
      </c>
      <c r="F26" s="417">
        <v>9.5237057383726412E-3</v>
      </c>
      <c r="G26" s="417">
        <v>1.597774840333388E-2</v>
      </c>
      <c r="H26" s="417">
        <v>1.5524035931493612E-2</v>
      </c>
      <c r="I26" s="417">
        <v>7.5090294336378456E-3</v>
      </c>
      <c r="J26" s="417">
        <v>1.5328670230117423E-3</v>
      </c>
      <c r="K26" s="417">
        <v>7.5751831261737443E-3</v>
      </c>
      <c r="L26" s="417">
        <v>9.7798727398166942E-3</v>
      </c>
      <c r="M26" s="417">
        <v>1.500146568695114E-2</v>
      </c>
      <c r="N26" s="417">
        <v>3.9328279652105363E-2</v>
      </c>
      <c r="O26" s="417">
        <v>7.4435545341414921E-3</v>
      </c>
      <c r="P26" s="417">
        <v>5.6313088183870376E-3</v>
      </c>
      <c r="Q26" s="417">
        <v>6.2376410320750877E-3</v>
      </c>
      <c r="R26" s="417">
        <v>9.1718654172717982E-3</v>
      </c>
      <c r="S26" s="417">
        <v>6.8750469224091778E-3</v>
      </c>
      <c r="T26" s="417">
        <v>8.3480368495159416E-3</v>
      </c>
      <c r="U26" s="417">
        <v>8.8366474076669328E-3</v>
      </c>
      <c r="V26" s="417">
        <v>6.6589430410552986E-3</v>
      </c>
      <c r="W26" s="417">
        <v>1.0351373029929281</v>
      </c>
      <c r="X26" s="417">
        <v>6.871900182174014E-3</v>
      </c>
      <c r="Y26" s="417">
        <v>9.1378893947385385E-3</v>
      </c>
      <c r="Z26" s="417">
        <v>7.4138113009510898E-3</v>
      </c>
      <c r="AA26" s="417">
        <v>7.3828456329691631E-3</v>
      </c>
      <c r="AB26" s="417">
        <v>6.8059595215637222E-3</v>
      </c>
      <c r="AC26" s="417">
        <v>1.5447064111126212E-2</v>
      </c>
      <c r="AD26" s="417">
        <v>1.8853175388322499E-3</v>
      </c>
      <c r="AE26" s="417">
        <v>4.8437426517081638E-3</v>
      </c>
      <c r="AF26" s="417">
        <v>2.1659113511699711E-2</v>
      </c>
      <c r="AG26" s="417">
        <v>8.1862419035498412E-3</v>
      </c>
      <c r="AH26" s="417">
        <v>1.6528698710596756E-2</v>
      </c>
      <c r="AI26" s="417">
        <v>5.9519149689565842E-3</v>
      </c>
      <c r="AJ26" s="417">
        <v>3.4462887367983433E-2</v>
      </c>
      <c r="AK26" s="417">
        <v>1.0225903523857622E-2</v>
      </c>
      <c r="AL26" s="417">
        <v>8.0622597283773519E-3</v>
      </c>
      <c r="AM26" s="417">
        <v>0.10949334749901671</v>
      </c>
      <c r="AN26" s="421">
        <v>3.9139973392319019E-3</v>
      </c>
    </row>
    <row r="27" spans="1:40" ht="15.5" customHeight="1">
      <c r="A27" s="44">
        <v>21</v>
      </c>
      <c r="B27" s="402" t="s">
        <v>56</v>
      </c>
      <c r="C27" s="403" t="s">
        <v>96</v>
      </c>
      <c r="D27" s="416">
        <v>7.1171849002779619E-3</v>
      </c>
      <c r="E27" s="417">
        <v>7.7725546290292567E-3</v>
      </c>
      <c r="F27" s="417">
        <v>4.880459786793973E-3</v>
      </c>
      <c r="G27" s="417">
        <v>6.7549265850547421E-3</v>
      </c>
      <c r="H27" s="417">
        <v>1.1642184059464359E-2</v>
      </c>
      <c r="I27" s="417">
        <v>8.5545104883433289E-3</v>
      </c>
      <c r="J27" s="417">
        <v>1.4762445799875483E-3</v>
      </c>
      <c r="K27" s="417">
        <v>9.4973937151903495E-3</v>
      </c>
      <c r="L27" s="417">
        <v>1.1234465397588931E-2</v>
      </c>
      <c r="M27" s="417">
        <v>1.2946768886378189E-2</v>
      </c>
      <c r="N27" s="417">
        <v>8.2845250888708075E-3</v>
      </c>
      <c r="O27" s="417">
        <v>1.0038361002275158E-2</v>
      </c>
      <c r="P27" s="417">
        <v>6.4914435768048508E-3</v>
      </c>
      <c r="Q27" s="417">
        <v>5.9242806857139306E-3</v>
      </c>
      <c r="R27" s="417">
        <v>5.8650602749501755E-3</v>
      </c>
      <c r="S27" s="417">
        <v>9.0019863131146211E-3</v>
      </c>
      <c r="T27" s="417">
        <v>6.8695273918650962E-3</v>
      </c>
      <c r="U27" s="417">
        <v>6.930181589338987E-3</v>
      </c>
      <c r="V27" s="417">
        <v>5.8823675910386012E-3</v>
      </c>
      <c r="W27" s="417">
        <v>6.5940065630208117E-3</v>
      </c>
      <c r="X27" s="417">
        <v>1.0050031805478614</v>
      </c>
      <c r="Y27" s="417">
        <v>2.6457354902504244E-2</v>
      </c>
      <c r="Z27" s="417">
        <v>5.7089683161626006E-2</v>
      </c>
      <c r="AA27" s="417">
        <v>7.3843501826136903E-3</v>
      </c>
      <c r="AB27" s="417">
        <v>6.6707375123452959E-3</v>
      </c>
      <c r="AC27" s="417">
        <v>6.0808293395473991E-3</v>
      </c>
      <c r="AD27" s="417">
        <v>1.5014002362763557E-2</v>
      </c>
      <c r="AE27" s="417">
        <v>1.3294739239685379E-2</v>
      </c>
      <c r="AF27" s="417">
        <v>7.504695957498515E-3</v>
      </c>
      <c r="AG27" s="417">
        <v>1.0278412500324692E-2</v>
      </c>
      <c r="AH27" s="417">
        <v>1.0717442110562655E-2</v>
      </c>
      <c r="AI27" s="417">
        <v>6.1175780898913698E-3</v>
      </c>
      <c r="AJ27" s="417">
        <v>4.4217983556515466E-3</v>
      </c>
      <c r="AK27" s="417">
        <v>3.9960954490348968E-3</v>
      </c>
      <c r="AL27" s="417">
        <v>7.2138449807906593E-3</v>
      </c>
      <c r="AM27" s="417">
        <v>8.0458975428734369E-3</v>
      </c>
      <c r="AN27" s="421">
        <v>1.772158287261958E-2</v>
      </c>
    </row>
    <row r="28" spans="1:40" ht="15.5" customHeight="1">
      <c r="A28" s="44">
        <v>22</v>
      </c>
      <c r="B28" s="402" t="s">
        <v>57</v>
      </c>
      <c r="C28" s="403" t="s">
        <v>238</v>
      </c>
      <c r="D28" s="416">
        <v>2.6423985774754185E-2</v>
      </c>
      <c r="E28" s="417">
        <v>5.3659991029492524E-2</v>
      </c>
      <c r="F28" s="417">
        <v>3.0495883957598828E-2</v>
      </c>
      <c r="G28" s="417">
        <v>4.1856384776095587E-2</v>
      </c>
      <c r="H28" s="417">
        <v>7.3648711324273461E-2</v>
      </c>
      <c r="I28" s="417">
        <v>5.1231010475883833E-2</v>
      </c>
      <c r="J28" s="417">
        <v>9.8478243712140385E-3</v>
      </c>
      <c r="K28" s="417">
        <v>4.9772600454217317E-2</v>
      </c>
      <c r="L28" s="417">
        <v>7.036225821456249E-2</v>
      </c>
      <c r="M28" s="417">
        <v>9.9137466224932316E-2</v>
      </c>
      <c r="N28" s="417">
        <v>5.9008618149093771E-2</v>
      </c>
      <c r="O28" s="417">
        <v>4.8507414703262003E-2</v>
      </c>
      <c r="P28" s="417">
        <v>3.5773127626799593E-2</v>
      </c>
      <c r="Q28" s="417">
        <v>3.0198311823484501E-2</v>
      </c>
      <c r="R28" s="417">
        <v>3.1072136769174193E-2</v>
      </c>
      <c r="S28" s="417">
        <v>5.4769233897355753E-2</v>
      </c>
      <c r="T28" s="417">
        <v>3.1280981827571074E-2</v>
      </c>
      <c r="U28" s="417">
        <v>2.7586137730305559E-2</v>
      </c>
      <c r="V28" s="417">
        <v>4.2287272118176691E-2</v>
      </c>
      <c r="W28" s="417">
        <v>3.7799032644912571E-2</v>
      </c>
      <c r="X28" s="417">
        <v>2.0980349471588482E-2</v>
      </c>
      <c r="Y28" s="417">
        <v>1.1214460717006982</v>
      </c>
      <c r="Z28" s="417">
        <v>7.2811969766841816E-2</v>
      </c>
      <c r="AA28" s="417">
        <v>8.3730057561342094E-2</v>
      </c>
      <c r="AB28" s="417">
        <v>2.9194312625758001E-2</v>
      </c>
      <c r="AC28" s="417">
        <v>1.1374515999162881E-2</v>
      </c>
      <c r="AD28" s="417">
        <v>7.7319391051653055E-3</v>
      </c>
      <c r="AE28" s="417">
        <v>2.1100036401930103E-2</v>
      </c>
      <c r="AF28" s="417">
        <v>1.3847629635061205E-2</v>
      </c>
      <c r="AG28" s="417">
        <v>1.9066671881941343E-2</v>
      </c>
      <c r="AH28" s="417">
        <v>2.2617714682620974E-2</v>
      </c>
      <c r="AI28" s="417">
        <v>2.5702206918360188E-2</v>
      </c>
      <c r="AJ28" s="417">
        <v>1.2292572406707905E-2</v>
      </c>
      <c r="AK28" s="417">
        <v>1.3258681028315565E-2</v>
      </c>
      <c r="AL28" s="417">
        <v>4.3454524331857418E-2</v>
      </c>
      <c r="AM28" s="417">
        <v>4.3095941269781946E-2</v>
      </c>
      <c r="AN28" s="421">
        <v>1.0320058549046397E-2</v>
      </c>
    </row>
    <row r="29" spans="1:40" ht="15.5" customHeight="1">
      <c r="A29" s="44">
        <v>23</v>
      </c>
      <c r="B29" s="402" t="s">
        <v>58</v>
      </c>
      <c r="C29" s="403" t="s">
        <v>5</v>
      </c>
      <c r="D29" s="416">
        <v>2.242169604636979E-3</v>
      </c>
      <c r="E29" s="417">
        <v>4.1962199606741055E-3</v>
      </c>
      <c r="F29" s="417">
        <v>3.5316577419991385E-3</v>
      </c>
      <c r="G29" s="417">
        <v>3.2692348112239485E-3</v>
      </c>
      <c r="H29" s="417">
        <v>4.6900959915847674E-3</v>
      </c>
      <c r="I29" s="417">
        <v>5.0082162203826473E-3</v>
      </c>
      <c r="J29" s="417">
        <v>1.0625479981838212E-3</v>
      </c>
      <c r="K29" s="417">
        <v>2.2226010319893398E-3</v>
      </c>
      <c r="L29" s="417">
        <v>2.3066131552957397E-3</v>
      </c>
      <c r="M29" s="417">
        <v>4.5579438607470145E-3</v>
      </c>
      <c r="N29" s="417">
        <v>1.7096896292404479E-3</v>
      </c>
      <c r="O29" s="417">
        <v>2.1077083277331343E-3</v>
      </c>
      <c r="P29" s="417">
        <v>1.829926638212091E-3</v>
      </c>
      <c r="Q29" s="417">
        <v>1.6811705374226516E-3</v>
      </c>
      <c r="R29" s="417">
        <v>1.8337375059569185E-3</v>
      </c>
      <c r="S29" s="417">
        <v>2.6828745561695701E-3</v>
      </c>
      <c r="T29" s="417">
        <v>1.8169279601115045E-3</v>
      </c>
      <c r="U29" s="417">
        <v>1.6512710319968066E-3</v>
      </c>
      <c r="V29" s="417">
        <v>2.0551426408998768E-3</v>
      </c>
      <c r="W29" s="417">
        <v>2.1928850972534682E-3</v>
      </c>
      <c r="X29" s="417">
        <v>2.2979896391924753E-3</v>
      </c>
      <c r="Y29" s="417">
        <v>1.877008907215617E-3</v>
      </c>
      <c r="Z29" s="417">
        <v>1.0929116446248524</v>
      </c>
      <c r="AA29" s="417">
        <v>1.0023046663176138E-2</v>
      </c>
      <c r="AB29" s="417">
        <v>3.2527171878483059E-3</v>
      </c>
      <c r="AC29" s="417">
        <v>2.1920329720459793E-3</v>
      </c>
      <c r="AD29" s="417">
        <v>9.4504156657688587E-4</v>
      </c>
      <c r="AE29" s="417">
        <v>6.0589510480294146E-3</v>
      </c>
      <c r="AF29" s="417">
        <v>2.9970603594909029E-3</v>
      </c>
      <c r="AG29" s="417">
        <v>4.980485259020547E-3</v>
      </c>
      <c r="AH29" s="417">
        <v>9.9421659841724044E-3</v>
      </c>
      <c r="AI29" s="417">
        <v>6.2969233233303437E-3</v>
      </c>
      <c r="AJ29" s="417">
        <v>3.3234013701963472E-3</v>
      </c>
      <c r="AK29" s="417">
        <v>1.7467345556030495E-3</v>
      </c>
      <c r="AL29" s="417">
        <v>1.0189383193044382E-2</v>
      </c>
      <c r="AM29" s="417">
        <v>3.2818372503525079E-3</v>
      </c>
      <c r="AN29" s="421">
        <v>2.2393478847586214E-3</v>
      </c>
    </row>
    <row r="30" spans="1:40" ht="15.5" customHeight="1">
      <c r="A30" s="44">
        <v>24</v>
      </c>
      <c r="B30" s="402" t="s">
        <v>59</v>
      </c>
      <c r="C30" s="403" t="s">
        <v>6</v>
      </c>
      <c r="D30" s="416">
        <v>2.6041332111161647E-3</v>
      </c>
      <c r="E30" s="417">
        <v>5.9363179911155924E-3</v>
      </c>
      <c r="F30" s="417">
        <v>3.6637294180266672E-3</v>
      </c>
      <c r="G30" s="417">
        <v>2.5714409337052298E-3</v>
      </c>
      <c r="H30" s="417">
        <v>4.3068324366501032E-3</v>
      </c>
      <c r="I30" s="417">
        <v>6.3892552508420242E-3</v>
      </c>
      <c r="J30" s="417">
        <v>6.1810794650483925E-4</v>
      </c>
      <c r="K30" s="417">
        <v>2.550375506769799E-3</v>
      </c>
      <c r="L30" s="417">
        <v>6.276702951651141E-3</v>
      </c>
      <c r="M30" s="417">
        <v>3.086816043329485E-3</v>
      </c>
      <c r="N30" s="417">
        <v>2.3455447580862988E-3</v>
      </c>
      <c r="O30" s="417">
        <v>2.0847583817964277E-3</v>
      </c>
      <c r="P30" s="417">
        <v>2.1639093211366636E-3</v>
      </c>
      <c r="Q30" s="417">
        <v>1.5959259125388171E-3</v>
      </c>
      <c r="R30" s="417">
        <v>2.5268247171099847E-3</v>
      </c>
      <c r="S30" s="417">
        <v>3.5437474666018104E-3</v>
      </c>
      <c r="T30" s="417">
        <v>2.1719241180148175E-3</v>
      </c>
      <c r="U30" s="417">
        <v>2.2703525364512456E-3</v>
      </c>
      <c r="V30" s="417">
        <v>2.8490969813509282E-3</v>
      </c>
      <c r="W30" s="417">
        <v>3.2227807087915556E-3</v>
      </c>
      <c r="X30" s="417">
        <v>4.5458230067189779E-3</v>
      </c>
      <c r="Y30" s="417">
        <v>1.9235283803703655E-2</v>
      </c>
      <c r="Z30" s="417">
        <v>6.0818198679311241E-3</v>
      </c>
      <c r="AA30" s="417">
        <v>1.0029509354255972</v>
      </c>
      <c r="AB30" s="417">
        <v>3.3297297730306655E-3</v>
      </c>
      <c r="AC30" s="417">
        <v>6.5934376456973278E-3</v>
      </c>
      <c r="AD30" s="417">
        <v>9.387761405180784E-4</v>
      </c>
      <c r="AE30" s="417">
        <v>1.0858963907689414E-2</v>
      </c>
      <c r="AF30" s="417">
        <v>7.4167796877263464E-3</v>
      </c>
      <c r="AG30" s="417">
        <v>3.0176491755808686E-2</v>
      </c>
      <c r="AH30" s="417">
        <v>9.1674943007534967E-3</v>
      </c>
      <c r="AI30" s="417">
        <v>7.442355316858499E-3</v>
      </c>
      <c r="AJ30" s="417">
        <v>1.9854146554334861E-3</v>
      </c>
      <c r="AK30" s="417">
        <v>3.2660331695659487E-3</v>
      </c>
      <c r="AL30" s="417">
        <v>2.3211578816944221E-2</v>
      </c>
      <c r="AM30" s="417">
        <v>3.6157042539610301E-3</v>
      </c>
      <c r="AN30" s="421">
        <v>1.7126915562641919E-2</v>
      </c>
    </row>
    <row r="31" spans="1:40" ht="15.5" customHeight="1">
      <c r="A31" s="44">
        <v>25</v>
      </c>
      <c r="B31" s="402" t="s">
        <v>60</v>
      </c>
      <c r="C31" s="403" t="s">
        <v>97</v>
      </c>
      <c r="D31" s="416">
        <v>8.6568140704779126E-2</v>
      </c>
      <c r="E31" s="417">
        <v>2.5427420649750589E-2</v>
      </c>
      <c r="F31" s="417">
        <v>0.10386324582064656</v>
      </c>
      <c r="G31" s="417">
        <v>9.9511870174296899E-2</v>
      </c>
      <c r="H31" s="417">
        <v>0.10851779492308444</v>
      </c>
      <c r="I31" s="417">
        <v>7.2269943630086417E-2</v>
      </c>
      <c r="J31" s="417">
        <v>9.7366554302238152E-3</v>
      </c>
      <c r="K31" s="417">
        <v>8.516034175451101E-2</v>
      </c>
      <c r="L31" s="417">
        <v>4.8586881824587647E-2</v>
      </c>
      <c r="M31" s="417">
        <v>4.0720747483764294E-2</v>
      </c>
      <c r="N31" s="417">
        <v>4.2404888583226677E-2</v>
      </c>
      <c r="O31" s="417">
        <v>4.625851697226567E-2</v>
      </c>
      <c r="P31" s="417">
        <v>6.1552978144195719E-2</v>
      </c>
      <c r="Q31" s="417">
        <v>5.8213534572192194E-2</v>
      </c>
      <c r="R31" s="417">
        <v>7.7080470381725164E-2</v>
      </c>
      <c r="S31" s="417">
        <v>7.0837866804067298E-2</v>
      </c>
      <c r="T31" s="417">
        <v>7.8809815502806677E-2</v>
      </c>
      <c r="U31" s="417">
        <v>7.5818988445110813E-2</v>
      </c>
      <c r="V31" s="417">
        <v>8.2179339720538855E-2</v>
      </c>
      <c r="W31" s="417">
        <v>8.0996381250414307E-2</v>
      </c>
      <c r="X31" s="417">
        <v>6.9537443402095681E-2</v>
      </c>
      <c r="Y31" s="417">
        <v>1.4379360028009066E-2</v>
      </c>
      <c r="Z31" s="417">
        <v>3.7011261751839435E-2</v>
      </c>
      <c r="AA31" s="417">
        <v>2.9141560094377406E-2</v>
      </c>
      <c r="AB31" s="417">
        <v>1.018425592161694</v>
      </c>
      <c r="AC31" s="417">
        <v>1.601442661676487E-2</v>
      </c>
      <c r="AD31" s="417">
        <v>5.4112207680200109E-3</v>
      </c>
      <c r="AE31" s="417">
        <v>3.8068586530259033E-2</v>
      </c>
      <c r="AF31" s="417">
        <v>2.3234527851341953E-2</v>
      </c>
      <c r="AG31" s="417">
        <v>1.9041326335529057E-2</v>
      </c>
      <c r="AH31" s="417">
        <v>3.056366470119044E-2</v>
      </c>
      <c r="AI31" s="417">
        <v>5.9735648408081016E-2</v>
      </c>
      <c r="AJ31" s="417">
        <v>4.9417060054077692E-2</v>
      </c>
      <c r="AK31" s="417">
        <v>3.1507016178964724E-2</v>
      </c>
      <c r="AL31" s="417">
        <v>8.0666528638119669E-2</v>
      </c>
      <c r="AM31" s="417">
        <v>0.29969094882826358</v>
      </c>
      <c r="AN31" s="421">
        <v>1.3469889217430295E-2</v>
      </c>
    </row>
    <row r="32" spans="1:40" ht="15.5" customHeight="1">
      <c r="A32" s="44">
        <v>26</v>
      </c>
      <c r="B32" s="402" t="s">
        <v>61</v>
      </c>
      <c r="C32" s="403" t="s">
        <v>7</v>
      </c>
      <c r="D32" s="416">
        <v>1.7859101123138186E-2</v>
      </c>
      <c r="E32" s="417">
        <v>5.6952076328010241E-2</v>
      </c>
      <c r="F32" s="417">
        <v>1.9459847738675637E-2</v>
      </c>
      <c r="G32" s="417">
        <v>2.996036040015071E-2</v>
      </c>
      <c r="H32" s="417">
        <v>2.3897583425960597E-2</v>
      </c>
      <c r="I32" s="417">
        <v>1.9747552580207457E-2</v>
      </c>
      <c r="J32" s="417">
        <v>6.8863050232180235E-3</v>
      </c>
      <c r="K32" s="417">
        <v>1.5005015678469723E-2</v>
      </c>
      <c r="L32" s="417">
        <v>2.2685636472019384E-2</v>
      </c>
      <c r="M32" s="417">
        <v>1.7769174269735014E-2</v>
      </c>
      <c r="N32" s="417">
        <v>1.8776078756211911E-2</v>
      </c>
      <c r="O32" s="417">
        <v>2.1588168492236721E-2</v>
      </c>
      <c r="P32" s="417">
        <v>1.6337971435933241E-2</v>
      </c>
      <c r="Q32" s="417">
        <v>1.6227544388083912E-2</v>
      </c>
      <c r="R32" s="417">
        <v>2.2781819059299133E-2</v>
      </c>
      <c r="S32" s="417">
        <v>1.7891764502298811E-2</v>
      </c>
      <c r="T32" s="417">
        <v>1.7904829764911843E-2</v>
      </c>
      <c r="U32" s="417">
        <v>1.8238218179269097E-2</v>
      </c>
      <c r="V32" s="417">
        <v>1.9111051610286773E-2</v>
      </c>
      <c r="W32" s="417">
        <v>3.2291653128804977E-2</v>
      </c>
      <c r="X32" s="417">
        <v>2.1776350540509068E-2</v>
      </c>
      <c r="Y32" s="417">
        <v>2.955595052696551E-2</v>
      </c>
      <c r="Z32" s="417">
        <v>2.9169777552690967E-2</v>
      </c>
      <c r="AA32" s="417">
        <v>3.5817892548409294E-2</v>
      </c>
      <c r="AB32" s="417">
        <v>2.8418945464139041E-2</v>
      </c>
      <c r="AC32" s="417">
        <v>1.0856967556340111</v>
      </c>
      <c r="AD32" s="417">
        <v>8.6294547236911393E-2</v>
      </c>
      <c r="AE32" s="417">
        <v>3.9374019724824037E-2</v>
      </c>
      <c r="AF32" s="417">
        <v>1.6151889113828026E-2</v>
      </c>
      <c r="AG32" s="417">
        <v>2.4738758968231963E-2</v>
      </c>
      <c r="AH32" s="417">
        <v>1.5809912736885819E-2</v>
      </c>
      <c r="AI32" s="417">
        <v>1.7018619403960229E-2</v>
      </c>
      <c r="AJ32" s="417">
        <v>3.4599585708300282E-2</v>
      </c>
      <c r="AK32" s="417">
        <v>1.8635102100921643E-2</v>
      </c>
      <c r="AL32" s="417">
        <v>2.4442236882672837E-2</v>
      </c>
      <c r="AM32" s="417">
        <v>2.2668352943164622E-2</v>
      </c>
      <c r="AN32" s="421">
        <v>4.3875733315015909E-2</v>
      </c>
    </row>
    <row r="33" spans="1:40" ht="15.5" customHeight="1">
      <c r="A33" s="44">
        <v>27</v>
      </c>
      <c r="B33" s="402" t="s">
        <v>62</v>
      </c>
      <c r="C33" s="403" t="s">
        <v>98</v>
      </c>
      <c r="D33" s="416">
        <v>1.0273464610422892E-2</v>
      </c>
      <c r="E33" s="417">
        <v>2.3050500614102763E-2</v>
      </c>
      <c r="F33" s="417">
        <v>1.4222862825758551E-2</v>
      </c>
      <c r="G33" s="417">
        <v>1.4289395070595571E-2</v>
      </c>
      <c r="H33" s="417">
        <v>1.3854894103228267E-2</v>
      </c>
      <c r="I33" s="417">
        <v>1.3223262643701508E-2</v>
      </c>
      <c r="J33" s="417">
        <v>2.68153205975411E-3</v>
      </c>
      <c r="K33" s="417">
        <v>1.3546923081400044E-2</v>
      </c>
      <c r="L33" s="417">
        <v>1.3490100154342531E-2</v>
      </c>
      <c r="M33" s="417">
        <v>9.0283731693074701E-3</v>
      </c>
      <c r="N33" s="417">
        <v>7.8409947494386626E-3</v>
      </c>
      <c r="O33" s="417">
        <v>1.1746190560478842E-2</v>
      </c>
      <c r="P33" s="417">
        <v>1.1476143353134028E-2</v>
      </c>
      <c r="Q33" s="417">
        <v>1.0352312557737128E-2</v>
      </c>
      <c r="R33" s="417">
        <v>1.1067397060820083E-2</v>
      </c>
      <c r="S33" s="417">
        <v>1.0016314716934874E-2</v>
      </c>
      <c r="T33" s="417">
        <v>1.1260355838120918E-2</v>
      </c>
      <c r="U33" s="417">
        <v>1.1720261658083493E-2</v>
      </c>
      <c r="V33" s="417">
        <v>1.0351878184495872E-2</v>
      </c>
      <c r="W33" s="417">
        <v>1.5158715940571648E-2</v>
      </c>
      <c r="X33" s="417">
        <v>1.5104730701072228E-2</v>
      </c>
      <c r="Y33" s="417">
        <v>1.4916800656511851E-2</v>
      </c>
      <c r="Z33" s="417">
        <v>1.1368622978224878E-2</v>
      </c>
      <c r="AA33" s="417">
        <v>9.6309067394084891E-3</v>
      </c>
      <c r="AB33" s="417">
        <v>4.4153676020469532E-2</v>
      </c>
      <c r="AC33" s="417">
        <v>2.806290960772587E-2</v>
      </c>
      <c r="AD33" s="417">
        <v>1.0587052358695623</v>
      </c>
      <c r="AE33" s="417">
        <v>3.858892257382545E-2</v>
      </c>
      <c r="AF33" s="417">
        <v>4.449783813890839E-2</v>
      </c>
      <c r="AG33" s="417">
        <v>1.0064045213153822E-2</v>
      </c>
      <c r="AH33" s="417">
        <v>1.6867873454853747E-2</v>
      </c>
      <c r="AI33" s="417">
        <v>2.7639235198458994E-2</v>
      </c>
      <c r="AJ33" s="417">
        <v>2.7430427585216324E-2</v>
      </c>
      <c r="AK33" s="417">
        <v>2.079924851530528E-2</v>
      </c>
      <c r="AL33" s="417">
        <v>4.5315391618651765E-2</v>
      </c>
      <c r="AM33" s="417">
        <v>2.0468008542078166E-2</v>
      </c>
      <c r="AN33" s="421">
        <v>2.7444694838724353E-2</v>
      </c>
    </row>
    <row r="34" spans="1:40" ht="15.5" customHeight="1">
      <c r="A34" s="44">
        <v>28</v>
      </c>
      <c r="B34" s="402" t="s">
        <v>63</v>
      </c>
      <c r="C34" s="403" t="s">
        <v>99</v>
      </c>
      <c r="D34" s="416">
        <v>0.10236469048450431</v>
      </c>
      <c r="E34" s="417">
        <v>0.21561928362796795</v>
      </c>
      <c r="F34" s="417">
        <v>8.4176454847633503E-2</v>
      </c>
      <c r="G34" s="417">
        <v>5.0827167834050918E-2</v>
      </c>
      <c r="H34" s="417">
        <v>8.3239436589039859E-2</v>
      </c>
      <c r="I34" s="417">
        <v>5.4324748548631722E-2</v>
      </c>
      <c r="J34" s="417">
        <v>3.0241181504176914E-2</v>
      </c>
      <c r="K34" s="417">
        <v>4.3787986867431156E-2</v>
      </c>
      <c r="L34" s="417">
        <v>0.10065762712516756</v>
      </c>
      <c r="M34" s="417">
        <v>6.3639758397021962E-2</v>
      </c>
      <c r="N34" s="417">
        <v>6.5484648352191088E-2</v>
      </c>
      <c r="O34" s="417">
        <v>5.4709324797526042E-2</v>
      </c>
      <c r="P34" s="417">
        <v>4.6276838965260504E-2</v>
      </c>
      <c r="Q34" s="417">
        <v>4.1240958935261536E-2</v>
      </c>
      <c r="R34" s="417">
        <v>5.0793628686644901E-2</v>
      </c>
      <c r="S34" s="417">
        <v>4.2497966629294018E-2</v>
      </c>
      <c r="T34" s="417">
        <v>4.7631687127922658E-2</v>
      </c>
      <c r="U34" s="417">
        <v>4.508482258948434E-2</v>
      </c>
      <c r="V34" s="417">
        <v>5.6365666439401663E-2</v>
      </c>
      <c r="W34" s="417">
        <v>0.14156624577755511</v>
      </c>
      <c r="X34" s="417">
        <v>7.0588451995372045E-2</v>
      </c>
      <c r="Y34" s="417">
        <v>4.9598973224627148E-2</v>
      </c>
      <c r="Z34" s="417">
        <v>4.61683102607299E-2</v>
      </c>
      <c r="AA34" s="417">
        <v>9.5560446837338345E-2</v>
      </c>
      <c r="AB34" s="417">
        <v>6.536602058044097E-2</v>
      </c>
      <c r="AC34" s="417">
        <v>5.1202153500667091E-2</v>
      </c>
      <c r="AD34" s="417">
        <v>1.0118481714086938E-2</v>
      </c>
      <c r="AE34" s="417">
        <v>1.1383833630232407</v>
      </c>
      <c r="AF34" s="417">
        <v>4.2017301976828451E-2</v>
      </c>
      <c r="AG34" s="417">
        <v>4.8843892880459178E-2</v>
      </c>
      <c r="AH34" s="417">
        <v>4.5066115493050597E-2</v>
      </c>
      <c r="AI34" s="417">
        <v>3.5605401045342745E-2</v>
      </c>
      <c r="AJ34" s="417">
        <v>5.9790188153686738E-2</v>
      </c>
      <c r="AK34" s="417">
        <v>3.0805014708923089E-2</v>
      </c>
      <c r="AL34" s="417">
        <v>6.2638946975885568E-2</v>
      </c>
      <c r="AM34" s="417">
        <v>0.13118462165645117</v>
      </c>
      <c r="AN34" s="421">
        <v>6.940257039289785E-2</v>
      </c>
    </row>
    <row r="35" spans="1:40" ht="15.5" customHeight="1">
      <c r="A35" s="44">
        <v>29</v>
      </c>
      <c r="B35" s="402" t="s">
        <v>64</v>
      </c>
      <c r="C35" s="403" t="s">
        <v>100</v>
      </c>
      <c r="D35" s="416">
        <v>2.2265801030059543E-2</v>
      </c>
      <c r="E35" s="417">
        <v>3.1849064495266428E-2</v>
      </c>
      <c r="F35" s="417">
        <v>2.6577437595037882E-2</v>
      </c>
      <c r="G35" s="417">
        <v>2.3946069330749407E-2</v>
      </c>
      <c r="H35" s="417">
        <v>2.5256035252207501E-2</v>
      </c>
      <c r="I35" s="417">
        <v>3.5667479193126475E-2</v>
      </c>
      <c r="J35" s="417">
        <v>4.4626211437820296E-3</v>
      </c>
      <c r="K35" s="417">
        <v>2.4487972399388189E-2</v>
      </c>
      <c r="L35" s="417">
        <v>2.6020371369622968E-2</v>
      </c>
      <c r="M35" s="417">
        <v>1.7664845121396645E-2</v>
      </c>
      <c r="N35" s="417">
        <v>1.4740924245002358E-2</v>
      </c>
      <c r="O35" s="417">
        <v>2.2775608106126697E-2</v>
      </c>
      <c r="P35" s="417">
        <v>2.6003891493670574E-2</v>
      </c>
      <c r="Q35" s="417">
        <v>2.6796672409676776E-2</v>
      </c>
      <c r="R35" s="417">
        <v>2.5281692088978045E-2</v>
      </c>
      <c r="S35" s="417">
        <v>2.6055016430546217E-2</v>
      </c>
      <c r="T35" s="417">
        <v>3.0095234037637371E-2</v>
      </c>
      <c r="U35" s="417">
        <v>4.3354352386130508E-2</v>
      </c>
      <c r="V35" s="417">
        <v>2.427375594477359E-2</v>
      </c>
      <c r="W35" s="417">
        <v>2.6709419252747103E-2</v>
      </c>
      <c r="X35" s="417">
        <v>3.4095511859090544E-2</v>
      </c>
      <c r="Y35" s="417">
        <v>3.2975598801802966E-2</v>
      </c>
      <c r="Z35" s="417">
        <v>7.2535085455427126E-2</v>
      </c>
      <c r="AA35" s="417">
        <v>2.9856898533914083E-2</v>
      </c>
      <c r="AB35" s="417">
        <v>6.0915627074328106E-2</v>
      </c>
      <c r="AC35" s="417">
        <v>8.918827291719067E-2</v>
      </c>
      <c r="AD35" s="417">
        <v>1.5886766724129267E-2</v>
      </c>
      <c r="AE35" s="417">
        <v>3.8021445038168122E-2</v>
      </c>
      <c r="AF35" s="417">
        <v>1.2131190922697763</v>
      </c>
      <c r="AG35" s="417">
        <v>5.0932056346665304E-2</v>
      </c>
      <c r="AH35" s="417">
        <v>5.5650871199193083E-2</v>
      </c>
      <c r="AI35" s="417">
        <v>3.2950113757745925E-2</v>
      </c>
      <c r="AJ35" s="417">
        <v>9.0952781517834896E-2</v>
      </c>
      <c r="AK35" s="417">
        <v>0.12886030902430792</v>
      </c>
      <c r="AL35" s="417">
        <v>4.5570069032006569E-2</v>
      </c>
      <c r="AM35" s="417">
        <v>3.0954813992134161E-2</v>
      </c>
      <c r="AN35" s="421">
        <v>6.5538966300143359E-2</v>
      </c>
    </row>
    <row r="36" spans="1:40" ht="15.5" customHeight="1">
      <c r="A36" s="44">
        <v>30</v>
      </c>
      <c r="B36" s="402" t="s">
        <v>65</v>
      </c>
      <c r="C36" s="403" t="s">
        <v>8</v>
      </c>
      <c r="D36" s="416">
        <v>6.671726101859152E-4</v>
      </c>
      <c r="E36" s="417">
        <v>8.8808625080524198E-4</v>
      </c>
      <c r="F36" s="417">
        <v>6.7789563297893519E-4</v>
      </c>
      <c r="G36" s="417">
        <v>3.8411900104738721E-4</v>
      </c>
      <c r="H36" s="417">
        <v>5.2755790497195556E-4</v>
      </c>
      <c r="I36" s="417">
        <v>2.6178690043689607E-4</v>
      </c>
      <c r="J36" s="417">
        <v>1.1721453213915317E-4</v>
      </c>
      <c r="K36" s="417">
        <v>3.529027745288389E-4</v>
      </c>
      <c r="L36" s="417">
        <v>9.6716650607351707E-4</v>
      </c>
      <c r="M36" s="417">
        <v>9.1570235932027504E-4</v>
      </c>
      <c r="N36" s="417">
        <v>6.0623941507544706E-4</v>
      </c>
      <c r="O36" s="417">
        <v>6.9167977317427238E-4</v>
      </c>
      <c r="P36" s="417">
        <v>8.6906279004667715E-4</v>
      </c>
      <c r="Q36" s="417">
        <v>7.0227611329269526E-4</v>
      </c>
      <c r="R36" s="417">
        <v>4.0482593941335151E-4</v>
      </c>
      <c r="S36" s="417">
        <v>2.67522681681518E-4</v>
      </c>
      <c r="T36" s="417">
        <v>4.4785220043697457E-4</v>
      </c>
      <c r="U36" s="417">
        <v>4.1307736384523706E-4</v>
      </c>
      <c r="V36" s="417">
        <v>4.0703509362894919E-4</v>
      </c>
      <c r="W36" s="417">
        <v>3.6598061496514913E-4</v>
      </c>
      <c r="X36" s="417">
        <v>1.3547720518830545E-3</v>
      </c>
      <c r="Y36" s="417">
        <v>4.2287678536357656E-4</v>
      </c>
      <c r="Z36" s="417">
        <v>8.2434282222285798E-4</v>
      </c>
      <c r="AA36" s="417">
        <v>7.1999837052530197E-4</v>
      </c>
      <c r="AB36" s="417">
        <v>4.7243747474067839E-4</v>
      </c>
      <c r="AC36" s="417">
        <v>9.092510770538052E-4</v>
      </c>
      <c r="AD36" s="417">
        <v>4.0762642463118705E-4</v>
      </c>
      <c r="AE36" s="417">
        <v>4.4976734189907254E-4</v>
      </c>
      <c r="AF36" s="417">
        <v>5.4098408813623203E-4</v>
      </c>
      <c r="AG36" s="417">
        <v>1.0001711194602154</v>
      </c>
      <c r="AH36" s="417">
        <v>5.473282192645086E-4</v>
      </c>
      <c r="AI36" s="417">
        <v>3.6828292161659326E-4</v>
      </c>
      <c r="AJ36" s="417">
        <v>1.1057477741993086E-3</v>
      </c>
      <c r="AK36" s="417">
        <v>4.348193175599579E-4</v>
      </c>
      <c r="AL36" s="417">
        <v>5.4571570341194219E-4</v>
      </c>
      <c r="AM36" s="417">
        <v>4.3699419929182421E-4</v>
      </c>
      <c r="AN36" s="421">
        <v>0.10165138130371885</v>
      </c>
    </row>
    <row r="37" spans="1:40" ht="15.5" customHeight="1">
      <c r="A37" s="44">
        <v>31</v>
      </c>
      <c r="B37" s="402" t="s">
        <v>66</v>
      </c>
      <c r="C37" s="403" t="s">
        <v>101</v>
      </c>
      <c r="D37" s="416">
        <v>3.9651054368018907E-4</v>
      </c>
      <c r="E37" s="417">
        <v>9.4223447945827258E-4</v>
      </c>
      <c r="F37" s="417">
        <v>6.1850280922831602E-4</v>
      </c>
      <c r="G37" s="417">
        <v>3.4891298056626869E-4</v>
      </c>
      <c r="H37" s="417">
        <v>5.8936165250767663E-4</v>
      </c>
      <c r="I37" s="417">
        <v>7.9645883966375335E-4</v>
      </c>
      <c r="J37" s="417">
        <v>9.3386497196865009E-5</v>
      </c>
      <c r="K37" s="417">
        <v>5.3703021862423316E-4</v>
      </c>
      <c r="L37" s="417">
        <v>8.1668655118820267E-4</v>
      </c>
      <c r="M37" s="417">
        <v>4.2919536997007801E-4</v>
      </c>
      <c r="N37" s="417">
        <v>2.7274024987444405E-4</v>
      </c>
      <c r="O37" s="417">
        <v>7.7920420710079227E-4</v>
      </c>
      <c r="P37" s="417">
        <v>1.1419579674086585E-3</v>
      </c>
      <c r="Q37" s="417">
        <v>8.4336039251584256E-4</v>
      </c>
      <c r="R37" s="417">
        <v>8.5248740144027596E-4</v>
      </c>
      <c r="S37" s="417">
        <v>1.9662141643379968E-3</v>
      </c>
      <c r="T37" s="417">
        <v>1.846893987353688E-3</v>
      </c>
      <c r="U37" s="417">
        <v>2.6946792890513937E-3</v>
      </c>
      <c r="V37" s="417">
        <v>7.71853284364089E-4</v>
      </c>
      <c r="W37" s="417">
        <v>4.7576411605409043E-4</v>
      </c>
      <c r="X37" s="417">
        <v>6.3373641329674414E-4</v>
      </c>
      <c r="Y37" s="417">
        <v>1.0605582969343268E-3</v>
      </c>
      <c r="Z37" s="417">
        <v>7.603919054957176E-4</v>
      </c>
      <c r="AA37" s="417">
        <v>6.2554213166192332E-4</v>
      </c>
      <c r="AB37" s="417">
        <v>6.7305404534323272E-4</v>
      </c>
      <c r="AC37" s="417">
        <v>8.3308386496798112E-4</v>
      </c>
      <c r="AD37" s="417">
        <v>1.5542926723470496E-4</v>
      </c>
      <c r="AE37" s="417">
        <v>1.3227318172726638E-3</v>
      </c>
      <c r="AF37" s="417">
        <v>6.0719170200169183E-3</v>
      </c>
      <c r="AG37" s="417">
        <v>5.6693043028982297E-4</v>
      </c>
      <c r="AH37" s="417">
        <v>1.0004487161084632</v>
      </c>
      <c r="AI37" s="417">
        <v>4.6005671548799532E-4</v>
      </c>
      <c r="AJ37" s="417">
        <v>6.2956650036335722E-4</v>
      </c>
      <c r="AK37" s="417">
        <v>1.3423816121396928E-3</v>
      </c>
      <c r="AL37" s="417">
        <v>9.5352214358961919E-4</v>
      </c>
      <c r="AM37" s="417">
        <v>5.8552899301257525E-4</v>
      </c>
      <c r="AN37" s="421">
        <v>2.8302106746764836E-3</v>
      </c>
    </row>
    <row r="38" spans="1:40" ht="15.5" customHeight="1">
      <c r="A38" s="44">
        <v>32</v>
      </c>
      <c r="B38" s="402" t="s">
        <v>67</v>
      </c>
      <c r="C38" s="403" t="s">
        <v>102</v>
      </c>
      <c r="D38" s="416">
        <v>9.6491975934671857E-5</v>
      </c>
      <c r="E38" s="417">
        <v>1.9403054925333193E-4</v>
      </c>
      <c r="F38" s="417">
        <v>8.4041744671517216E-5</v>
      </c>
      <c r="G38" s="417">
        <v>5.7456301078193952E-5</v>
      </c>
      <c r="H38" s="417">
        <v>8.614474856410646E-5</v>
      </c>
      <c r="I38" s="417">
        <v>6.9453708075684593E-5</v>
      </c>
      <c r="J38" s="417">
        <v>2.7345773779545405E-5</v>
      </c>
      <c r="K38" s="417">
        <v>5.1428977926839872E-5</v>
      </c>
      <c r="L38" s="417">
        <v>9.7622076192633943E-5</v>
      </c>
      <c r="M38" s="417">
        <v>6.7488370188655217E-5</v>
      </c>
      <c r="N38" s="417">
        <v>6.3478065155122608E-5</v>
      </c>
      <c r="O38" s="417">
        <v>5.8348312329789254E-5</v>
      </c>
      <c r="P38" s="417">
        <v>5.2334430896519404E-5</v>
      </c>
      <c r="Q38" s="417">
        <v>4.7841581298319184E-5</v>
      </c>
      <c r="R38" s="417">
        <v>5.5869453126158811E-5</v>
      </c>
      <c r="S38" s="417">
        <v>4.9609147681151859E-5</v>
      </c>
      <c r="T38" s="417">
        <v>5.4485361505095001E-5</v>
      </c>
      <c r="U38" s="417">
        <v>5.5969086623658081E-5</v>
      </c>
      <c r="V38" s="417">
        <v>6.045822355860826E-5</v>
      </c>
      <c r="W38" s="417">
        <v>1.3534763867470754E-4</v>
      </c>
      <c r="X38" s="417">
        <v>7.7955859764414361E-5</v>
      </c>
      <c r="Y38" s="417">
        <v>8.2011862534291384E-5</v>
      </c>
      <c r="Z38" s="417">
        <v>2.0508261426753119E-4</v>
      </c>
      <c r="AA38" s="417">
        <v>9.6324450536300861E-5</v>
      </c>
      <c r="AB38" s="417">
        <v>9.7590879548861118E-5</v>
      </c>
      <c r="AC38" s="417">
        <v>1.9179019499340091E-4</v>
      </c>
      <c r="AD38" s="417">
        <v>3.6973514707284721E-5</v>
      </c>
      <c r="AE38" s="417">
        <v>9.3148981300056029E-4</v>
      </c>
      <c r="AF38" s="417">
        <v>3.8338126351422229E-4</v>
      </c>
      <c r="AG38" s="417">
        <v>8.0987565026827981E-5</v>
      </c>
      <c r="AH38" s="417">
        <v>7.5272457979708038E-5</v>
      </c>
      <c r="AI38" s="417">
        <v>1.0146717706175619</v>
      </c>
      <c r="AJ38" s="417">
        <v>9.0238147354828899E-5</v>
      </c>
      <c r="AK38" s="417">
        <v>9.4638689280222252E-5</v>
      </c>
      <c r="AL38" s="417">
        <v>3.477205721968571E-4</v>
      </c>
      <c r="AM38" s="417">
        <v>1.2783819763697497E-4</v>
      </c>
      <c r="AN38" s="421">
        <v>2.1593632521031233E-4</v>
      </c>
    </row>
    <row r="39" spans="1:40" ht="15.5" customHeight="1">
      <c r="A39" s="44">
        <v>33</v>
      </c>
      <c r="B39" s="402" t="s">
        <v>68</v>
      </c>
      <c r="C39" s="403" t="s">
        <v>239</v>
      </c>
      <c r="D39" s="416">
        <v>4.3202108758886573E-3</v>
      </c>
      <c r="E39" s="417">
        <v>3.9876812289682132E-3</v>
      </c>
      <c r="F39" s="417">
        <v>2.7907734174760735E-3</v>
      </c>
      <c r="G39" s="417">
        <v>1.8613474819017353E-3</v>
      </c>
      <c r="H39" s="417">
        <v>1.6368438074160939E-3</v>
      </c>
      <c r="I39" s="417">
        <v>2.0981406738218395E-3</v>
      </c>
      <c r="J39" s="417">
        <v>3.8598342945431798E-4</v>
      </c>
      <c r="K39" s="417">
        <v>1.301107955306989E-3</v>
      </c>
      <c r="L39" s="417">
        <v>1.6449620131745476E-3</v>
      </c>
      <c r="M39" s="417">
        <v>1.7932632591840683E-3</v>
      </c>
      <c r="N39" s="417">
        <v>1.8910561939074434E-3</v>
      </c>
      <c r="O39" s="417">
        <v>1.031023735666206E-3</v>
      </c>
      <c r="P39" s="417">
        <v>2.9245101365576905E-3</v>
      </c>
      <c r="Q39" s="417">
        <v>1.2221023452874912E-3</v>
      </c>
      <c r="R39" s="417">
        <v>1.2960033623900312E-3</v>
      </c>
      <c r="S39" s="417">
        <v>1.1258924313988473E-3</v>
      </c>
      <c r="T39" s="417">
        <v>1.1297117396822964E-3</v>
      </c>
      <c r="U39" s="417">
        <v>9.8515510642866637E-4</v>
      </c>
      <c r="V39" s="417">
        <v>9.7780404845369774E-4</v>
      </c>
      <c r="W39" s="417">
        <v>1.6540882286799209E-3</v>
      </c>
      <c r="X39" s="417">
        <v>1.7315797216942877E-3</v>
      </c>
      <c r="Y39" s="417">
        <v>2.5730570772506639E-3</v>
      </c>
      <c r="Z39" s="417">
        <v>1.0116342191603327E-2</v>
      </c>
      <c r="AA39" s="417">
        <v>2.6286586939752382E-3</v>
      </c>
      <c r="AB39" s="417">
        <v>1.1402663995048934E-3</v>
      </c>
      <c r="AC39" s="417">
        <v>3.8112140103885037E-3</v>
      </c>
      <c r="AD39" s="417">
        <v>6.8547204441201119E-4</v>
      </c>
      <c r="AE39" s="417">
        <v>2.1505150070503542E-3</v>
      </c>
      <c r="AF39" s="417">
        <v>1.8018707536113187E-3</v>
      </c>
      <c r="AG39" s="417">
        <v>6.2041934712439106E-4</v>
      </c>
      <c r="AH39" s="417">
        <v>3.0884132299036256E-3</v>
      </c>
      <c r="AI39" s="417">
        <v>1.7936315981686936E-3</v>
      </c>
      <c r="AJ39" s="417">
        <v>1.0006854661370466</v>
      </c>
      <c r="AK39" s="417">
        <v>2.5039070501998262E-3</v>
      </c>
      <c r="AL39" s="417">
        <v>3.861608476504387E-3</v>
      </c>
      <c r="AM39" s="417">
        <v>1.2821612325271438E-3</v>
      </c>
      <c r="AN39" s="421">
        <v>8.115333447739258E-4</v>
      </c>
    </row>
    <row r="40" spans="1:40" ht="15.5" customHeight="1">
      <c r="A40" s="44">
        <v>34</v>
      </c>
      <c r="B40" s="402" t="s">
        <v>69</v>
      </c>
      <c r="C40" s="403" t="s">
        <v>240</v>
      </c>
      <c r="D40" s="416">
        <v>7.8632606899191465E-2</v>
      </c>
      <c r="E40" s="417">
        <v>0.11642982976812219</v>
      </c>
      <c r="F40" s="417">
        <v>0.10264238647907586</v>
      </c>
      <c r="G40" s="417">
        <v>8.4685897615199027E-2</v>
      </c>
      <c r="H40" s="417">
        <v>8.3426531391512404E-2</v>
      </c>
      <c r="I40" s="417">
        <v>0.12222137583355738</v>
      </c>
      <c r="J40" s="417">
        <v>1.7248253235880771E-2</v>
      </c>
      <c r="K40" s="417">
        <v>0.1010355018291164</v>
      </c>
      <c r="L40" s="417">
        <v>0.11310012742002026</v>
      </c>
      <c r="M40" s="417">
        <v>5.9780566676267695E-2</v>
      </c>
      <c r="N40" s="417">
        <v>5.7023706374188486E-2</v>
      </c>
      <c r="O40" s="417">
        <v>7.2552695756449043E-2</v>
      </c>
      <c r="P40" s="417">
        <v>9.0478129529793713E-2</v>
      </c>
      <c r="Q40" s="417">
        <v>8.3422017832437134E-2</v>
      </c>
      <c r="R40" s="417">
        <v>8.9602662289298404E-2</v>
      </c>
      <c r="S40" s="417">
        <v>0.10530847348338541</v>
      </c>
      <c r="T40" s="417">
        <v>9.6394201401755711E-2</v>
      </c>
      <c r="U40" s="417">
        <v>9.8547872962933075E-2</v>
      </c>
      <c r="V40" s="417">
        <v>9.9612025347908834E-2</v>
      </c>
      <c r="W40" s="417">
        <v>0.10125703279909776</v>
      </c>
      <c r="X40" s="417">
        <v>0.15623453416208871</v>
      </c>
      <c r="Y40" s="417">
        <v>0.13069093423062667</v>
      </c>
      <c r="Z40" s="417">
        <v>0.22630904860963771</v>
      </c>
      <c r="AA40" s="417">
        <v>0.11241996204749428</v>
      </c>
      <c r="AB40" s="417">
        <v>0.11917980630983388</v>
      </c>
      <c r="AC40" s="417">
        <v>0.17793426518044442</v>
      </c>
      <c r="AD40" s="417">
        <v>5.3362085812876596E-2</v>
      </c>
      <c r="AE40" s="417">
        <v>0.19551464837332921</v>
      </c>
      <c r="AF40" s="417">
        <v>0.24019798886856705</v>
      </c>
      <c r="AG40" s="417">
        <v>0.13314008153126927</v>
      </c>
      <c r="AH40" s="417">
        <v>0.14089592292651024</v>
      </c>
      <c r="AI40" s="417">
        <v>9.2200047280849975E-2</v>
      </c>
      <c r="AJ40" s="417">
        <v>0.12777163674675671</v>
      </c>
      <c r="AK40" s="417">
        <v>1.2107433711159996</v>
      </c>
      <c r="AL40" s="417">
        <v>9.0540551464697333E-2</v>
      </c>
      <c r="AM40" s="417">
        <v>8.9514784171380118E-2</v>
      </c>
      <c r="AN40" s="421">
        <v>7.9466494567553753E-2</v>
      </c>
    </row>
    <row r="41" spans="1:40" ht="15.5" customHeight="1">
      <c r="A41" s="44">
        <v>35</v>
      </c>
      <c r="B41" s="402" t="s">
        <v>70</v>
      </c>
      <c r="C41" s="403" t="s">
        <v>241</v>
      </c>
      <c r="D41" s="416">
        <v>2.9974957210992547E-3</v>
      </c>
      <c r="E41" s="417">
        <v>1.1056120770820855E-3</v>
      </c>
      <c r="F41" s="417">
        <v>1.5566886599560565E-3</v>
      </c>
      <c r="G41" s="417">
        <v>8.836987020040103E-4</v>
      </c>
      <c r="H41" s="417">
        <v>9.1761846492603868E-4</v>
      </c>
      <c r="I41" s="417">
        <v>1.1352724923479292E-3</v>
      </c>
      <c r="J41" s="417">
        <v>1.8798278117858501E-4</v>
      </c>
      <c r="K41" s="417">
        <v>8.4103973816137872E-4</v>
      </c>
      <c r="L41" s="417">
        <v>1.1408108602307923E-3</v>
      </c>
      <c r="M41" s="417">
        <v>6.1672496320742465E-4</v>
      </c>
      <c r="N41" s="417">
        <v>5.5085991897637168E-4</v>
      </c>
      <c r="O41" s="417">
        <v>6.9262480398576411E-4</v>
      </c>
      <c r="P41" s="417">
        <v>8.4756436262754917E-4</v>
      </c>
      <c r="Q41" s="417">
        <v>8.1730814515298175E-4</v>
      </c>
      <c r="R41" s="417">
        <v>8.4562678861217517E-4</v>
      </c>
      <c r="S41" s="417">
        <v>1.085494183246776E-3</v>
      </c>
      <c r="T41" s="417">
        <v>9.4198307646505561E-4</v>
      </c>
      <c r="U41" s="417">
        <v>1.1379886167342472E-3</v>
      </c>
      <c r="V41" s="417">
        <v>8.9176876381149889E-4</v>
      </c>
      <c r="W41" s="417">
        <v>1.9030318014612326E-3</v>
      </c>
      <c r="X41" s="417">
        <v>1.3074252454336817E-3</v>
      </c>
      <c r="Y41" s="417">
        <v>9.1974678632096997E-4</v>
      </c>
      <c r="Z41" s="417">
        <v>1.924782786863005E-3</v>
      </c>
      <c r="AA41" s="417">
        <v>8.3547198949179629E-4</v>
      </c>
      <c r="AB41" s="417">
        <v>1.7366940517863597E-3</v>
      </c>
      <c r="AC41" s="417">
        <v>1.779570048198498E-3</v>
      </c>
      <c r="AD41" s="417">
        <v>1.2263928506030968E-3</v>
      </c>
      <c r="AE41" s="417">
        <v>1.7256592568508039E-3</v>
      </c>
      <c r="AF41" s="417">
        <v>1.2348327131984912E-2</v>
      </c>
      <c r="AG41" s="417">
        <v>1.4147789023090404E-3</v>
      </c>
      <c r="AH41" s="417">
        <v>1.0451743008304161E-2</v>
      </c>
      <c r="AI41" s="417">
        <v>2.4341041300964254E-2</v>
      </c>
      <c r="AJ41" s="417">
        <v>3.8188693308543456E-3</v>
      </c>
      <c r="AK41" s="417">
        <v>4.7452140570947007E-3</v>
      </c>
      <c r="AL41" s="417">
        <v>1.0186911909373049</v>
      </c>
      <c r="AM41" s="417">
        <v>1.1229744365306956E-3</v>
      </c>
      <c r="AN41" s="421">
        <v>4.4753329839472755E-3</v>
      </c>
    </row>
    <row r="42" spans="1:40" ht="15.5" customHeight="1">
      <c r="A42" s="44">
        <v>36</v>
      </c>
      <c r="B42" s="402" t="s">
        <v>71</v>
      </c>
      <c r="C42" s="403" t="s">
        <v>242</v>
      </c>
      <c r="D42" s="416">
        <v>1.4967968737358522E-3</v>
      </c>
      <c r="E42" s="417">
        <v>2.0436280085417225E-3</v>
      </c>
      <c r="F42" s="417">
        <v>1.7741863875350154E-3</v>
      </c>
      <c r="G42" s="417">
        <v>1.9637954977338541E-3</v>
      </c>
      <c r="H42" s="417">
        <v>1.7272244085897873E-3</v>
      </c>
      <c r="I42" s="417">
        <v>1.4964636156711646E-3</v>
      </c>
      <c r="J42" s="417">
        <v>1.9948858058979881E-4</v>
      </c>
      <c r="K42" s="417">
        <v>9.0607317059380435E-4</v>
      </c>
      <c r="L42" s="417">
        <v>1.8203059763157409E-3</v>
      </c>
      <c r="M42" s="417">
        <v>7.7916399011693368E-4</v>
      </c>
      <c r="N42" s="417">
        <v>9.5197461518238611E-4</v>
      </c>
      <c r="O42" s="417">
        <v>1.1957766525390126E-3</v>
      </c>
      <c r="P42" s="417">
        <v>1.5596042108872625E-3</v>
      </c>
      <c r="Q42" s="417">
        <v>1.6990529109040715E-3</v>
      </c>
      <c r="R42" s="417">
        <v>1.7701711301929249E-3</v>
      </c>
      <c r="S42" s="417">
        <v>2.2740110988964013E-3</v>
      </c>
      <c r="T42" s="417">
        <v>1.7685599159482012E-3</v>
      </c>
      <c r="U42" s="417">
        <v>1.9103462172449744E-3</v>
      </c>
      <c r="V42" s="417">
        <v>1.3174817089655864E-3</v>
      </c>
      <c r="W42" s="417">
        <v>2.0975657180679758E-3</v>
      </c>
      <c r="X42" s="417">
        <v>1.6216451741408551E-3</v>
      </c>
      <c r="Y42" s="417">
        <v>6.856141653181772E-4</v>
      </c>
      <c r="Z42" s="417">
        <v>1.8926158193828661E-3</v>
      </c>
      <c r="AA42" s="417">
        <v>3.5624514861765091E-3</v>
      </c>
      <c r="AB42" s="417">
        <v>2.5695055328537413E-3</v>
      </c>
      <c r="AC42" s="417">
        <v>4.3703559580061755E-3</v>
      </c>
      <c r="AD42" s="417">
        <v>8.6429585083094612E-4</v>
      </c>
      <c r="AE42" s="417">
        <v>3.0734685619079869E-3</v>
      </c>
      <c r="AF42" s="417">
        <v>2.6889009490429403E-3</v>
      </c>
      <c r="AG42" s="417">
        <v>3.2721525080964243E-3</v>
      </c>
      <c r="AH42" s="417">
        <v>4.6508375087763636E-3</v>
      </c>
      <c r="AI42" s="417">
        <v>3.1307201821995658E-3</v>
      </c>
      <c r="AJ42" s="417">
        <v>5.3328159197250351E-3</v>
      </c>
      <c r="AK42" s="417">
        <v>2.3516287210295539E-3</v>
      </c>
      <c r="AL42" s="417">
        <v>2.642914813554032E-3</v>
      </c>
      <c r="AM42" s="417">
        <v>1.0017655659356453</v>
      </c>
      <c r="AN42" s="421">
        <v>1.0595357492314437E-3</v>
      </c>
    </row>
    <row r="43" spans="1:40" ht="15.5" customHeight="1" thickBot="1">
      <c r="A43" s="44">
        <v>37</v>
      </c>
      <c r="B43" s="402" t="s">
        <v>72</v>
      </c>
      <c r="C43" s="403" t="s">
        <v>243</v>
      </c>
      <c r="D43" s="418">
        <v>6.5736023599330109E-3</v>
      </c>
      <c r="E43" s="419">
        <v>8.750248114188312E-3</v>
      </c>
      <c r="F43" s="419">
        <v>6.6792555100498438E-3</v>
      </c>
      <c r="G43" s="419">
        <v>3.7846960939787121E-3</v>
      </c>
      <c r="H43" s="419">
        <v>5.1979890004156155E-3</v>
      </c>
      <c r="I43" s="419">
        <v>2.5793669587724603E-3</v>
      </c>
      <c r="J43" s="419">
        <v>1.1549061117387095E-3</v>
      </c>
      <c r="K43" s="419">
        <v>3.4771249239731713E-3</v>
      </c>
      <c r="L43" s="419">
        <v>9.5294200177093186E-3</v>
      </c>
      <c r="M43" s="419">
        <v>9.0223475879002198E-3</v>
      </c>
      <c r="N43" s="419">
        <v>5.9732320973336309E-3</v>
      </c>
      <c r="O43" s="419">
        <v>6.8150696234206944E-3</v>
      </c>
      <c r="P43" s="419">
        <v>8.5628113629977205E-3</v>
      </c>
      <c r="Q43" s="419">
        <v>6.9194745785187564E-3</v>
      </c>
      <c r="R43" s="419">
        <v>3.9887200254640877E-3</v>
      </c>
      <c r="S43" s="419">
        <v>2.6358811869497821E-3</v>
      </c>
      <c r="T43" s="419">
        <v>4.412654591550616E-3</v>
      </c>
      <c r="U43" s="419">
        <v>4.0700206998175162E-3</v>
      </c>
      <c r="V43" s="419">
        <v>4.0104866584813846E-3</v>
      </c>
      <c r="W43" s="419">
        <v>3.6059799180818176E-3</v>
      </c>
      <c r="X43" s="419">
        <v>1.3348468779238482E-2</v>
      </c>
      <c r="Y43" s="419">
        <v>4.1665736749178939E-3</v>
      </c>
      <c r="Z43" s="419">
        <v>8.1221888291367044E-3</v>
      </c>
      <c r="AA43" s="419">
        <v>7.0940906676521809E-3</v>
      </c>
      <c r="AB43" s="419">
        <v>4.6548914800484701E-3</v>
      </c>
      <c r="AC43" s="419">
        <v>8.9587835810989776E-3</v>
      </c>
      <c r="AD43" s="419">
        <v>4.0163129990901953E-3</v>
      </c>
      <c r="AE43" s="419">
        <v>4.4315243386635027E-3</v>
      </c>
      <c r="AF43" s="419">
        <v>5.330276189646879E-3</v>
      </c>
      <c r="AG43" s="419">
        <v>1.6860273793140583E-3</v>
      </c>
      <c r="AH43" s="419">
        <v>5.3927844442122792E-3</v>
      </c>
      <c r="AI43" s="419">
        <v>3.6286643751565844E-3</v>
      </c>
      <c r="AJ43" s="419">
        <v>1.0894850998067397E-2</v>
      </c>
      <c r="AK43" s="419">
        <v>4.2842425609470013E-3</v>
      </c>
      <c r="AL43" s="419">
        <v>5.3768964448369658E-3</v>
      </c>
      <c r="AM43" s="419">
        <v>4.3056715097181258E-3</v>
      </c>
      <c r="AN43" s="422">
        <v>1.0015635381709851</v>
      </c>
    </row>
    <row r="44" spans="1:40" ht="20.5" customHeight="1" thickBot="1">
      <c r="B44" s="39"/>
      <c r="C44" s="401" t="s">
        <v>277</v>
      </c>
      <c r="D44" s="743">
        <f>SUM(D7:D43)</f>
        <v>1.8300034884480985</v>
      </c>
      <c r="E44" s="743">
        <f t="shared" ref="E44:AN44" si="0">SUM(E7:E43)</f>
        <v>1.6749908108233051</v>
      </c>
      <c r="F44" s="743">
        <f t="shared" si="0"/>
        <v>2.0121993562884657</v>
      </c>
      <c r="G44" s="743">
        <f t="shared" si="0"/>
        <v>1.6524246998712036</v>
      </c>
      <c r="H44" s="743">
        <f t="shared" si="0"/>
        <v>1.9774050191822179</v>
      </c>
      <c r="I44" s="743">
        <f t="shared" si="0"/>
        <v>1.9246870812317323</v>
      </c>
      <c r="J44" s="743">
        <f t="shared" si="0"/>
        <v>1.1774460367749267</v>
      </c>
      <c r="K44" s="743">
        <f t="shared" si="0"/>
        <v>1.8495975639250348</v>
      </c>
      <c r="L44" s="743">
        <f t="shared" si="0"/>
        <v>1.6935852316834679</v>
      </c>
      <c r="M44" s="743">
        <f t="shared" si="0"/>
        <v>2.3725071519292293</v>
      </c>
      <c r="N44" s="743">
        <f t="shared" si="0"/>
        <v>1.7370137044041456</v>
      </c>
      <c r="O44" s="743">
        <f t="shared" si="0"/>
        <v>1.8848460078673719</v>
      </c>
      <c r="P44" s="743">
        <f t="shared" si="0"/>
        <v>1.8752117850934609</v>
      </c>
      <c r="Q44" s="743">
        <f t="shared" si="0"/>
        <v>1.8290264592333147</v>
      </c>
      <c r="R44" s="743">
        <f t="shared" si="0"/>
        <v>1.8129298687110325</v>
      </c>
      <c r="S44" s="743">
        <f t="shared" si="0"/>
        <v>1.8525348561099795</v>
      </c>
      <c r="T44" s="743">
        <f t="shared" si="0"/>
        <v>1.909473406591524</v>
      </c>
      <c r="U44" s="743">
        <f t="shared" si="0"/>
        <v>1.881157416403612</v>
      </c>
      <c r="V44" s="743">
        <f t="shared" si="0"/>
        <v>2.4779454604340279</v>
      </c>
      <c r="W44" s="743">
        <f t="shared" si="0"/>
        <v>1.78328391520184</v>
      </c>
      <c r="X44" s="743">
        <f t="shared" si="0"/>
        <v>1.7991716408055489</v>
      </c>
      <c r="Y44" s="743">
        <f t="shared" si="0"/>
        <v>1.5444217531570148</v>
      </c>
      <c r="Z44" s="743">
        <f t="shared" si="0"/>
        <v>1.8399455570165224</v>
      </c>
      <c r="AA44" s="743">
        <f t="shared" si="0"/>
        <v>1.5378619917647456</v>
      </c>
      <c r="AB44" s="743">
        <f t="shared" si="0"/>
        <v>1.4521333774781318</v>
      </c>
      <c r="AC44" s="743">
        <f t="shared" si="0"/>
        <v>1.5595531707633701</v>
      </c>
      <c r="AD44" s="743">
        <f t="shared" si="0"/>
        <v>1.2816362769374758</v>
      </c>
      <c r="AE44" s="743">
        <f t="shared" si="0"/>
        <v>1.731115331007363</v>
      </c>
      <c r="AF44" s="743">
        <f t="shared" si="0"/>
        <v>1.7301152685690719</v>
      </c>
      <c r="AG44" s="743">
        <f t="shared" si="0"/>
        <v>1.4485277901546894</v>
      </c>
      <c r="AH44" s="743">
        <f t="shared" si="0"/>
        <v>1.4798388065994745</v>
      </c>
      <c r="AI44" s="743">
        <f t="shared" si="0"/>
        <v>1.5996025844346944</v>
      </c>
      <c r="AJ44" s="743">
        <f t="shared" si="0"/>
        <v>1.5643396547536297</v>
      </c>
      <c r="AK44" s="743">
        <f t="shared" si="0"/>
        <v>1.6318519647835017</v>
      </c>
      <c r="AL44" s="743">
        <f t="shared" si="0"/>
        <v>1.6921570363821972</v>
      </c>
      <c r="AM44" s="743">
        <f t="shared" si="0"/>
        <v>2.5098770513365003</v>
      </c>
      <c r="AN44" s="744">
        <f t="shared" si="0"/>
        <v>1.5320681844692263</v>
      </c>
    </row>
    <row r="45" spans="1:40" ht="26" customHeight="1" thickBot="1">
      <c r="B45" s="27"/>
      <c r="C45" s="48"/>
      <c r="D45" s="47"/>
      <c r="E45" s="49"/>
      <c r="F45" s="49"/>
      <c r="G45" s="49"/>
      <c r="H45" s="49"/>
      <c r="I45" s="49"/>
      <c r="J45" s="49"/>
      <c r="K45" s="49"/>
      <c r="L45" s="49"/>
      <c r="M45" s="49"/>
      <c r="N45" s="49"/>
      <c r="O45" s="49"/>
      <c r="P45" s="49"/>
      <c r="Q45" s="49"/>
      <c r="R45" s="49"/>
      <c r="S45" s="49"/>
      <c r="T45" s="49"/>
      <c r="U45" s="49"/>
      <c r="V45" s="50"/>
      <c r="W45" s="49"/>
      <c r="X45" s="49"/>
      <c r="Y45" s="49"/>
      <c r="Z45" s="49"/>
      <c r="AA45" s="49"/>
      <c r="AB45" s="49"/>
      <c r="AC45" s="49"/>
      <c r="AD45" s="49"/>
      <c r="AE45" s="49"/>
      <c r="AF45" s="49"/>
      <c r="AG45" s="49"/>
      <c r="AH45" s="49"/>
      <c r="AI45" s="49"/>
      <c r="AJ45" s="49"/>
      <c r="AK45" s="49"/>
      <c r="AL45" s="49"/>
      <c r="AM45" s="49"/>
      <c r="AN45" s="424"/>
    </row>
    <row r="46" spans="1:40">
      <c r="B46" s="235"/>
      <c r="C46" s="236"/>
      <c r="D46" s="37"/>
      <c r="E46" s="37"/>
      <c r="F46" s="37"/>
      <c r="G46" s="37"/>
      <c r="H46" s="37"/>
      <c r="I46" s="37"/>
      <c r="J46" s="37"/>
      <c r="K46" s="37"/>
      <c r="L46" s="37"/>
      <c r="M46" s="37"/>
      <c r="N46" s="37"/>
      <c r="O46" s="37"/>
      <c r="P46" s="37"/>
      <c r="T46" s="37"/>
      <c r="U46" s="37"/>
      <c r="V46" s="37"/>
      <c r="W46" s="37"/>
      <c r="X46" s="37"/>
      <c r="Y46" s="37"/>
      <c r="Z46" s="37"/>
      <c r="AA46" s="37"/>
      <c r="AB46" s="37"/>
      <c r="AC46" s="37"/>
      <c r="AD46" s="37"/>
      <c r="AE46" s="37"/>
      <c r="AF46" s="37"/>
      <c r="AG46" s="37"/>
      <c r="AH46" s="37"/>
      <c r="AI46" s="37"/>
      <c r="AJ46" s="37"/>
      <c r="AK46" s="37"/>
      <c r="AL46" s="37"/>
      <c r="AM46" s="37"/>
      <c r="AN46" s="425"/>
    </row>
    <row r="47" spans="1:40">
      <c r="B47" s="235"/>
      <c r="C47" s="236"/>
      <c r="D47" s="37"/>
      <c r="E47" s="37"/>
      <c r="F47" s="37"/>
      <c r="G47" s="37"/>
      <c r="H47" s="37"/>
      <c r="I47" s="37"/>
      <c r="J47" s="37"/>
      <c r="K47" s="37"/>
      <c r="L47" s="37"/>
      <c r="M47" s="37"/>
      <c r="N47" s="37"/>
      <c r="O47" s="37"/>
      <c r="P47" s="37"/>
      <c r="T47" s="37"/>
      <c r="U47" s="37"/>
      <c r="V47" s="37"/>
      <c r="W47" s="37"/>
      <c r="X47" s="37"/>
      <c r="Y47" s="37"/>
      <c r="Z47" s="37"/>
      <c r="AA47" s="37"/>
      <c r="AB47" s="37"/>
      <c r="AC47" s="37"/>
      <c r="AD47" s="37"/>
      <c r="AE47" s="37"/>
      <c r="AF47" s="37"/>
      <c r="AG47" s="37"/>
      <c r="AH47" s="37"/>
      <c r="AI47" s="37"/>
      <c r="AJ47" s="37"/>
      <c r="AK47" s="37"/>
      <c r="AL47" s="37"/>
      <c r="AM47" s="37"/>
      <c r="AN47" s="425"/>
    </row>
    <row r="48" spans="1:40" ht="13" customHeight="1">
      <c r="B48" s="235"/>
      <c r="C48" s="237"/>
      <c r="D48" s="238"/>
      <c r="E48" s="37"/>
      <c r="F48" s="37"/>
      <c r="G48" s="37"/>
      <c r="H48" s="37"/>
      <c r="I48" s="37"/>
      <c r="J48" s="37"/>
      <c r="K48" s="37"/>
      <c r="L48" s="37"/>
      <c r="M48" s="37"/>
      <c r="N48" s="37"/>
      <c r="O48" s="37"/>
      <c r="P48" s="37"/>
      <c r="T48" s="37"/>
      <c r="U48" s="37"/>
      <c r="V48" s="37"/>
      <c r="W48" s="37"/>
      <c r="X48" s="37"/>
      <c r="Y48" s="37"/>
      <c r="Z48" s="37"/>
      <c r="AA48" s="37"/>
      <c r="AB48" s="37"/>
      <c r="AC48" s="37"/>
      <c r="AD48" s="37"/>
      <c r="AE48" s="37"/>
      <c r="AF48" s="37"/>
      <c r="AG48" s="37"/>
      <c r="AH48" s="37"/>
      <c r="AI48" s="37"/>
      <c r="AJ48" s="37"/>
      <c r="AK48" s="37"/>
      <c r="AL48" s="37"/>
      <c r="AM48" s="37"/>
      <c r="AN48" s="425"/>
    </row>
    <row r="49" spans="1:40" ht="19" thickBot="1">
      <c r="A49" s="31"/>
      <c r="B49" s="239"/>
      <c r="C49" s="240"/>
      <c r="D49" s="377"/>
      <c r="E49" s="32"/>
      <c r="F49" s="32"/>
      <c r="G49" s="32"/>
      <c r="H49" s="32"/>
      <c r="I49" s="32"/>
      <c r="J49" s="32"/>
      <c r="K49" s="32"/>
      <c r="L49" s="32"/>
      <c r="M49" s="32"/>
      <c r="N49" s="32"/>
      <c r="O49" s="32"/>
      <c r="P49" s="32"/>
      <c r="Q49" s="32"/>
      <c r="R49" s="32"/>
      <c r="S49" s="32"/>
      <c r="T49" s="37"/>
      <c r="U49" s="37"/>
      <c r="V49" s="37"/>
      <c r="W49" s="37"/>
      <c r="X49" s="37"/>
      <c r="Y49" s="37"/>
      <c r="Z49" s="37"/>
      <c r="AA49" s="37"/>
      <c r="AB49" s="37"/>
      <c r="AC49" s="37"/>
      <c r="AD49" s="37"/>
      <c r="AE49" s="37"/>
      <c r="AF49" s="37"/>
      <c r="AG49" s="37"/>
      <c r="AH49" s="37"/>
      <c r="AI49" s="37"/>
      <c r="AJ49" s="37"/>
      <c r="AK49" s="37"/>
      <c r="AL49" s="37"/>
      <c r="AM49" s="37"/>
      <c r="AN49" s="425"/>
    </row>
    <row r="50" spans="1:40" ht="16.5" customHeight="1">
      <c r="A50" s="34"/>
      <c r="B50" s="1041" t="s">
        <v>259</v>
      </c>
      <c r="C50" s="104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426"/>
    </row>
    <row r="51" spans="1:40" ht="16.5" customHeight="1" thickBot="1">
      <c r="A51" s="36"/>
      <c r="B51" s="1043"/>
      <c r="C51" s="1044"/>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427"/>
    </row>
    <row r="52" spans="1:40" ht="15.5" customHeight="1">
      <c r="A52" s="19"/>
      <c r="B52" s="402" t="s">
        <v>36</v>
      </c>
      <c r="C52" s="403" t="s">
        <v>234</v>
      </c>
      <c r="D52" s="414">
        <f t="array" ref="D52:AN88">MMULT(D7:AN43,I!D7:AN43-Ḿ!D7:AN43)</f>
        <v>0.96498172442067864</v>
      </c>
      <c r="E52" s="415">
        <v>1.6486904170390131E-5</v>
      </c>
      <c r="F52" s="415">
        <v>0.18438220974403674</v>
      </c>
      <c r="G52" s="415">
        <v>2.5433848870516176E-3</v>
      </c>
      <c r="H52" s="415">
        <v>2.7376780496330768E-2</v>
      </c>
      <c r="I52" s="415">
        <v>3.8339484545151575E-3</v>
      </c>
      <c r="J52" s="415">
        <v>5.3883033702696842E-5</v>
      </c>
      <c r="K52" s="415">
        <v>8.476643539884466E-3</v>
      </c>
      <c r="L52" s="415">
        <v>1.060129521183302E-3</v>
      </c>
      <c r="M52" s="415">
        <v>3.0597077880589643E-4</v>
      </c>
      <c r="N52" s="415">
        <v>3.606100684415933E-4</v>
      </c>
      <c r="O52" s="415">
        <v>3.7786989259820729E-4</v>
      </c>
      <c r="P52" s="415">
        <v>3.5883839698868471E-4</v>
      </c>
      <c r="Q52" s="415">
        <v>3.9501982153668491E-4</v>
      </c>
      <c r="R52" s="415">
        <v>5.6209977523350417E-4</v>
      </c>
      <c r="S52" s="415">
        <v>4.3279172376733146E-4</v>
      </c>
      <c r="T52" s="415">
        <v>6.1188610269775922E-4</v>
      </c>
      <c r="U52" s="415">
        <v>3.154697330656708E-4</v>
      </c>
      <c r="V52" s="415">
        <v>9.0419110209768744E-4</v>
      </c>
      <c r="W52" s="415">
        <v>5.7557993000925296E-3</v>
      </c>
      <c r="X52" s="415">
        <v>2.4634447270787088E-3</v>
      </c>
      <c r="Y52" s="415">
        <v>3.7474576863359173E-4</v>
      </c>
      <c r="Z52" s="415">
        <v>8.9473973532454385E-4</v>
      </c>
      <c r="AA52" s="415">
        <v>6.0553063029868863E-4</v>
      </c>
      <c r="AB52" s="415">
        <v>6.4546427626307687E-4</v>
      </c>
      <c r="AC52" s="415">
        <v>4.7660868008975405E-4</v>
      </c>
      <c r="AD52" s="415">
        <v>1.6947966571680592E-4</v>
      </c>
      <c r="AE52" s="415">
        <v>5.4646198123685776E-4</v>
      </c>
      <c r="AF52" s="415">
        <v>1.0127172984922071E-3</v>
      </c>
      <c r="AG52" s="415">
        <v>4.8747339371380601E-4</v>
      </c>
      <c r="AH52" s="415">
        <v>3.1413723718246478E-3</v>
      </c>
      <c r="AI52" s="415">
        <v>5.0077102481819067E-3</v>
      </c>
      <c r="AJ52" s="415">
        <v>3.565545026947399E-3</v>
      </c>
      <c r="AK52" s="415">
        <v>5.9282936207474487E-4</v>
      </c>
      <c r="AL52" s="415">
        <v>3.5628641594283555E-2</v>
      </c>
      <c r="AM52" s="415">
        <v>1.3279656068687886E-2</v>
      </c>
      <c r="AN52" s="420">
        <v>8.1086461231122127E-4</v>
      </c>
    </row>
    <row r="53" spans="1:40" ht="15.5" customHeight="1">
      <c r="A53" s="19"/>
      <c r="B53" s="402" t="s">
        <v>37</v>
      </c>
      <c r="C53" s="403" t="s">
        <v>85</v>
      </c>
      <c r="D53" s="416">
        <v>5.0563032298707965E-4</v>
      </c>
      <c r="E53" s="417">
        <v>3.3998592865124161E-2</v>
      </c>
      <c r="F53" s="417">
        <v>4.1767180478211144E-4</v>
      </c>
      <c r="G53" s="417">
        <v>1.9881565208226603E-4</v>
      </c>
      <c r="H53" s="417">
        <v>8.2542007578678342E-4</v>
      </c>
      <c r="I53" s="417">
        <v>1.2438932823825956E-3</v>
      </c>
      <c r="J53" s="417">
        <v>1.4646627441246705E-2</v>
      </c>
      <c r="K53" s="417">
        <v>5.9313408954225191E-4</v>
      </c>
      <c r="L53" s="417">
        <v>2.45447324104942E-3</v>
      </c>
      <c r="M53" s="417">
        <v>5.2549332203165209E-3</v>
      </c>
      <c r="N53" s="417">
        <v>4.9256441765201881E-3</v>
      </c>
      <c r="O53" s="417">
        <v>1.5620702514755509E-3</v>
      </c>
      <c r="P53" s="417">
        <v>9.2704277097882851E-4</v>
      </c>
      <c r="Q53" s="417">
        <v>7.4570814630229914E-4</v>
      </c>
      <c r="R53" s="417">
        <v>4.9830331240273613E-4</v>
      </c>
      <c r="S53" s="417">
        <v>6.2186679741033817E-4</v>
      </c>
      <c r="T53" s="417">
        <v>6.9172642063600838E-4</v>
      </c>
      <c r="U53" s="417">
        <v>2.3817101905177041E-4</v>
      </c>
      <c r="V53" s="417">
        <v>9.9773104426110646E-4</v>
      </c>
      <c r="W53" s="417">
        <v>5.1563708217312063E-4</v>
      </c>
      <c r="X53" s="417">
        <v>8.434103728640265E-4</v>
      </c>
      <c r="Y53" s="417">
        <v>8.514011802563828E-3</v>
      </c>
      <c r="Z53" s="417">
        <v>8.6557261128133685E-4</v>
      </c>
      <c r="AA53" s="417">
        <v>9.6503976980787164E-4</v>
      </c>
      <c r="AB53" s="417">
        <v>3.4521721358039451E-4</v>
      </c>
      <c r="AC53" s="417">
        <v>1.7086160344527036E-4</v>
      </c>
      <c r="AD53" s="417">
        <v>9.3245764475035473E-5</v>
      </c>
      <c r="AE53" s="417">
        <v>1.5414778789741553E-3</v>
      </c>
      <c r="AF53" s="417">
        <v>1.9489502508217226E-4</v>
      </c>
      <c r="AG53" s="417">
        <v>3.8899426641133471E-4</v>
      </c>
      <c r="AH53" s="417">
        <v>3.0716056026200265E-4</v>
      </c>
      <c r="AI53" s="417">
        <v>4.4043846980956498E-4</v>
      </c>
      <c r="AJ53" s="417">
        <v>2.4938184600105953E-4</v>
      </c>
      <c r="AK53" s="417">
        <v>2.2059186014318033E-4</v>
      </c>
      <c r="AL53" s="417">
        <v>5.1117314942393814E-4</v>
      </c>
      <c r="AM53" s="417">
        <v>6.941535224444901E-4</v>
      </c>
      <c r="AN53" s="421">
        <v>2.71489573731679E-4</v>
      </c>
    </row>
    <row r="54" spans="1:40" ht="15.5" customHeight="1">
      <c r="A54" s="19"/>
      <c r="B54" s="402" t="s">
        <v>38</v>
      </c>
      <c r="C54" s="403" t="s">
        <v>86</v>
      </c>
      <c r="D54" s="416">
        <v>0.11068513688850649</v>
      </c>
      <c r="E54" s="417">
        <v>1.2736880475936856E-5</v>
      </c>
      <c r="F54" s="417">
        <v>1.0199665287244628</v>
      </c>
      <c r="G54" s="417">
        <v>1.704976065261835E-3</v>
      </c>
      <c r="H54" s="417">
        <v>5.3317573154360197E-3</v>
      </c>
      <c r="I54" s="417">
        <v>9.3806475117782385E-3</v>
      </c>
      <c r="J54" s="417">
        <v>6.4985049776627307E-5</v>
      </c>
      <c r="K54" s="417">
        <v>2.6114282255348454E-3</v>
      </c>
      <c r="L54" s="417">
        <v>1.0727153680969474E-3</v>
      </c>
      <c r="M54" s="417">
        <v>2.7903828074956802E-4</v>
      </c>
      <c r="N54" s="417">
        <v>2.3348597508759299E-4</v>
      </c>
      <c r="O54" s="417">
        <v>2.9454758516014406E-4</v>
      </c>
      <c r="P54" s="417">
        <v>2.7035486935464203E-4</v>
      </c>
      <c r="Q54" s="417">
        <v>2.6536079575854594E-4</v>
      </c>
      <c r="R54" s="417">
        <v>3.4342207191032949E-4</v>
      </c>
      <c r="S54" s="417">
        <v>3.3713832737674042E-4</v>
      </c>
      <c r="T54" s="417">
        <v>3.6085035818342451E-4</v>
      </c>
      <c r="U54" s="417">
        <v>1.8923397874127411E-4</v>
      </c>
      <c r="V54" s="417">
        <v>5.3404965735925761E-4</v>
      </c>
      <c r="W54" s="417">
        <v>2.6268325137573261E-3</v>
      </c>
      <c r="X54" s="417">
        <v>7.654799503767569E-4</v>
      </c>
      <c r="Y54" s="417">
        <v>2.3889018186646699E-4</v>
      </c>
      <c r="Z54" s="417">
        <v>5.770067492126364E-4</v>
      </c>
      <c r="AA54" s="417">
        <v>4.2642657985283674E-4</v>
      </c>
      <c r="AB54" s="417">
        <v>4.912974062178646E-4</v>
      </c>
      <c r="AC54" s="417">
        <v>3.4973996033731765E-4</v>
      </c>
      <c r="AD54" s="417">
        <v>1.8379808507362801E-4</v>
      </c>
      <c r="AE54" s="417">
        <v>4.6231417846696502E-4</v>
      </c>
      <c r="AF54" s="417">
        <v>1.486920003686982E-3</v>
      </c>
      <c r="AG54" s="417">
        <v>9.8258684586535641E-4</v>
      </c>
      <c r="AH54" s="417">
        <v>6.6766988609525384E-3</v>
      </c>
      <c r="AI54" s="417">
        <v>1.1532801778793225E-2</v>
      </c>
      <c r="AJ54" s="417">
        <v>2.6536480890918799E-3</v>
      </c>
      <c r="AK54" s="417">
        <v>6.818813745999361E-4</v>
      </c>
      <c r="AL54" s="417">
        <v>0.10771656985689694</v>
      </c>
      <c r="AM54" s="417">
        <v>3.0588275289411401E-3</v>
      </c>
      <c r="AN54" s="421">
        <v>3.3781000684628632E-3</v>
      </c>
    </row>
    <row r="55" spans="1:40" ht="15.5" customHeight="1">
      <c r="A55" s="19"/>
      <c r="B55" s="402" t="s">
        <v>39</v>
      </c>
      <c r="C55" s="403" t="s">
        <v>87</v>
      </c>
      <c r="D55" s="416">
        <v>2.07899242806452E-3</v>
      </c>
      <c r="E55" s="417">
        <v>4.9886051532240785E-5</v>
      </c>
      <c r="F55" s="417">
        <v>1.0609255267861233E-3</v>
      </c>
      <c r="G55" s="417">
        <v>0.37033001546923749</v>
      </c>
      <c r="H55" s="417">
        <v>2.1335864157532637E-3</v>
      </c>
      <c r="I55" s="417">
        <v>7.8350524055269017E-4</v>
      </c>
      <c r="J55" s="417">
        <v>9.0734573289814467E-5</v>
      </c>
      <c r="K55" s="417">
        <v>1.8627132506996733E-3</v>
      </c>
      <c r="L55" s="417">
        <v>1.5361053829391924E-3</v>
      </c>
      <c r="M55" s="417">
        <v>5.0801244345070689E-4</v>
      </c>
      <c r="N55" s="417">
        <v>5.2082641270400167E-4</v>
      </c>
      <c r="O55" s="417">
        <v>7.3964243833057051E-4</v>
      </c>
      <c r="P55" s="417">
        <v>7.5162407085261652E-4</v>
      </c>
      <c r="Q55" s="417">
        <v>8.8066301725406532E-4</v>
      </c>
      <c r="R55" s="417">
        <v>7.9397282834899302E-4</v>
      </c>
      <c r="S55" s="417">
        <v>1.2904820325825724E-3</v>
      </c>
      <c r="T55" s="417">
        <v>1.0088029341638436E-3</v>
      </c>
      <c r="U55" s="417">
        <v>4.6494999500020331E-4</v>
      </c>
      <c r="V55" s="417">
        <v>1.4608751917512747E-3</v>
      </c>
      <c r="W55" s="417">
        <v>2.3026508775066705E-3</v>
      </c>
      <c r="X55" s="417">
        <v>1.9678034693552666E-3</v>
      </c>
      <c r="Y55" s="417">
        <v>3.8711754920089464E-4</v>
      </c>
      <c r="Z55" s="417">
        <v>9.3839234048706283E-4</v>
      </c>
      <c r="AA55" s="417">
        <v>1.3805216378971028E-3</v>
      </c>
      <c r="AB55" s="417">
        <v>1.870534892695736E-3</v>
      </c>
      <c r="AC55" s="417">
        <v>8.7466834761853345E-4</v>
      </c>
      <c r="AD55" s="417">
        <v>1.7733844953024522E-4</v>
      </c>
      <c r="AE55" s="417">
        <v>1.0460109383559379E-3</v>
      </c>
      <c r="AF55" s="417">
        <v>7.8598287636863799E-4</v>
      </c>
      <c r="AG55" s="417">
        <v>1.8552000075344858E-3</v>
      </c>
      <c r="AH55" s="417">
        <v>5.7098220173642438E-4</v>
      </c>
      <c r="AI55" s="417">
        <v>1.7523401564174053E-3</v>
      </c>
      <c r="AJ55" s="417">
        <v>8.2330228580562836E-3</v>
      </c>
      <c r="AK55" s="417">
        <v>1.0617324445978814E-3</v>
      </c>
      <c r="AL55" s="417">
        <v>2.0057508756009873E-3</v>
      </c>
      <c r="AM55" s="417">
        <v>9.3222410414288883E-3</v>
      </c>
      <c r="AN55" s="421">
        <v>3.7120124642113923E-4</v>
      </c>
    </row>
    <row r="56" spans="1:40" ht="15.5" customHeight="1">
      <c r="A56" s="19"/>
      <c r="B56" s="402" t="s">
        <v>40</v>
      </c>
      <c r="C56" s="403" t="s">
        <v>88</v>
      </c>
      <c r="D56" s="416">
        <v>3.2883324676440631E-2</v>
      </c>
      <c r="E56" s="417">
        <v>2.2974486880205725E-4</v>
      </c>
      <c r="F56" s="417">
        <v>2.5491784976683658E-2</v>
      </c>
      <c r="G56" s="417">
        <v>4.4801045205612438E-3</v>
      </c>
      <c r="H56" s="417">
        <v>1.0894570480591026</v>
      </c>
      <c r="I56" s="417">
        <v>2.1636161982015633E-2</v>
      </c>
      <c r="J56" s="417">
        <v>7.8629024253944787E-4</v>
      </c>
      <c r="K56" s="417">
        <v>1.2694623215168553E-2</v>
      </c>
      <c r="L56" s="417">
        <v>2.2271496128431597E-2</v>
      </c>
      <c r="M56" s="417">
        <v>4.7156297117655786E-3</v>
      </c>
      <c r="N56" s="417">
        <v>5.4041113351343461E-3</v>
      </c>
      <c r="O56" s="417">
        <v>7.8312909330190156E-3</v>
      </c>
      <c r="P56" s="417">
        <v>5.2187301057834198E-3</v>
      </c>
      <c r="Q56" s="417">
        <v>4.6910955203778521E-3</v>
      </c>
      <c r="R56" s="417">
        <v>7.4159802519804018E-3</v>
      </c>
      <c r="S56" s="417">
        <v>7.2755373656181177E-3</v>
      </c>
      <c r="T56" s="417">
        <v>9.0557037213498167E-3</v>
      </c>
      <c r="U56" s="417">
        <v>4.3307877389992689E-3</v>
      </c>
      <c r="V56" s="417">
        <v>7.3467438418341408E-3</v>
      </c>
      <c r="W56" s="417">
        <v>6.1637387742741113E-2</v>
      </c>
      <c r="X56" s="417">
        <v>5.0225952998433236E-2</v>
      </c>
      <c r="Y56" s="417">
        <v>8.7224551104745935E-3</v>
      </c>
      <c r="Z56" s="417">
        <v>1.1686235269194687E-2</v>
      </c>
      <c r="AA56" s="417">
        <v>1.035799553356445E-2</v>
      </c>
      <c r="AB56" s="417">
        <v>1.2354777104336495E-2</v>
      </c>
      <c r="AC56" s="417">
        <v>1.0450613007049001E-2</v>
      </c>
      <c r="AD56" s="417">
        <v>2.9124613002731465E-3</v>
      </c>
      <c r="AE56" s="417">
        <v>1.1451638207636049E-2</v>
      </c>
      <c r="AF56" s="417">
        <v>1.5499720005927774E-2</v>
      </c>
      <c r="AG56" s="417">
        <v>6.0414748107441895E-3</v>
      </c>
      <c r="AH56" s="417">
        <v>1.4933892081553568E-2</v>
      </c>
      <c r="AI56" s="417">
        <v>1.4197436179769173E-2</v>
      </c>
      <c r="AJ56" s="417">
        <v>2.779454392145074E-2</v>
      </c>
      <c r="AK56" s="417">
        <v>9.0226385467209354E-3</v>
      </c>
      <c r="AL56" s="417">
        <v>1.3079736544989756E-2</v>
      </c>
      <c r="AM56" s="417">
        <v>0.48413060986506246</v>
      </c>
      <c r="AN56" s="421">
        <v>3.4014442459456718E-3</v>
      </c>
    </row>
    <row r="57" spans="1:40" ht="15.5" customHeight="1">
      <c r="A57" s="19"/>
      <c r="B57" s="402" t="s">
        <v>41</v>
      </c>
      <c r="C57" s="403" t="s">
        <v>89</v>
      </c>
      <c r="D57" s="416">
        <v>4.6220197942816808E-2</v>
      </c>
      <c r="E57" s="417">
        <v>3.9170794473879098E-4</v>
      </c>
      <c r="F57" s="417">
        <v>2.2981038072331358E-2</v>
      </c>
      <c r="G57" s="417">
        <v>4.0279889177740079E-2</v>
      </c>
      <c r="H57" s="417">
        <v>4.4988244166596122E-2</v>
      </c>
      <c r="I57" s="417">
        <v>0.95255809087423216</v>
      </c>
      <c r="J57" s="417">
        <v>2.674462655221364E-3</v>
      </c>
      <c r="K57" s="417">
        <v>0.16112513576138734</v>
      </c>
      <c r="L57" s="417">
        <v>3.1832511631973509E-2</v>
      </c>
      <c r="M57" s="417">
        <v>1.0115567220367076E-2</v>
      </c>
      <c r="N57" s="417">
        <v>8.9394201601054202E-3</v>
      </c>
      <c r="O57" s="417">
        <v>1.2521980549410627E-2</v>
      </c>
      <c r="P57" s="417">
        <v>9.2314734981483633E-3</v>
      </c>
      <c r="Q57" s="417">
        <v>9.7240100068308154E-3</v>
      </c>
      <c r="R57" s="417">
        <v>1.8559177849743005E-2</v>
      </c>
      <c r="S57" s="417">
        <v>1.6900572129085811E-2</v>
      </c>
      <c r="T57" s="417">
        <v>1.7350922600138107E-2</v>
      </c>
      <c r="U57" s="417">
        <v>8.7157355796710981E-3</v>
      </c>
      <c r="V57" s="417">
        <v>3.0407874715463735E-2</v>
      </c>
      <c r="W57" s="417">
        <v>3.7159714921829373E-2</v>
      </c>
      <c r="X57" s="417">
        <v>1.4001185067315909E-2</v>
      </c>
      <c r="Y57" s="417">
        <v>3.8411037531157215E-3</v>
      </c>
      <c r="Z57" s="417">
        <v>1.8779839087008809E-2</v>
      </c>
      <c r="AA57" s="417">
        <v>2.0290638603986954E-2</v>
      </c>
      <c r="AB57" s="417">
        <v>3.114759952606988E-3</v>
      </c>
      <c r="AC57" s="417">
        <v>3.1740750733574674E-3</v>
      </c>
      <c r="AD57" s="417">
        <v>1.0321329910114761E-3</v>
      </c>
      <c r="AE57" s="417">
        <v>4.5739253821515131E-3</v>
      </c>
      <c r="AF57" s="417">
        <v>5.2613147263617559E-3</v>
      </c>
      <c r="AG57" s="417">
        <v>4.3174914801711413E-3</v>
      </c>
      <c r="AH57" s="417">
        <v>1.3214446819520186E-2</v>
      </c>
      <c r="AI57" s="417">
        <v>0.14877018633847405</v>
      </c>
      <c r="AJ57" s="417">
        <v>8.2273824171894289E-3</v>
      </c>
      <c r="AK57" s="417">
        <v>8.4192758263711368E-3</v>
      </c>
      <c r="AL57" s="417">
        <v>1.4374292304081901E-2</v>
      </c>
      <c r="AM57" s="417">
        <v>4.3558034008815895E-2</v>
      </c>
      <c r="AN57" s="421">
        <v>4.4179763745493426E-3</v>
      </c>
    </row>
    <row r="58" spans="1:40" ht="15.5" customHeight="1">
      <c r="A58" s="19"/>
      <c r="B58" s="402" t="s">
        <v>42</v>
      </c>
      <c r="C58" s="403" t="s">
        <v>90</v>
      </c>
      <c r="D58" s="416">
        <v>1.9469414863631084E-2</v>
      </c>
      <c r="E58" s="417">
        <v>1.0608391548529311E-3</v>
      </c>
      <c r="F58" s="417">
        <v>1.211204629116428E-2</v>
      </c>
      <c r="G58" s="417">
        <v>5.067827657000948E-3</v>
      </c>
      <c r="H58" s="417">
        <v>1.410451038644729E-2</v>
      </c>
      <c r="I58" s="417">
        <v>4.8132620730516003E-2</v>
      </c>
      <c r="J58" s="417">
        <v>0.89408002032261491</v>
      </c>
      <c r="K58" s="417">
        <v>1.3410331354309638E-2</v>
      </c>
      <c r="L58" s="417">
        <v>2.6777444461954049E-2</v>
      </c>
      <c r="M58" s="417">
        <v>5.395512029442965E-2</v>
      </c>
      <c r="N58" s="417">
        <v>7.1575018139178846E-3</v>
      </c>
      <c r="O58" s="417">
        <v>1.7969777733064535E-2</v>
      </c>
      <c r="P58" s="417">
        <v>1.0431735750902038E-2</v>
      </c>
      <c r="Q58" s="417">
        <v>8.9526546846288146E-3</v>
      </c>
      <c r="R58" s="417">
        <v>6.0399748885408997E-3</v>
      </c>
      <c r="S58" s="417">
        <v>6.0076425680510885E-3</v>
      </c>
      <c r="T58" s="417">
        <v>7.1479727176577031E-3</v>
      </c>
      <c r="U58" s="417">
        <v>2.7255622766315479E-3</v>
      </c>
      <c r="V58" s="417">
        <v>1.3114876833627762E-2</v>
      </c>
      <c r="W58" s="417">
        <v>1.2951503207659743E-2</v>
      </c>
      <c r="X58" s="417">
        <v>1.9955123259097908E-2</v>
      </c>
      <c r="Y58" s="417">
        <v>3.7101853344990929E-2</v>
      </c>
      <c r="Z58" s="417">
        <v>1.8479542290510562E-2</v>
      </c>
      <c r="AA58" s="417">
        <v>2.2086402555006979E-2</v>
      </c>
      <c r="AB58" s="417">
        <v>7.738913165893411E-3</v>
      </c>
      <c r="AC58" s="417">
        <v>5.1623368276296168E-3</v>
      </c>
      <c r="AD58" s="417">
        <v>1.8608124144734684E-3</v>
      </c>
      <c r="AE58" s="417">
        <v>8.4226468018865672E-2</v>
      </c>
      <c r="AF58" s="417">
        <v>5.2803784998174258E-3</v>
      </c>
      <c r="AG58" s="417">
        <v>1.4140775597779227E-2</v>
      </c>
      <c r="AH58" s="417">
        <v>8.2170481645558215E-3</v>
      </c>
      <c r="AI58" s="417">
        <v>1.2843199029315759E-2</v>
      </c>
      <c r="AJ58" s="417">
        <v>8.815803944614533E-3</v>
      </c>
      <c r="AK58" s="417">
        <v>5.6166487091044957E-3</v>
      </c>
      <c r="AL58" s="417">
        <v>1.146584709814067E-2</v>
      </c>
      <c r="AM58" s="417">
        <v>1.6469529539343445E-2</v>
      </c>
      <c r="AN58" s="421">
        <v>1.1410358455241857E-2</v>
      </c>
    </row>
    <row r="59" spans="1:40" ht="15.5" customHeight="1">
      <c r="A59" s="19"/>
      <c r="B59" s="402" t="s">
        <v>43</v>
      </c>
      <c r="C59" s="403" t="s">
        <v>235</v>
      </c>
      <c r="D59" s="416">
        <v>1.646501951741166E-2</v>
      </c>
      <c r="E59" s="417">
        <v>3.1960980590905216E-4</v>
      </c>
      <c r="F59" s="417">
        <v>2.4302838615619406E-2</v>
      </c>
      <c r="G59" s="417">
        <v>5.5915253617385627E-3</v>
      </c>
      <c r="H59" s="417">
        <v>3.0079226334679826E-2</v>
      </c>
      <c r="I59" s="417">
        <v>3.4134010377450084E-2</v>
      </c>
      <c r="J59" s="417">
        <v>7.9756840331180964E-4</v>
      </c>
      <c r="K59" s="417">
        <v>1.0369051455034122</v>
      </c>
      <c r="L59" s="417">
        <v>1.206476987352266E-2</v>
      </c>
      <c r="M59" s="417">
        <v>4.4515245039638118E-3</v>
      </c>
      <c r="N59" s="417">
        <v>7.6336445986711363E-3</v>
      </c>
      <c r="O59" s="417">
        <v>8.100317408470982E-3</v>
      </c>
      <c r="P59" s="417">
        <v>1.6348531448792478E-2</v>
      </c>
      <c r="Q59" s="417">
        <v>2.3544529436304196E-2</v>
      </c>
      <c r="R59" s="417">
        <v>3.437608677219773E-2</v>
      </c>
      <c r="S59" s="417">
        <v>1.6635378668593482E-2</v>
      </c>
      <c r="T59" s="417">
        <v>3.4780358711571487E-2</v>
      </c>
      <c r="U59" s="417">
        <v>1.8932928580244847E-2</v>
      </c>
      <c r="V59" s="417">
        <v>7.3275354010771204E-2</v>
      </c>
      <c r="W59" s="417">
        <v>4.8401001958292313E-2</v>
      </c>
      <c r="X59" s="417">
        <v>2.0903425794424373E-2</v>
      </c>
      <c r="Y59" s="417">
        <v>3.74980549610606E-3</v>
      </c>
      <c r="Z59" s="417">
        <v>4.7219233598552512E-2</v>
      </c>
      <c r="AA59" s="417">
        <v>2.515366003646877E-2</v>
      </c>
      <c r="AB59" s="417">
        <v>8.3241934065608168E-3</v>
      </c>
      <c r="AC59" s="417">
        <v>6.7454673383495816E-3</v>
      </c>
      <c r="AD59" s="417">
        <v>2.2932466481128443E-3</v>
      </c>
      <c r="AE59" s="417">
        <v>9.0692841770398016E-3</v>
      </c>
      <c r="AF59" s="417">
        <v>9.6571696545371677E-3</v>
      </c>
      <c r="AG59" s="417">
        <v>6.6876281385118705E-3</v>
      </c>
      <c r="AH59" s="417">
        <v>9.310713481189151E-3</v>
      </c>
      <c r="AI59" s="417">
        <v>1.0917708735717747E-2</v>
      </c>
      <c r="AJ59" s="417">
        <v>1.3254236942392526E-2</v>
      </c>
      <c r="AK59" s="417">
        <v>1.4120347902098757E-2</v>
      </c>
      <c r="AL59" s="417">
        <v>9.4854452151338867E-3</v>
      </c>
      <c r="AM59" s="417">
        <v>7.1444507717217956E-2</v>
      </c>
      <c r="AN59" s="421">
        <v>4.0259454705413745E-3</v>
      </c>
    </row>
    <row r="60" spans="1:40" ht="15.5" customHeight="1">
      <c r="A60" s="19"/>
      <c r="B60" s="402" t="s">
        <v>44</v>
      </c>
      <c r="C60" s="403" t="s">
        <v>236</v>
      </c>
      <c r="D60" s="416">
        <v>3.504058528683436E-3</v>
      </c>
      <c r="E60" s="417">
        <v>6.0733603653373777E-5</v>
      </c>
      <c r="F60" s="417">
        <v>3.0567305289041003E-3</v>
      </c>
      <c r="G60" s="417">
        <v>7.4437370346440467E-4</v>
      </c>
      <c r="H60" s="417">
        <v>3.3670481409596438E-3</v>
      </c>
      <c r="I60" s="417">
        <v>8.4071155408642125E-3</v>
      </c>
      <c r="J60" s="417">
        <v>9.9978144547228573E-4</v>
      </c>
      <c r="K60" s="417">
        <v>4.8324923119642885E-3</v>
      </c>
      <c r="L60" s="417">
        <v>0.98490600481276236</v>
      </c>
      <c r="M60" s="417">
        <v>7.9913989391485717E-3</v>
      </c>
      <c r="N60" s="417">
        <v>7.1281010714050793E-3</v>
      </c>
      <c r="O60" s="417">
        <v>7.9916155915097913E-3</v>
      </c>
      <c r="P60" s="417">
        <v>8.2588997006736078E-3</v>
      </c>
      <c r="Q60" s="417">
        <v>6.7096355780174198E-3</v>
      </c>
      <c r="R60" s="417">
        <v>1.2499004479934551E-2</v>
      </c>
      <c r="S60" s="417">
        <v>2.8762634525396829E-2</v>
      </c>
      <c r="T60" s="417">
        <v>9.9973205067432833E-3</v>
      </c>
      <c r="U60" s="417">
        <v>4.7175612034625388E-3</v>
      </c>
      <c r="V60" s="417">
        <v>1.4977477634647749E-2</v>
      </c>
      <c r="W60" s="417">
        <v>4.6290395073541697E-3</v>
      </c>
      <c r="X60" s="417">
        <v>5.2723656443391914E-2</v>
      </c>
      <c r="Y60" s="417">
        <v>1.8409559066839168E-3</v>
      </c>
      <c r="Z60" s="417">
        <v>8.9976296710046529E-3</v>
      </c>
      <c r="AA60" s="417">
        <v>1.4915903462283892E-3</v>
      </c>
      <c r="AB60" s="417">
        <v>9.4996547878251319E-4</v>
      </c>
      <c r="AC60" s="417">
        <v>7.9148869618171961E-4</v>
      </c>
      <c r="AD60" s="417">
        <v>9.906294212509016E-4</v>
      </c>
      <c r="AE60" s="417">
        <v>1.5182995237167458E-3</v>
      </c>
      <c r="AF60" s="417">
        <v>1.0544454399724755E-3</v>
      </c>
      <c r="AG60" s="417">
        <v>1.4286934278941242E-3</v>
      </c>
      <c r="AH60" s="417">
        <v>2.9904897885670071E-3</v>
      </c>
      <c r="AI60" s="417">
        <v>2.7761865394132848E-3</v>
      </c>
      <c r="AJ60" s="417">
        <v>1.3176919712527021E-3</v>
      </c>
      <c r="AK60" s="417">
        <v>2.2082004265799359E-3</v>
      </c>
      <c r="AL60" s="417">
        <v>2.2038805861747104E-3</v>
      </c>
      <c r="AM60" s="417">
        <v>9.2257360201214913E-3</v>
      </c>
      <c r="AN60" s="421">
        <v>2.9466460109167682E-3</v>
      </c>
    </row>
    <row r="61" spans="1:40" ht="15.5" customHeight="1">
      <c r="A61" s="19"/>
      <c r="B61" s="402" t="s">
        <v>45</v>
      </c>
      <c r="C61" s="403" t="s">
        <v>91</v>
      </c>
      <c r="D61" s="416">
        <v>4.3175307510512949E-3</v>
      </c>
      <c r="E61" s="417">
        <v>4.8282285025016172E-4</v>
      </c>
      <c r="F61" s="417">
        <v>6.2918670088121832E-3</v>
      </c>
      <c r="G61" s="417">
        <v>1.1527738456987777E-3</v>
      </c>
      <c r="H61" s="417">
        <v>2.4584158210855047E-2</v>
      </c>
      <c r="I61" s="417">
        <v>6.4137819432622751E-3</v>
      </c>
      <c r="J61" s="417">
        <v>6.7607053121579832E-4</v>
      </c>
      <c r="K61" s="417">
        <v>8.8320217694538364E-3</v>
      </c>
      <c r="L61" s="417">
        <v>1.936926469051754E-2</v>
      </c>
      <c r="M61" s="417">
        <v>1.8118878054555214</v>
      </c>
      <c r="N61" s="417">
        <v>3.3752092134486022E-3</v>
      </c>
      <c r="O61" s="417">
        <v>0.34449017921341024</v>
      </c>
      <c r="P61" s="417">
        <v>0.18333794177053536</v>
      </c>
      <c r="Q61" s="417">
        <v>0.15222897892931217</v>
      </c>
      <c r="R61" s="417">
        <v>3.7954865706718445E-2</v>
      </c>
      <c r="S61" s="417">
        <v>1.7949755244237333E-2</v>
      </c>
      <c r="T61" s="417">
        <v>7.274635814990657E-2</v>
      </c>
      <c r="U61" s="417">
        <v>1.2786584578347462E-2</v>
      </c>
      <c r="V61" s="417">
        <v>0.15015395689895342</v>
      </c>
      <c r="W61" s="417">
        <v>1.1278969273961961E-2</v>
      </c>
      <c r="X61" s="417">
        <v>7.3028186567680758E-2</v>
      </c>
      <c r="Y61" s="417">
        <v>3.6715755791694761E-3</v>
      </c>
      <c r="Z61" s="417">
        <v>9.1717737499772637E-3</v>
      </c>
      <c r="AA61" s="417">
        <v>2.4040515011714411E-3</v>
      </c>
      <c r="AB61" s="417">
        <v>3.0965643403243238E-3</v>
      </c>
      <c r="AC61" s="417">
        <v>2.3451711524087458E-3</v>
      </c>
      <c r="AD61" s="417">
        <v>1.7228371957550199E-3</v>
      </c>
      <c r="AE61" s="417">
        <v>6.4007696021846595E-3</v>
      </c>
      <c r="AF61" s="417">
        <v>3.1910366714174789E-3</v>
      </c>
      <c r="AG61" s="417">
        <v>5.4172211778530533E-3</v>
      </c>
      <c r="AH61" s="417">
        <v>2.7766714906778643E-3</v>
      </c>
      <c r="AI61" s="417">
        <v>3.1100654952073772E-3</v>
      </c>
      <c r="AJ61" s="417">
        <v>3.408277008376555E-3</v>
      </c>
      <c r="AK61" s="417">
        <v>9.3333633958790855E-3</v>
      </c>
      <c r="AL61" s="417">
        <v>3.5131525104482174E-3</v>
      </c>
      <c r="AM61" s="417">
        <v>1.5462848093449272E-2</v>
      </c>
      <c r="AN61" s="421">
        <v>6.0503834975246893E-3</v>
      </c>
    </row>
    <row r="62" spans="1:40" ht="15.5" customHeight="1">
      <c r="A62" s="19"/>
      <c r="B62" s="402" t="s">
        <v>46</v>
      </c>
      <c r="C62" s="403" t="s">
        <v>92</v>
      </c>
      <c r="D62" s="416">
        <v>1.0812330937472773E-3</v>
      </c>
      <c r="E62" s="417">
        <v>6.9082103979804828E-5</v>
      </c>
      <c r="F62" s="417">
        <v>2.1123189339971528E-3</v>
      </c>
      <c r="G62" s="417">
        <v>4.0891163109723418E-4</v>
      </c>
      <c r="H62" s="417">
        <v>3.4516602231265451E-3</v>
      </c>
      <c r="I62" s="417">
        <v>4.8814160022656117E-3</v>
      </c>
      <c r="J62" s="417">
        <v>1.5351387657271958E-4</v>
      </c>
      <c r="K62" s="417">
        <v>3.5715966457817538E-3</v>
      </c>
      <c r="L62" s="417">
        <v>7.7180258755928438E-3</v>
      </c>
      <c r="M62" s="417">
        <v>1.4177926515723499E-2</v>
      </c>
      <c r="N62" s="417">
        <v>0.77248933515292084</v>
      </c>
      <c r="O62" s="417">
        <v>4.3154756619620309E-2</v>
      </c>
      <c r="P62" s="417">
        <v>2.8035804290843333E-2</v>
      </c>
      <c r="Q62" s="417">
        <v>1.8019283360350524E-2</v>
      </c>
      <c r="R62" s="417">
        <v>2.7715081335449417E-2</v>
      </c>
      <c r="S62" s="417">
        <v>3.2269972424072438E-2</v>
      </c>
      <c r="T62" s="417">
        <v>4.3686132858336217E-2</v>
      </c>
      <c r="U62" s="417">
        <v>1.5550643230450837E-2</v>
      </c>
      <c r="V62" s="417">
        <v>3.1883784696490183E-2</v>
      </c>
      <c r="W62" s="417">
        <v>8.6657446087799791E-3</v>
      </c>
      <c r="X62" s="417">
        <v>1.2854749216060769E-2</v>
      </c>
      <c r="Y62" s="417">
        <v>1.3235323268053448E-3</v>
      </c>
      <c r="Z62" s="417">
        <v>2.1420461228868343E-3</v>
      </c>
      <c r="AA62" s="417">
        <v>7.1938084521001313E-4</v>
      </c>
      <c r="AB62" s="417">
        <v>7.1555896396213411E-4</v>
      </c>
      <c r="AC62" s="417">
        <v>6.9271050498719673E-4</v>
      </c>
      <c r="AD62" s="417">
        <v>3.6630465448805394E-4</v>
      </c>
      <c r="AE62" s="417">
        <v>1.3286750038659122E-3</v>
      </c>
      <c r="AF62" s="417">
        <v>1.01245183102537E-3</v>
      </c>
      <c r="AG62" s="417">
        <v>1.5283153437208258E-3</v>
      </c>
      <c r="AH62" s="417">
        <v>9.2365726123377933E-4</v>
      </c>
      <c r="AI62" s="417">
        <v>2.7550091687266035E-3</v>
      </c>
      <c r="AJ62" s="417">
        <v>1.1424428540260259E-3</v>
      </c>
      <c r="AK62" s="417">
        <v>2.6520499225186427E-3</v>
      </c>
      <c r="AL62" s="417">
        <v>1.1566242979206293E-3</v>
      </c>
      <c r="AM62" s="417">
        <v>5.5707450255498107E-3</v>
      </c>
      <c r="AN62" s="421">
        <v>1.8315110521441125E-3</v>
      </c>
    </row>
    <row r="63" spans="1:40" ht="15.5" customHeight="1">
      <c r="A63" s="19"/>
      <c r="B63" s="402" t="s">
        <v>47</v>
      </c>
      <c r="C63" s="403" t="s">
        <v>93</v>
      </c>
      <c r="D63" s="416">
        <v>5.7751092291971106E-3</v>
      </c>
      <c r="E63" s="417">
        <v>4.4275590592350773E-4</v>
      </c>
      <c r="F63" s="417">
        <v>1.3150421869339452E-2</v>
      </c>
      <c r="G63" s="417">
        <v>1.5934430337280912E-3</v>
      </c>
      <c r="H63" s="417">
        <v>1.5336083146268487E-2</v>
      </c>
      <c r="I63" s="417">
        <v>1.3576931398967923E-2</v>
      </c>
      <c r="J63" s="417">
        <v>8.7620975720743952E-4</v>
      </c>
      <c r="K63" s="417">
        <v>1.0216685209883532E-2</v>
      </c>
      <c r="L63" s="417">
        <v>1.1683592669341117E-2</v>
      </c>
      <c r="M63" s="417">
        <v>3.9791987367885345E-3</v>
      </c>
      <c r="N63" s="417">
        <v>2.906128334378328E-3</v>
      </c>
      <c r="O63" s="417">
        <v>0.97586150139055661</v>
      </c>
      <c r="P63" s="417">
        <v>3.25667386239442E-2</v>
      </c>
      <c r="Q63" s="417">
        <v>3.1135298674518759E-2</v>
      </c>
      <c r="R63" s="417">
        <v>2.5761253354883103E-2</v>
      </c>
      <c r="S63" s="417">
        <v>1.7887376911694237E-2</v>
      </c>
      <c r="T63" s="417">
        <v>2.5404257252942108E-2</v>
      </c>
      <c r="U63" s="417">
        <v>1.3387091553783958E-2</v>
      </c>
      <c r="V63" s="417">
        <v>1.9378782127177151E-2</v>
      </c>
      <c r="W63" s="417">
        <v>1.153717579541412E-2</v>
      </c>
      <c r="X63" s="417">
        <v>9.4618727609782002E-2</v>
      </c>
      <c r="Y63" s="417">
        <v>3.9514817480113132E-3</v>
      </c>
      <c r="Z63" s="417">
        <v>8.1219904445497884E-3</v>
      </c>
      <c r="AA63" s="417">
        <v>2.1257390619362697E-3</v>
      </c>
      <c r="AB63" s="417">
        <v>4.3621313472567199E-3</v>
      </c>
      <c r="AC63" s="417">
        <v>1.6499914977812773E-3</v>
      </c>
      <c r="AD63" s="417">
        <v>1.9718365954735735E-3</v>
      </c>
      <c r="AE63" s="417">
        <v>4.125690279701247E-3</v>
      </c>
      <c r="AF63" s="417">
        <v>2.4327153352235557E-3</v>
      </c>
      <c r="AG63" s="417">
        <v>6.1419823994439205E-3</v>
      </c>
      <c r="AH63" s="417">
        <v>2.4626135897620823E-3</v>
      </c>
      <c r="AI63" s="417">
        <v>4.1270027248391135E-3</v>
      </c>
      <c r="AJ63" s="417">
        <v>4.1561074813220708E-3</v>
      </c>
      <c r="AK63" s="417">
        <v>3.8299903557168034E-3</v>
      </c>
      <c r="AL63" s="417">
        <v>5.5641442143945759E-3</v>
      </c>
      <c r="AM63" s="417">
        <v>1.1669944223662259E-2</v>
      </c>
      <c r="AN63" s="421">
        <v>4.2129387166763158E-3</v>
      </c>
    </row>
    <row r="64" spans="1:40" ht="15.5" customHeight="1">
      <c r="A64" s="19"/>
      <c r="B64" s="402" t="s">
        <v>48</v>
      </c>
      <c r="C64" s="403" t="s">
        <v>1</v>
      </c>
      <c r="D64" s="416">
        <v>6.7410673746589548E-4</v>
      </c>
      <c r="E64" s="417">
        <v>1.1486811019550238E-4</v>
      </c>
      <c r="F64" s="417">
        <v>7.8411426533332609E-4</v>
      </c>
      <c r="G64" s="417">
        <v>2.6727463652963268E-4</v>
      </c>
      <c r="H64" s="417">
        <v>8.1856923012332426E-4</v>
      </c>
      <c r="I64" s="417">
        <v>8.4993809476759845E-4</v>
      </c>
      <c r="J64" s="417">
        <v>1.7455353001628583E-4</v>
      </c>
      <c r="K64" s="417">
        <v>1.2291974312579877E-3</v>
      </c>
      <c r="L64" s="417">
        <v>2.4777071350213921E-3</v>
      </c>
      <c r="M64" s="417">
        <v>8.2062620325380558E-4</v>
      </c>
      <c r="N64" s="417">
        <v>3.6217748112352311E-4</v>
      </c>
      <c r="O64" s="417">
        <v>1.5223514902776647E-3</v>
      </c>
      <c r="P64" s="417">
        <v>0.96681074580856363</v>
      </c>
      <c r="Q64" s="417">
        <v>3.5152948631667458E-2</v>
      </c>
      <c r="R64" s="417">
        <v>9.0488376540150735E-3</v>
      </c>
      <c r="S64" s="417">
        <v>2.4167073008339599E-3</v>
      </c>
      <c r="T64" s="417">
        <v>1.1390679827963832E-2</v>
      </c>
      <c r="U64" s="417">
        <v>1.2205595310745361E-3</v>
      </c>
      <c r="V64" s="417">
        <v>1.2510747152590384E-2</v>
      </c>
      <c r="W64" s="417">
        <v>9.7385387233673236E-4</v>
      </c>
      <c r="X64" s="417">
        <v>7.941230279908406E-3</v>
      </c>
      <c r="Y64" s="417">
        <v>1.2540474312240728E-3</v>
      </c>
      <c r="Z64" s="417">
        <v>1.3106012683820894E-2</v>
      </c>
      <c r="AA64" s="417">
        <v>1.0725071440799247E-3</v>
      </c>
      <c r="AB64" s="417">
        <v>1.0507020630104462E-3</v>
      </c>
      <c r="AC64" s="417">
        <v>1.3798761545975196E-3</v>
      </c>
      <c r="AD64" s="417">
        <v>5.3154229808015146E-4</v>
      </c>
      <c r="AE64" s="417">
        <v>1.9027882543808045E-3</v>
      </c>
      <c r="AF64" s="417">
        <v>1.8816315612926844E-3</v>
      </c>
      <c r="AG64" s="417">
        <v>1.6841965392385689E-3</v>
      </c>
      <c r="AH64" s="417">
        <v>1.2549419284700158E-3</v>
      </c>
      <c r="AI64" s="417">
        <v>9.5367690408704078E-4</v>
      </c>
      <c r="AJ64" s="417">
        <v>1.0805256164302284E-3</v>
      </c>
      <c r="AK64" s="417">
        <v>9.0516329023719259E-3</v>
      </c>
      <c r="AL64" s="417">
        <v>9.1688889856260869E-4</v>
      </c>
      <c r="AM64" s="417">
        <v>1.2218106685127114E-3</v>
      </c>
      <c r="AN64" s="421">
        <v>6.1745784052023227E-4</v>
      </c>
    </row>
    <row r="65" spans="1:40" ht="15.5" customHeight="1">
      <c r="A65" s="31"/>
      <c r="B65" s="402" t="s">
        <v>49</v>
      </c>
      <c r="C65" s="403" t="s">
        <v>2</v>
      </c>
      <c r="D65" s="416">
        <v>8.0072891141648255E-4</v>
      </c>
      <c r="E65" s="417">
        <v>7.7421429512028811E-5</v>
      </c>
      <c r="F65" s="417">
        <v>1.018828087546126E-3</v>
      </c>
      <c r="G65" s="417">
        <v>3.3805127287911982E-4</v>
      </c>
      <c r="H65" s="417">
        <v>9.663134565122385E-4</v>
      </c>
      <c r="I65" s="417">
        <v>1.0931556343471956E-3</v>
      </c>
      <c r="J65" s="417">
        <v>1.913309902113206E-4</v>
      </c>
      <c r="K65" s="417">
        <v>3.6358083785752219E-3</v>
      </c>
      <c r="L65" s="417">
        <v>2.3622372824625942E-3</v>
      </c>
      <c r="M65" s="417">
        <v>9.2186078442739689E-4</v>
      </c>
      <c r="N65" s="417">
        <v>4.8884968712381474E-4</v>
      </c>
      <c r="O65" s="417">
        <v>1.2683133162961267E-3</v>
      </c>
      <c r="P65" s="417">
        <v>5.0196532113040999E-3</v>
      </c>
      <c r="Q65" s="417">
        <v>0.94795381460404027</v>
      </c>
      <c r="R65" s="417">
        <v>1.9877212318991202E-3</v>
      </c>
      <c r="S65" s="417">
        <v>3.0571819767929343E-3</v>
      </c>
      <c r="T65" s="417">
        <v>2.7474233234195816E-3</v>
      </c>
      <c r="U65" s="417">
        <v>9.8064588085623955E-4</v>
      </c>
      <c r="V65" s="417">
        <v>2.6289906148814469E-3</v>
      </c>
      <c r="W65" s="417">
        <v>1.0722455255642723E-3</v>
      </c>
      <c r="X65" s="417">
        <v>1.9950581387150339E-3</v>
      </c>
      <c r="Y65" s="417">
        <v>1.4665063490491548E-3</v>
      </c>
      <c r="Z65" s="417">
        <v>2.9593137592909022E-3</v>
      </c>
      <c r="AA65" s="417">
        <v>1.3113523123436158E-3</v>
      </c>
      <c r="AB65" s="417">
        <v>1.3401158563712693E-3</v>
      </c>
      <c r="AC65" s="417">
        <v>1.8443533780338349E-3</v>
      </c>
      <c r="AD65" s="417">
        <v>5.9491002359245973E-4</v>
      </c>
      <c r="AE65" s="417">
        <v>2.1599698336125591E-3</v>
      </c>
      <c r="AF65" s="417">
        <v>2.5232443631701827E-3</v>
      </c>
      <c r="AG65" s="417">
        <v>1.5354000231903996E-3</v>
      </c>
      <c r="AH65" s="417">
        <v>1.5177899391388815E-3</v>
      </c>
      <c r="AI65" s="417">
        <v>1.065259774724319E-3</v>
      </c>
      <c r="AJ65" s="417">
        <v>1.4187419121056265E-3</v>
      </c>
      <c r="AK65" s="417">
        <v>1.2641718777952919E-2</v>
      </c>
      <c r="AL65" s="417">
        <v>1.0322967645494863E-3</v>
      </c>
      <c r="AM65" s="417">
        <v>1.352373184876101E-3</v>
      </c>
      <c r="AN65" s="421">
        <v>6.6140905530237429E-4</v>
      </c>
    </row>
    <row r="66" spans="1:40" ht="15.5" customHeight="1">
      <c r="A66" s="31"/>
      <c r="B66" s="402" t="s">
        <v>50</v>
      </c>
      <c r="C66" s="403" t="s">
        <v>3</v>
      </c>
      <c r="D66" s="416">
        <v>2.48968348374001E-4</v>
      </c>
      <c r="E66" s="417">
        <v>1.1956352754316573E-5</v>
      </c>
      <c r="F66" s="417">
        <v>2.9865850070959308E-4</v>
      </c>
      <c r="G66" s="417">
        <v>1.0727242609926562E-4</v>
      </c>
      <c r="H66" s="417">
        <v>2.6302894499727813E-4</v>
      </c>
      <c r="I66" s="417">
        <v>2.7682659862924896E-4</v>
      </c>
      <c r="J66" s="417">
        <v>4.5373968507934544E-5</v>
      </c>
      <c r="K66" s="417">
        <v>2.8658924703951484E-4</v>
      </c>
      <c r="L66" s="417">
        <v>3.1961917593451039E-4</v>
      </c>
      <c r="M66" s="417">
        <v>1.8662605431463104E-4</v>
      </c>
      <c r="N66" s="417">
        <v>1.121407333212216E-4</v>
      </c>
      <c r="O66" s="417">
        <v>2.2671150037838656E-4</v>
      </c>
      <c r="P66" s="417">
        <v>1.7507114694487605E-3</v>
      </c>
      <c r="Q66" s="417">
        <v>3.0414738372923637E-3</v>
      </c>
      <c r="R66" s="417">
        <v>0.6593585910252221</v>
      </c>
      <c r="S66" s="417">
        <v>2.541350436159179E-4</v>
      </c>
      <c r="T66" s="417">
        <v>5.9891739192063009E-4</v>
      </c>
      <c r="U66" s="417">
        <v>2.6150617557852286E-4</v>
      </c>
      <c r="V66" s="417">
        <v>6.3074316788958452E-4</v>
      </c>
      <c r="W66" s="417">
        <v>3.0844907297905246E-4</v>
      </c>
      <c r="X66" s="417">
        <v>5.919931629145155E-4</v>
      </c>
      <c r="Y66" s="417">
        <v>3.4711188313785163E-4</v>
      </c>
      <c r="Z66" s="417">
        <v>7.1091589717812965E-4</v>
      </c>
      <c r="AA66" s="417">
        <v>3.7272288571427425E-4</v>
      </c>
      <c r="AB66" s="417">
        <v>1.0448163390341185E-3</v>
      </c>
      <c r="AC66" s="417">
        <v>4.9911776913805813E-4</v>
      </c>
      <c r="AD66" s="417">
        <v>1.5262850620808039E-4</v>
      </c>
      <c r="AE66" s="417">
        <v>5.6455255748508258E-4</v>
      </c>
      <c r="AF66" s="417">
        <v>7.373690985931628E-4</v>
      </c>
      <c r="AG66" s="417">
        <v>3.0877401249411436E-3</v>
      </c>
      <c r="AH66" s="417">
        <v>4.3235442317981565E-4</v>
      </c>
      <c r="AI66" s="417">
        <v>8.0388072337467479E-3</v>
      </c>
      <c r="AJ66" s="417">
        <v>4.3566231014462414E-4</v>
      </c>
      <c r="AK66" s="417">
        <v>2.8500489395949079E-3</v>
      </c>
      <c r="AL66" s="417">
        <v>9.4729929135226639E-4</v>
      </c>
      <c r="AM66" s="417">
        <v>1.5925792952561087E-2</v>
      </c>
      <c r="AN66" s="421">
        <v>3.7014793804132938E-4</v>
      </c>
    </row>
    <row r="67" spans="1:40" ht="15.5" customHeight="1">
      <c r="A67" s="31"/>
      <c r="B67" s="402" t="s">
        <v>51</v>
      </c>
      <c r="C67" s="403" t="s">
        <v>94</v>
      </c>
      <c r="D67" s="416">
        <v>9.2281122716484981E-4</v>
      </c>
      <c r="E67" s="417">
        <v>5.3353348600943585E-5</v>
      </c>
      <c r="F67" s="417">
        <v>1.0899764836953623E-3</v>
      </c>
      <c r="G67" s="417">
        <v>3.7710868689187424E-4</v>
      </c>
      <c r="H67" s="417">
        <v>9.5694756781579014E-4</v>
      </c>
      <c r="I67" s="417">
        <v>1.0964366804057152E-3</v>
      </c>
      <c r="J67" s="417">
        <v>1.8426406260063335E-4</v>
      </c>
      <c r="K67" s="417">
        <v>1.0829052450396658E-3</v>
      </c>
      <c r="L67" s="417">
        <v>1.3044042143243442E-3</v>
      </c>
      <c r="M67" s="417">
        <v>7.6320283486039841E-4</v>
      </c>
      <c r="N67" s="417">
        <v>6.0334376340141164E-4</v>
      </c>
      <c r="O67" s="417">
        <v>2.8038764481532275E-3</v>
      </c>
      <c r="P67" s="417">
        <v>9.89489483669799E-3</v>
      </c>
      <c r="Q67" s="417">
        <v>1.1271982352926781E-2</v>
      </c>
      <c r="R67" s="417">
        <v>6.632630822068665E-2</v>
      </c>
      <c r="S67" s="417">
        <v>0.80492144513762398</v>
      </c>
      <c r="T67" s="417">
        <v>8.4889751145057701E-2</v>
      </c>
      <c r="U67" s="417">
        <v>8.9129781166772531E-2</v>
      </c>
      <c r="V67" s="417">
        <v>1.9154606111223747E-2</v>
      </c>
      <c r="W67" s="417">
        <v>4.2134943543231914E-3</v>
      </c>
      <c r="X67" s="417">
        <v>3.1767161698329233E-3</v>
      </c>
      <c r="Y67" s="417">
        <v>1.5460857072013255E-3</v>
      </c>
      <c r="Z67" s="417">
        <v>2.8170328962651113E-3</v>
      </c>
      <c r="AA67" s="417">
        <v>1.4107422578684221E-3</v>
      </c>
      <c r="AB67" s="417">
        <v>1.585921947883259E-3</v>
      </c>
      <c r="AC67" s="417">
        <v>2.0900570988088745E-3</v>
      </c>
      <c r="AD67" s="417">
        <v>6.5353053628704281E-4</v>
      </c>
      <c r="AE67" s="417">
        <v>2.5005929116460007E-3</v>
      </c>
      <c r="AF67" s="417">
        <v>3.4255083606748566E-3</v>
      </c>
      <c r="AG67" s="417">
        <v>4.0354903479029765E-3</v>
      </c>
      <c r="AH67" s="417">
        <v>2.5830420185116543E-3</v>
      </c>
      <c r="AI67" s="417">
        <v>1.9391033626029674E-3</v>
      </c>
      <c r="AJ67" s="417">
        <v>1.7347818468294838E-3</v>
      </c>
      <c r="AK67" s="417">
        <v>1.256312937780682E-2</v>
      </c>
      <c r="AL67" s="417">
        <v>1.2577563954059071E-3</v>
      </c>
      <c r="AM67" s="417">
        <v>2.8925571398430962E-2</v>
      </c>
      <c r="AN67" s="421">
        <v>9.2544871875905113E-4</v>
      </c>
    </row>
    <row r="68" spans="1:40" ht="15.5" customHeight="1">
      <c r="B68" s="402" t="s">
        <v>52</v>
      </c>
      <c r="C68" s="403" t="s">
        <v>95</v>
      </c>
      <c r="D68" s="416">
        <v>8.2504305139553965E-4</v>
      </c>
      <c r="E68" s="417">
        <v>4.7193071810645409E-5</v>
      </c>
      <c r="F68" s="417">
        <v>6.5676787993432207E-4</v>
      </c>
      <c r="G68" s="417">
        <v>2.059904136025996E-4</v>
      </c>
      <c r="H68" s="417">
        <v>6.3548206858835248E-4</v>
      </c>
      <c r="I68" s="417">
        <v>6.0350886152787237E-4</v>
      </c>
      <c r="J68" s="417">
        <v>1.2235714958026798E-4</v>
      </c>
      <c r="K68" s="417">
        <v>6.6637289504051624E-4</v>
      </c>
      <c r="L68" s="417">
        <v>8.0615171821999082E-4</v>
      </c>
      <c r="M68" s="417">
        <v>4.8543652609948007E-4</v>
      </c>
      <c r="N68" s="417">
        <v>3.054711628770354E-4</v>
      </c>
      <c r="O68" s="417">
        <v>8.9328759885093606E-4</v>
      </c>
      <c r="P68" s="417">
        <v>1.7892458079824317E-2</v>
      </c>
      <c r="Q68" s="417">
        <v>1.574709781578771E-2</v>
      </c>
      <c r="R68" s="417">
        <v>9.9079992899585509E-3</v>
      </c>
      <c r="S68" s="417">
        <v>5.916987782267789E-3</v>
      </c>
      <c r="T68" s="417">
        <v>0.76691911994273687</v>
      </c>
      <c r="U68" s="417">
        <v>5.816665419103766E-3</v>
      </c>
      <c r="V68" s="417">
        <v>4.9766510344382106E-2</v>
      </c>
      <c r="W68" s="417">
        <v>1.2047911628771516E-3</v>
      </c>
      <c r="X68" s="417">
        <v>7.2203589703976282E-3</v>
      </c>
      <c r="Y68" s="417">
        <v>9.574621227056401E-4</v>
      </c>
      <c r="Z68" s="417">
        <v>2.0653718714939103E-3</v>
      </c>
      <c r="AA68" s="417">
        <v>7.797776781862353E-4</v>
      </c>
      <c r="AB68" s="417">
        <v>9.5091749486364791E-4</v>
      </c>
      <c r="AC68" s="417">
        <v>1.0331299711617637E-3</v>
      </c>
      <c r="AD68" s="417">
        <v>4.2425378765391234E-4</v>
      </c>
      <c r="AE68" s="417">
        <v>2.1138774030464696E-3</v>
      </c>
      <c r="AF68" s="417">
        <v>1.528816813244953E-3</v>
      </c>
      <c r="AG68" s="417">
        <v>2.774026493611088E-3</v>
      </c>
      <c r="AH68" s="417">
        <v>1.3877178700796473E-3</v>
      </c>
      <c r="AI68" s="417">
        <v>7.7150183810878123E-4</v>
      </c>
      <c r="AJ68" s="417">
        <v>8.3202130509253203E-4</v>
      </c>
      <c r="AK68" s="417">
        <v>6.4460755411051016E-3</v>
      </c>
      <c r="AL68" s="417">
        <v>7.6587913069328672E-4</v>
      </c>
      <c r="AM68" s="417">
        <v>1.2551867044030085E-3</v>
      </c>
      <c r="AN68" s="421">
        <v>7.3225388301470561E-4</v>
      </c>
    </row>
    <row r="69" spans="1:40" ht="15.5" customHeight="1">
      <c r="B69" s="402" t="s">
        <v>53</v>
      </c>
      <c r="C69" s="403" t="s">
        <v>115</v>
      </c>
      <c r="D69" s="416">
        <v>6.8613527120252139E-5</v>
      </c>
      <c r="E69" s="417">
        <v>3.0277221029419474E-6</v>
      </c>
      <c r="F69" s="417">
        <v>6.7782406432132628E-5</v>
      </c>
      <c r="G69" s="417">
        <v>2.2126478772531594E-5</v>
      </c>
      <c r="H69" s="417">
        <v>5.8516830825596113E-5</v>
      </c>
      <c r="I69" s="417">
        <v>7.0695743605412421E-5</v>
      </c>
      <c r="J69" s="417">
        <v>1.5046633302709326E-5</v>
      </c>
      <c r="K69" s="417">
        <v>6.2691253329742478E-5</v>
      </c>
      <c r="L69" s="417">
        <v>8.373629764288389E-5</v>
      </c>
      <c r="M69" s="417">
        <v>4.8555015913031843E-5</v>
      </c>
      <c r="N69" s="417">
        <v>2.6660887855340174E-5</v>
      </c>
      <c r="O69" s="417">
        <v>6.1453884722987101E-5</v>
      </c>
      <c r="P69" s="417">
        <v>3.673978605042179E-4</v>
      </c>
      <c r="Q69" s="417">
        <v>1.1542535074123953E-4</v>
      </c>
      <c r="R69" s="417">
        <v>4.9214714410255461E-5</v>
      </c>
      <c r="S69" s="417">
        <v>5.8001741176795776E-5</v>
      </c>
      <c r="T69" s="417">
        <v>5.9205807366740466E-5</v>
      </c>
      <c r="U69" s="417">
        <v>0.3505049723551048</v>
      </c>
      <c r="V69" s="417">
        <v>3.2514060395115339E-3</v>
      </c>
      <c r="W69" s="417">
        <v>6.2320342298125269E-5</v>
      </c>
      <c r="X69" s="417">
        <v>7.1463822542589483E-4</v>
      </c>
      <c r="Y69" s="417">
        <v>9.3018745323098225E-5</v>
      </c>
      <c r="Z69" s="417">
        <v>1.6406451459453228E-4</v>
      </c>
      <c r="AA69" s="417">
        <v>8.2463014382390393E-5</v>
      </c>
      <c r="AB69" s="417">
        <v>1.534888881612294E-4</v>
      </c>
      <c r="AC69" s="417">
        <v>1.3400837747861385E-4</v>
      </c>
      <c r="AD69" s="417">
        <v>6.4630037043081584E-5</v>
      </c>
      <c r="AE69" s="417">
        <v>1.9298010424785263E-4</v>
      </c>
      <c r="AF69" s="417">
        <v>1.879108488229107E-4</v>
      </c>
      <c r="AG69" s="417">
        <v>8.6960258722754917E-4</v>
      </c>
      <c r="AH69" s="417">
        <v>1.179150536288297E-4</v>
      </c>
      <c r="AI69" s="417">
        <v>6.8908079958037165E-5</v>
      </c>
      <c r="AJ69" s="417">
        <v>9.7456914882109819E-5</v>
      </c>
      <c r="AK69" s="417">
        <v>5.655385315730051E-4</v>
      </c>
      <c r="AL69" s="417">
        <v>9.7776214216905208E-5</v>
      </c>
      <c r="AM69" s="417">
        <v>8.9436199825305786E-5</v>
      </c>
      <c r="AN69" s="421">
        <v>1.0414258441830586E-4</v>
      </c>
    </row>
    <row r="70" spans="1:40" ht="15.5" customHeight="1">
      <c r="B70" s="402" t="s">
        <v>54</v>
      </c>
      <c r="C70" s="403" t="s">
        <v>237</v>
      </c>
      <c r="D70" s="416">
        <v>9.8041464527301482E-3</v>
      </c>
      <c r="E70" s="417">
        <v>2.8178496157486507E-4</v>
      </c>
      <c r="F70" s="417">
        <v>5.1461490366108836E-3</v>
      </c>
      <c r="G70" s="417">
        <v>1.2396039722545576E-3</v>
      </c>
      <c r="H70" s="417">
        <v>3.7196272432131433E-3</v>
      </c>
      <c r="I70" s="417">
        <v>3.4671678631548342E-3</v>
      </c>
      <c r="J70" s="417">
        <v>9.8829759247294089E-4</v>
      </c>
      <c r="K70" s="417">
        <v>3.3694291730750198E-3</v>
      </c>
      <c r="L70" s="417">
        <v>4.982540511190227E-3</v>
      </c>
      <c r="M70" s="417">
        <v>3.0016741890572692E-3</v>
      </c>
      <c r="N70" s="417">
        <v>1.8169428994391683E-3</v>
      </c>
      <c r="O70" s="417">
        <v>3.0056670136712382E-3</v>
      </c>
      <c r="P70" s="417">
        <v>3.0386631985068911E-3</v>
      </c>
      <c r="Q70" s="417">
        <v>3.3968237018641755E-3</v>
      </c>
      <c r="R70" s="417">
        <v>2.3121026942066951E-3</v>
      </c>
      <c r="S70" s="417">
        <v>2.5630573070740815E-3</v>
      </c>
      <c r="T70" s="417">
        <v>2.6697181487231204E-3</v>
      </c>
      <c r="U70" s="417">
        <v>1.3316683323614114E-3</v>
      </c>
      <c r="V70" s="417">
        <v>1.4551569958842507</v>
      </c>
      <c r="W70" s="417">
        <v>4.6318967756054539E-3</v>
      </c>
      <c r="X70" s="417">
        <v>6.068651629277699E-3</v>
      </c>
      <c r="Y70" s="417">
        <v>4.8453758308869589E-3</v>
      </c>
      <c r="Z70" s="417">
        <v>7.5015651478083385E-3</v>
      </c>
      <c r="AA70" s="417">
        <v>5.3586986155646221E-3</v>
      </c>
      <c r="AB70" s="417">
        <v>4.8657980100218429E-3</v>
      </c>
      <c r="AC70" s="417">
        <v>5.8239878397695274E-3</v>
      </c>
      <c r="AD70" s="417">
        <v>1.754447261968245E-3</v>
      </c>
      <c r="AE70" s="417">
        <v>2.9743834243645757E-2</v>
      </c>
      <c r="AF70" s="417">
        <v>7.3736514998883774E-3</v>
      </c>
      <c r="AG70" s="417">
        <v>1.7862616980604592E-2</v>
      </c>
      <c r="AH70" s="417">
        <v>5.0252969030836966E-3</v>
      </c>
      <c r="AI70" s="417">
        <v>3.4647959496492673E-3</v>
      </c>
      <c r="AJ70" s="417">
        <v>4.9140115565633625E-3</v>
      </c>
      <c r="AK70" s="417">
        <v>3.3520544878821584E-2</v>
      </c>
      <c r="AL70" s="417">
        <v>4.2909382364867037E-3</v>
      </c>
      <c r="AM70" s="417">
        <v>5.5790551193463534E-3</v>
      </c>
      <c r="AN70" s="421">
        <v>3.7543767775559283E-3</v>
      </c>
    </row>
    <row r="71" spans="1:40" ht="15.5" customHeight="1">
      <c r="B71" s="402" t="s">
        <v>55</v>
      </c>
      <c r="C71" s="403" t="s">
        <v>4</v>
      </c>
      <c r="D71" s="416">
        <v>4.2515492369427478E-3</v>
      </c>
      <c r="E71" s="417">
        <v>1.8553999802411948E-4</v>
      </c>
      <c r="F71" s="417">
        <v>7.9079895541797635E-3</v>
      </c>
      <c r="G71" s="417">
        <v>5.4957016501332142E-3</v>
      </c>
      <c r="H71" s="417">
        <v>1.2965885528746519E-2</v>
      </c>
      <c r="I71" s="417">
        <v>5.495245687910588E-3</v>
      </c>
      <c r="J71" s="417">
        <v>1.2910602527781878E-3</v>
      </c>
      <c r="K71" s="417">
        <v>6.4954300709031817E-3</v>
      </c>
      <c r="L71" s="417">
        <v>8.8590325030041168E-3</v>
      </c>
      <c r="M71" s="417">
        <v>1.4318960494727057E-2</v>
      </c>
      <c r="N71" s="417">
        <v>2.3009337110744519E-2</v>
      </c>
      <c r="O71" s="417">
        <v>6.7667600608978945E-3</v>
      </c>
      <c r="P71" s="417">
        <v>4.7089800843329258E-3</v>
      </c>
      <c r="Q71" s="417">
        <v>5.1773132812349999E-3</v>
      </c>
      <c r="R71" s="417">
        <v>5.7237865310271153E-3</v>
      </c>
      <c r="S71" s="417">
        <v>4.4443218941342573E-3</v>
      </c>
      <c r="T71" s="417">
        <v>5.8207911646069024E-3</v>
      </c>
      <c r="U71" s="417">
        <v>3.0706036839463664E-3</v>
      </c>
      <c r="V71" s="417">
        <v>5.9346991469318017E-3</v>
      </c>
      <c r="W71" s="417">
        <v>0.7846947898647112</v>
      </c>
      <c r="X71" s="417">
        <v>6.871900182174014E-3</v>
      </c>
      <c r="Y71" s="417">
        <v>9.1364844680823839E-3</v>
      </c>
      <c r="Z71" s="417">
        <v>7.4123733094721769E-3</v>
      </c>
      <c r="AA71" s="417">
        <v>7.3824471792341738E-3</v>
      </c>
      <c r="AB71" s="417">
        <v>6.7967315756534401E-3</v>
      </c>
      <c r="AC71" s="417">
        <v>1.4428829659482237E-2</v>
      </c>
      <c r="AD71" s="417">
        <v>1.8852867116129521E-3</v>
      </c>
      <c r="AE71" s="417">
        <v>4.634972439285655E-3</v>
      </c>
      <c r="AF71" s="417">
        <v>2.0461203128414169E-2</v>
      </c>
      <c r="AG71" s="417">
        <v>8.1862419035498412E-3</v>
      </c>
      <c r="AH71" s="417">
        <v>1.58153784514663E-2</v>
      </c>
      <c r="AI71" s="417">
        <v>5.951502988421206E-3</v>
      </c>
      <c r="AJ71" s="417">
        <v>3.3738791163507524E-2</v>
      </c>
      <c r="AK71" s="417">
        <v>9.7332409778621409E-3</v>
      </c>
      <c r="AL71" s="417">
        <v>7.9730099768691338E-3</v>
      </c>
      <c r="AM71" s="417">
        <v>0.10949334749901671</v>
      </c>
      <c r="AN71" s="421">
        <v>2.8553761304353684E-3</v>
      </c>
    </row>
    <row r="72" spans="1:40" ht="15.5" customHeight="1">
      <c r="B72" s="402" t="s">
        <v>56</v>
      </c>
      <c r="C72" s="403" t="s">
        <v>96</v>
      </c>
      <c r="D72" s="416">
        <v>5.9862311290389105E-3</v>
      </c>
      <c r="E72" s="417">
        <v>2.6398705639742284E-4</v>
      </c>
      <c r="F72" s="417">
        <v>4.0524797882043728E-3</v>
      </c>
      <c r="G72" s="417">
        <v>2.3234225651136207E-3</v>
      </c>
      <c r="H72" s="417">
        <v>9.7237101540957899E-3</v>
      </c>
      <c r="I72" s="417">
        <v>6.2603479302757769E-3</v>
      </c>
      <c r="J72" s="417">
        <v>1.2433698892265581E-3</v>
      </c>
      <c r="K72" s="417">
        <v>8.1436522002622507E-3</v>
      </c>
      <c r="L72" s="417">
        <v>1.0176665561905955E-2</v>
      </c>
      <c r="M72" s="417">
        <v>1.235774397562134E-2</v>
      </c>
      <c r="N72" s="417">
        <v>4.8469303071090354E-3</v>
      </c>
      <c r="O72" s="417">
        <v>9.1256374888512761E-3</v>
      </c>
      <c r="P72" s="417">
        <v>5.4282369352459834E-3</v>
      </c>
      <c r="Q72" s="417">
        <v>4.9172206156446715E-3</v>
      </c>
      <c r="R72" s="417">
        <v>3.6601445265654164E-3</v>
      </c>
      <c r="S72" s="417">
        <v>5.8192657175425624E-3</v>
      </c>
      <c r="T72" s="417">
        <v>4.7898787545376052E-3</v>
      </c>
      <c r="U72" s="417">
        <v>2.4081351373348415E-3</v>
      </c>
      <c r="V72" s="417">
        <v>5.2425860544594131E-3</v>
      </c>
      <c r="W72" s="417">
        <v>4.9986437348703023E-3</v>
      </c>
      <c r="X72" s="417">
        <v>1.0050031805478614</v>
      </c>
      <c r="Y72" s="417">
        <v>2.6453287153208081E-2</v>
      </c>
      <c r="Z72" s="417">
        <v>5.7078609980155945E-2</v>
      </c>
      <c r="AA72" s="417">
        <v>7.3839516476778399E-3</v>
      </c>
      <c r="AB72" s="417">
        <v>6.6616929088987751E-3</v>
      </c>
      <c r="AC72" s="417">
        <v>5.6799952468323386E-3</v>
      </c>
      <c r="AD72" s="417">
        <v>1.5013756865687419E-2</v>
      </c>
      <c r="AE72" s="417">
        <v>1.2721722517958396E-2</v>
      </c>
      <c r="AF72" s="417">
        <v>7.0896303452317733E-3</v>
      </c>
      <c r="AG72" s="417">
        <v>1.0278412500324692E-2</v>
      </c>
      <c r="AH72" s="417">
        <v>1.0254915161685491E-2</v>
      </c>
      <c r="AI72" s="417">
        <v>6.1171546424614526E-3</v>
      </c>
      <c r="AJ72" s="417">
        <v>4.3288924022966456E-3</v>
      </c>
      <c r="AK72" s="417">
        <v>3.8035719665505049E-3</v>
      </c>
      <c r="AL72" s="417">
        <v>7.1339872369762022E-3</v>
      </c>
      <c r="AM72" s="417">
        <v>8.0458975428734369E-3</v>
      </c>
      <c r="AN72" s="421">
        <v>1.2928415719858534E-2</v>
      </c>
    </row>
    <row r="73" spans="1:40" ht="15.5" customHeight="1">
      <c r="B73" s="402" t="s">
        <v>57</v>
      </c>
      <c r="C73" s="403" t="s">
        <v>238</v>
      </c>
      <c r="D73" s="416">
        <v>2.2225091579668968E-2</v>
      </c>
      <c r="E73" s="417">
        <v>1.8225080111089593E-3</v>
      </c>
      <c r="F73" s="417">
        <v>2.5322194785007923E-2</v>
      </c>
      <c r="G73" s="417">
        <v>1.4396909819571429E-2</v>
      </c>
      <c r="H73" s="417">
        <v>6.1512403384288705E-2</v>
      </c>
      <c r="I73" s="417">
        <v>3.7491794631108993E-2</v>
      </c>
      <c r="J73" s="417">
        <v>8.29434936700142E-3</v>
      </c>
      <c r="K73" s="417">
        <v>4.2678102999296051E-2</v>
      </c>
      <c r="L73" s="417">
        <v>6.3737182383751631E-2</v>
      </c>
      <c r="M73" s="417">
        <v>9.4627117912679679E-2</v>
      </c>
      <c r="N73" s="417">
        <v>3.4523482833274943E-2</v>
      </c>
      <c r="O73" s="417">
        <v>4.4096947898468263E-2</v>
      </c>
      <c r="P73" s="417">
        <v>2.9913995304052497E-2</v>
      </c>
      <c r="Q73" s="417">
        <v>2.5064943633441226E-2</v>
      </c>
      <c r="R73" s="417">
        <v>1.9390851243272361E-2</v>
      </c>
      <c r="S73" s="417">
        <v>3.5405155496696011E-2</v>
      </c>
      <c r="T73" s="417">
        <v>2.1811123492191178E-2</v>
      </c>
      <c r="U73" s="417">
        <v>9.5857730010857553E-3</v>
      </c>
      <c r="V73" s="417">
        <v>3.768799886386235E-2</v>
      </c>
      <c r="W73" s="417">
        <v>2.8653883782016176E-2</v>
      </c>
      <c r="X73" s="417">
        <v>2.0980349471588482E-2</v>
      </c>
      <c r="Y73" s="417">
        <v>1.1212736522927242</v>
      </c>
      <c r="Z73" s="417">
        <v>7.2797847072341326E-2</v>
      </c>
      <c r="AA73" s="417">
        <v>8.3725538632486649E-2</v>
      </c>
      <c r="AB73" s="417">
        <v>2.9154729149402491E-2</v>
      </c>
      <c r="AC73" s="417">
        <v>1.0624734423984396E-2</v>
      </c>
      <c r="AD73" s="417">
        <v>7.7318126786204483E-3</v>
      </c>
      <c r="AE73" s="417">
        <v>2.019060346989765E-2</v>
      </c>
      <c r="AF73" s="417">
        <v>1.3081752522188055E-2</v>
      </c>
      <c r="AG73" s="417">
        <v>1.9066671881941343E-2</v>
      </c>
      <c r="AH73" s="417">
        <v>2.1641613999752184E-2</v>
      </c>
      <c r="AI73" s="417">
        <v>2.5700427859179763E-2</v>
      </c>
      <c r="AJ73" s="417">
        <v>1.2034294424137832E-2</v>
      </c>
      <c r="AK73" s="417">
        <v>1.2619905634365068E-2</v>
      </c>
      <c r="AL73" s="417">
        <v>4.2973479856835688E-2</v>
      </c>
      <c r="AM73" s="417">
        <v>4.3095941269781946E-2</v>
      </c>
      <c r="AN73" s="421">
        <v>7.5287861211028283E-3</v>
      </c>
    </row>
    <row r="74" spans="1:40" ht="15.5" customHeight="1">
      <c r="B74" s="402" t="s">
        <v>58</v>
      </c>
      <c r="C74" s="403" t="s">
        <v>5</v>
      </c>
      <c r="D74" s="416">
        <v>1.8858784297340018E-3</v>
      </c>
      <c r="E74" s="417">
        <v>1.4252042067059968E-4</v>
      </c>
      <c r="F74" s="417">
        <v>2.9325047728154096E-3</v>
      </c>
      <c r="G74" s="417">
        <v>1.1244850459009295E-3</v>
      </c>
      <c r="H74" s="417">
        <v>3.9172318341748492E-3</v>
      </c>
      <c r="I74" s="417">
        <v>3.6651046360126624E-3</v>
      </c>
      <c r="J74" s="417">
        <v>8.9493313283552393E-4</v>
      </c>
      <c r="K74" s="417">
        <v>1.9057954558117807E-3</v>
      </c>
      <c r="L74" s="417">
        <v>2.0894301447735241E-3</v>
      </c>
      <c r="M74" s="417">
        <v>4.3505760997733893E-3</v>
      </c>
      <c r="N74" s="417">
        <v>1.0002681373791377E-3</v>
      </c>
      <c r="O74" s="417">
        <v>1.9160679842821118E-3</v>
      </c>
      <c r="P74" s="417">
        <v>1.530210537734141E-3</v>
      </c>
      <c r="Q74" s="417">
        <v>1.3953907425358395E-3</v>
      </c>
      <c r="R74" s="417">
        <v>1.1443606682529704E-3</v>
      </c>
      <c r="S74" s="417">
        <v>1.7343238909883474E-3</v>
      </c>
      <c r="T74" s="417">
        <v>1.2668796757356827E-3</v>
      </c>
      <c r="U74" s="417">
        <v>5.7379214991016691E-4</v>
      </c>
      <c r="V74" s="417">
        <v>1.8316200037414292E-3</v>
      </c>
      <c r="W74" s="417">
        <v>1.6623355236175107E-3</v>
      </c>
      <c r="X74" s="417">
        <v>2.2979896391924753E-3</v>
      </c>
      <c r="Y74" s="417">
        <v>1.8767203219927421E-3</v>
      </c>
      <c r="Z74" s="417">
        <v>1.0926996622087402</v>
      </c>
      <c r="AA74" s="417">
        <v>1.002250571723504E-2</v>
      </c>
      <c r="AB74" s="417">
        <v>3.2483069502946137E-3</v>
      </c>
      <c r="AC74" s="417">
        <v>2.0475392692154795E-3</v>
      </c>
      <c r="AD74" s="417">
        <v>9.4502611400562489E-4</v>
      </c>
      <c r="AE74" s="417">
        <v>5.7978041233659834E-3</v>
      </c>
      <c r="AF74" s="417">
        <v>2.8313005871886659E-3</v>
      </c>
      <c r="AG74" s="417">
        <v>4.980485259020547E-3</v>
      </c>
      <c r="AH74" s="417">
        <v>9.5130972147355729E-3</v>
      </c>
      <c r="AI74" s="417">
        <v>6.2964874619553897E-3</v>
      </c>
      <c r="AJ74" s="417">
        <v>3.2535737236496784E-3</v>
      </c>
      <c r="AK74" s="417">
        <v>1.6625805548016563E-3</v>
      </c>
      <c r="AL74" s="417">
        <v>1.0076586043282468E-2</v>
      </c>
      <c r="AM74" s="417">
        <v>3.2818372503525079E-3</v>
      </c>
      <c r="AN74" s="421">
        <v>1.6336701187271421E-3</v>
      </c>
    </row>
    <row r="75" spans="1:40" ht="15.5" customHeight="1">
      <c r="B75" s="402" t="s">
        <v>59</v>
      </c>
      <c r="C75" s="403" t="s">
        <v>6</v>
      </c>
      <c r="D75" s="416">
        <v>2.1903243362328293E-3</v>
      </c>
      <c r="E75" s="417">
        <v>2.0162111263403112E-4</v>
      </c>
      <c r="F75" s="417">
        <v>3.0421702185064246E-3</v>
      </c>
      <c r="G75" s="417">
        <v>8.8447206864486624E-4</v>
      </c>
      <c r="H75" s="417">
        <v>3.5971249107850378E-3</v>
      </c>
      <c r="I75" s="417">
        <v>4.6757743695698857E-3</v>
      </c>
      <c r="J75" s="417">
        <v>5.2060262872041135E-4</v>
      </c>
      <c r="K75" s="417">
        <v>2.1868495431522244E-3</v>
      </c>
      <c r="L75" s="417">
        <v>5.6857095117396747E-3</v>
      </c>
      <c r="M75" s="417">
        <v>2.9463785673536861E-3</v>
      </c>
      <c r="N75" s="417">
        <v>1.3722804690303354E-3</v>
      </c>
      <c r="O75" s="417">
        <v>1.8952047291192766E-3</v>
      </c>
      <c r="P75" s="417">
        <v>1.8094915811158749E-3</v>
      </c>
      <c r="Q75" s="417">
        <v>1.324636730515024E-3</v>
      </c>
      <c r="R75" s="417">
        <v>1.5768880837288386E-3</v>
      </c>
      <c r="S75" s="417">
        <v>2.2908286490039287E-3</v>
      </c>
      <c r="T75" s="417">
        <v>1.5144059548647475E-3</v>
      </c>
      <c r="U75" s="417">
        <v>7.8891377472361558E-4</v>
      </c>
      <c r="V75" s="417">
        <v>2.5392218135071613E-3</v>
      </c>
      <c r="W75" s="417">
        <v>2.443056803917066E-3</v>
      </c>
      <c r="X75" s="417">
        <v>4.5458230067189779E-3</v>
      </c>
      <c r="Y75" s="417">
        <v>1.9232326428998497E-2</v>
      </c>
      <c r="Z75" s="417">
        <v>6.0806402310626699E-3</v>
      </c>
      <c r="AA75" s="417">
        <v>1.0028968059522074</v>
      </c>
      <c r="AB75" s="417">
        <v>3.325215116993698E-3</v>
      </c>
      <c r="AC75" s="417">
        <v>6.158813608578219E-3</v>
      </c>
      <c r="AD75" s="417">
        <v>9.3876079039410234E-4</v>
      </c>
      <c r="AE75" s="417">
        <v>1.0390931568915761E-2</v>
      </c>
      <c r="AF75" s="417">
        <v>7.0065765003396868E-3</v>
      </c>
      <c r="AG75" s="417">
        <v>3.0176491755808686E-2</v>
      </c>
      <c r="AH75" s="417">
        <v>8.7718576251331701E-3</v>
      </c>
      <c r="AI75" s="417">
        <v>7.4418401708014892E-3</v>
      </c>
      <c r="AJ75" s="417">
        <v>1.9436993110121185E-3</v>
      </c>
      <c r="AK75" s="417">
        <v>3.108682553762657E-3</v>
      </c>
      <c r="AL75" s="417">
        <v>2.2954625095367373E-2</v>
      </c>
      <c r="AM75" s="417">
        <v>3.6157042539610301E-3</v>
      </c>
      <c r="AN75" s="421">
        <v>1.2494588434019436E-2</v>
      </c>
    </row>
    <row r="76" spans="1:40" ht="15.5" customHeight="1">
      <c r="B76" s="402" t="s">
        <v>60</v>
      </c>
      <c r="C76" s="403" t="s">
        <v>97</v>
      </c>
      <c r="D76" s="416">
        <v>7.2812060657540353E-2</v>
      </c>
      <c r="E76" s="417">
        <v>8.6361695085892924E-4</v>
      </c>
      <c r="F76" s="417">
        <v>8.6242633442938102E-2</v>
      </c>
      <c r="G76" s="417">
        <v>3.422807365089147E-2</v>
      </c>
      <c r="H76" s="417">
        <v>9.063553530884727E-2</v>
      </c>
      <c r="I76" s="417">
        <v>5.2888472419580536E-2</v>
      </c>
      <c r="J76" s="417">
        <v>8.2007171086898503E-3</v>
      </c>
      <c r="K76" s="417">
        <v>7.302173894244092E-2</v>
      </c>
      <c r="L76" s="417">
        <v>4.4012102892834734E-2</v>
      </c>
      <c r="M76" s="417">
        <v>3.8868120402592514E-2</v>
      </c>
      <c r="N76" s="417">
        <v>2.4809332754599435E-2</v>
      </c>
      <c r="O76" s="417">
        <v>4.2052527954025011E-2</v>
      </c>
      <c r="P76" s="417">
        <v>5.147147094224163E-2</v>
      </c>
      <c r="Q76" s="417">
        <v>4.8317898407177109E-2</v>
      </c>
      <c r="R76" s="417">
        <v>4.810277278440344E-2</v>
      </c>
      <c r="S76" s="417">
        <v>4.5792601261368568E-2</v>
      </c>
      <c r="T76" s="417">
        <v>5.4951300052016039E-2</v>
      </c>
      <c r="U76" s="417">
        <v>2.6345972006380097E-2</v>
      </c>
      <c r="V76" s="417">
        <v>7.3241301859462857E-2</v>
      </c>
      <c r="W76" s="417">
        <v>6.1400007691086077E-2</v>
      </c>
      <c r="X76" s="417">
        <v>6.9537443402095681E-2</v>
      </c>
      <c r="Y76" s="417">
        <v>1.4377149238916628E-2</v>
      </c>
      <c r="Z76" s="417">
        <v>3.7004083004382494E-2</v>
      </c>
      <c r="AA76" s="417">
        <v>2.9139987318236568E-2</v>
      </c>
      <c r="AB76" s="417">
        <v>1.0170447469996946</v>
      </c>
      <c r="AC76" s="417">
        <v>1.4958792951545013E-2</v>
      </c>
      <c r="AD76" s="417">
        <v>5.4111322880234852E-3</v>
      </c>
      <c r="AE76" s="417">
        <v>3.6427791907583509E-2</v>
      </c>
      <c r="AF76" s="417">
        <v>2.1949485314913812E-2</v>
      </c>
      <c r="AG76" s="417">
        <v>1.9041326335529057E-2</v>
      </c>
      <c r="AH76" s="417">
        <v>2.9244644879584503E-2</v>
      </c>
      <c r="AI76" s="417">
        <v>5.9731513617086743E-2</v>
      </c>
      <c r="AJ76" s="417">
        <v>4.8378763255569793E-2</v>
      </c>
      <c r="AK76" s="417">
        <v>2.9989074339279352E-2</v>
      </c>
      <c r="AL76" s="417">
        <v>7.9773544800022481E-2</v>
      </c>
      <c r="AM76" s="417">
        <v>0.29969094882826358</v>
      </c>
      <c r="AN76" s="421">
        <v>9.8266801986654044E-3</v>
      </c>
    </row>
    <row r="77" spans="1:40" ht="15.5" customHeight="1">
      <c r="B77" s="402" t="s">
        <v>61</v>
      </c>
      <c r="C77" s="403" t="s">
        <v>7</v>
      </c>
      <c r="D77" s="416">
        <v>1.5021206920703755E-2</v>
      </c>
      <c r="E77" s="417">
        <v>1.9343204008371822E-3</v>
      </c>
      <c r="F77" s="417">
        <v>1.6158444713735055E-2</v>
      </c>
      <c r="G77" s="417">
        <v>1.0305156767604245E-2</v>
      </c>
      <c r="H77" s="417">
        <v>1.9959586056231399E-2</v>
      </c>
      <c r="I77" s="417">
        <v>1.4451621760470296E-2</v>
      </c>
      <c r="J77" s="417">
        <v>5.8000038949989601E-3</v>
      </c>
      <c r="K77" s="417">
        <v>1.2866227578782696E-2</v>
      </c>
      <c r="L77" s="417">
        <v>2.0549632516048692E-2</v>
      </c>
      <c r="M77" s="417">
        <v>1.6960749682850964E-2</v>
      </c>
      <c r="N77" s="417">
        <v>1.098510104030042E-2</v>
      </c>
      <c r="O77" s="417">
        <v>1.9625295370802334E-2</v>
      </c>
      <c r="P77" s="417">
        <v>1.3662042802377547E-2</v>
      </c>
      <c r="Q77" s="417">
        <v>1.3469047136607647E-2</v>
      </c>
      <c r="R77" s="417">
        <v>1.4217202624708878E-2</v>
      </c>
      <c r="S77" s="417">
        <v>1.1565995345148303E-2</v>
      </c>
      <c r="T77" s="417">
        <v>1.2484405229408243E-2</v>
      </c>
      <c r="U77" s="417">
        <v>6.3375098435286686E-3</v>
      </c>
      <c r="V77" s="417">
        <v>1.7032484132881876E-2</v>
      </c>
      <c r="W77" s="417">
        <v>2.4478967082944433E-2</v>
      </c>
      <c r="X77" s="417">
        <v>2.1776350540509068E-2</v>
      </c>
      <c r="Y77" s="417">
        <v>2.9551406376675485E-2</v>
      </c>
      <c r="Z77" s="417">
        <v>2.9164119748646619E-2</v>
      </c>
      <c r="AA77" s="417">
        <v>3.5815959449198659E-2</v>
      </c>
      <c r="AB77" s="417">
        <v>2.8380413279112164E-2</v>
      </c>
      <c r="AC77" s="417">
        <v>1.0141301567857306</v>
      </c>
      <c r="AD77" s="417">
        <v>8.6293136216816849E-2</v>
      </c>
      <c r="AE77" s="417">
        <v>3.7676959609753577E-2</v>
      </c>
      <c r="AF77" s="417">
        <v>1.5258569280184802E-2</v>
      </c>
      <c r="AG77" s="417">
        <v>2.4738758968231963E-2</v>
      </c>
      <c r="AH77" s="417">
        <v>1.5127612741721943E-2</v>
      </c>
      <c r="AI77" s="417">
        <v>1.7017441406631636E-2</v>
      </c>
      <c r="AJ77" s="417">
        <v>3.3872617348966176E-2</v>
      </c>
      <c r="AK77" s="417">
        <v>1.7737302036163902E-2</v>
      </c>
      <c r="AL77" s="417">
        <v>2.4171659694442928E-2</v>
      </c>
      <c r="AM77" s="417">
        <v>2.2668352943164622E-2</v>
      </c>
      <c r="AN77" s="421">
        <v>3.2008637399234943E-2</v>
      </c>
    </row>
    <row r="78" spans="1:40" ht="15.5" customHeight="1">
      <c r="B78" s="402" t="s">
        <v>62</v>
      </c>
      <c r="C78" s="403" t="s">
        <v>98</v>
      </c>
      <c r="D78" s="416">
        <v>8.6409633184591373E-3</v>
      </c>
      <c r="E78" s="417">
        <v>7.8288723541129464E-4</v>
      </c>
      <c r="F78" s="417">
        <v>1.1809925017260064E-2</v>
      </c>
      <c r="G78" s="417">
        <v>4.9149761334639341E-3</v>
      </c>
      <c r="H78" s="417">
        <v>1.1571795617332039E-2</v>
      </c>
      <c r="I78" s="417">
        <v>9.6770265272094359E-3</v>
      </c>
      <c r="J78" s="417">
        <v>2.2585256300294457E-3</v>
      </c>
      <c r="K78" s="417">
        <v>1.1615968892831756E-2</v>
      </c>
      <c r="L78" s="417">
        <v>1.2219917264316192E-2</v>
      </c>
      <c r="M78" s="417">
        <v>8.6176192007303316E-3</v>
      </c>
      <c r="N78" s="417">
        <v>4.5874391931037262E-3</v>
      </c>
      <c r="O78" s="417">
        <v>1.0678185104680151E-2</v>
      </c>
      <c r="P78" s="417">
        <v>9.5965133928379784E-3</v>
      </c>
      <c r="Q78" s="417">
        <v>8.592537630982916E-3</v>
      </c>
      <c r="R78" s="417">
        <v>6.9067103962253702E-3</v>
      </c>
      <c r="S78" s="417">
        <v>6.4749706143697825E-3</v>
      </c>
      <c r="T78" s="417">
        <v>7.8514483050784022E-3</v>
      </c>
      <c r="U78" s="417">
        <v>4.0726167927558187E-3</v>
      </c>
      <c r="V78" s="417">
        <v>9.2259810981854297E-3</v>
      </c>
      <c r="W78" s="417">
        <v>1.1491195791334535E-2</v>
      </c>
      <c r="X78" s="417">
        <v>1.5104730701072228E-2</v>
      </c>
      <c r="Y78" s="417">
        <v>1.4914507237324818E-2</v>
      </c>
      <c r="Z78" s="417">
        <v>1.1366417906864677E-2</v>
      </c>
      <c r="AA78" s="417">
        <v>9.6303869573417331E-3</v>
      </c>
      <c r="AB78" s="417">
        <v>4.4093809702903865E-2</v>
      </c>
      <c r="AC78" s="417">
        <v>2.6213068034570523E-2</v>
      </c>
      <c r="AD78" s="417">
        <v>1.0586879247599983</v>
      </c>
      <c r="AE78" s="417">
        <v>3.6925700940848682E-2</v>
      </c>
      <c r="AF78" s="417">
        <v>4.2036776087058296E-2</v>
      </c>
      <c r="AG78" s="417">
        <v>1.0064045213153822E-2</v>
      </c>
      <c r="AH78" s="417">
        <v>1.6139915611682338E-2</v>
      </c>
      <c r="AI78" s="417">
        <v>2.7637322061767038E-2</v>
      </c>
      <c r="AJ78" s="417">
        <v>2.6854089674537989E-2</v>
      </c>
      <c r="AK78" s="417">
        <v>1.9797184423419791E-2</v>
      </c>
      <c r="AL78" s="417">
        <v>4.4813747218977198E-2</v>
      </c>
      <c r="AM78" s="417">
        <v>2.0468008542078166E-2</v>
      </c>
      <c r="AN78" s="421">
        <v>2.002171175848446E-2</v>
      </c>
    </row>
    <row r="79" spans="1:40" ht="15.5" customHeight="1">
      <c r="B79" s="402" t="s">
        <v>63</v>
      </c>
      <c r="C79" s="403" t="s">
        <v>99</v>
      </c>
      <c r="D79" s="416">
        <v>8.6098465232909815E-2</v>
      </c>
      <c r="E79" s="417">
        <v>7.3232936536564838E-3</v>
      </c>
      <c r="F79" s="417">
        <v>6.9895746879377607E-2</v>
      </c>
      <c r="G79" s="417">
        <v>1.7482497726582485E-2</v>
      </c>
      <c r="H79" s="417">
        <v>6.9522707307145826E-2</v>
      </c>
      <c r="I79" s="417">
        <v>3.9755848987805847E-2</v>
      </c>
      <c r="J79" s="417">
        <v>2.5470694359633714E-2</v>
      </c>
      <c r="K79" s="417">
        <v>3.7546525530226825E-2</v>
      </c>
      <c r="L79" s="417">
        <v>9.11800402827984E-2</v>
      </c>
      <c r="M79" s="417">
        <v>6.07444102727627E-2</v>
      </c>
      <c r="N79" s="417">
        <v>3.8312338165889331E-2</v>
      </c>
      <c r="O79" s="417">
        <v>4.9734958251540215E-2</v>
      </c>
      <c r="P79" s="417">
        <v>3.8697347291941089E-2</v>
      </c>
      <c r="Q79" s="417">
        <v>3.4230466826874383E-2</v>
      </c>
      <c r="R79" s="417">
        <v>3.1698228714861554E-2</v>
      </c>
      <c r="S79" s="417">
        <v>2.7472487923118398E-2</v>
      </c>
      <c r="T79" s="417">
        <v>3.3211892638639828E-2</v>
      </c>
      <c r="U79" s="417">
        <v>1.5666306003476665E-2</v>
      </c>
      <c r="V79" s="417">
        <v>5.0235190550773419E-2</v>
      </c>
      <c r="W79" s="417">
        <v>0.1073155176237655</v>
      </c>
      <c r="X79" s="417">
        <v>7.0588451995372045E-2</v>
      </c>
      <c r="Y79" s="417">
        <v>4.9591347511884196E-2</v>
      </c>
      <c r="Z79" s="417">
        <v>4.6159355401473874E-2</v>
      </c>
      <c r="AA79" s="417">
        <v>9.5555289419880021E-2</v>
      </c>
      <c r="AB79" s="417">
        <v>6.527739323842173E-2</v>
      </c>
      <c r="AC79" s="417">
        <v>4.7827026918833976E-2</v>
      </c>
      <c r="AD79" s="417">
        <v>1.0118316264687387E-2</v>
      </c>
      <c r="AE79" s="417">
        <v>1.0893178875003411</v>
      </c>
      <c r="AF79" s="417">
        <v>3.9693432059968822E-2</v>
      </c>
      <c r="AG79" s="417">
        <v>4.8843892880459178E-2</v>
      </c>
      <c r="AH79" s="417">
        <v>4.312122111604217E-2</v>
      </c>
      <c r="AI79" s="417">
        <v>3.560293650539862E-2</v>
      </c>
      <c r="AJ79" s="417">
        <v>5.8533942620783264E-2</v>
      </c>
      <c r="AK79" s="417">
        <v>2.9320893825079554E-2</v>
      </c>
      <c r="AL79" s="417">
        <v>6.1945529666014375E-2</v>
      </c>
      <c r="AM79" s="417">
        <v>0.13118462165645117</v>
      </c>
      <c r="AN79" s="421">
        <v>5.0631215536194173E-2</v>
      </c>
    </row>
    <row r="80" spans="1:40" ht="15.5" customHeight="1">
      <c r="B80" s="402" t="s">
        <v>64</v>
      </c>
      <c r="C80" s="403" t="s">
        <v>100</v>
      </c>
      <c r="D80" s="416">
        <v>1.8727661723938561E-2</v>
      </c>
      <c r="E80" s="417">
        <v>1.0817216714972295E-3</v>
      </c>
      <c r="F80" s="417">
        <v>2.2068520873297949E-2</v>
      </c>
      <c r="G80" s="417">
        <v>8.2364829770222459E-3</v>
      </c>
      <c r="H80" s="417">
        <v>2.1094183460744067E-2</v>
      </c>
      <c r="I80" s="417">
        <v>2.6102116520764974E-2</v>
      </c>
      <c r="J80" s="417">
        <v>3.7586513999266703E-3</v>
      </c>
      <c r="K80" s="417">
        <v>2.0997500608117309E-2</v>
      </c>
      <c r="L80" s="417">
        <v>2.3570379884927644E-2</v>
      </c>
      <c r="M80" s="417">
        <v>1.6861167083078391E-2</v>
      </c>
      <c r="N80" s="417">
        <v>8.6243003324212031E-3</v>
      </c>
      <c r="O80" s="417">
        <v>2.0704768748359238E-2</v>
      </c>
      <c r="P80" s="417">
        <v>2.1744821871431778E-2</v>
      </c>
      <c r="Q80" s="417">
        <v>2.2241544078301971E-2</v>
      </c>
      <c r="R80" s="417">
        <v>1.5777271261303665E-2</v>
      </c>
      <c r="S80" s="417">
        <v>1.6843067586472037E-2</v>
      </c>
      <c r="T80" s="417">
        <v>2.0984343449947058E-2</v>
      </c>
      <c r="U80" s="417">
        <v>1.5064993318219191E-2</v>
      </c>
      <c r="V80" s="417">
        <v>2.1633679370750197E-2</v>
      </c>
      <c r="W80" s="417">
        <v>2.0247306388576788E-2</v>
      </c>
      <c r="X80" s="417">
        <v>3.4095511859090544E-2</v>
      </c>
      <c r="Y80" s="417">
        <v>3.2970528889511623E-2</v>
      </c>
      <c r="Z80" s="417">
        <v>7.2521016465730323E-2</v>
      </c>
      <c r="AA80" s="417">
        <v>2.9855287150806882E-2</v>
      </c>
      <c r="AB80" s="417">
        <v>6.0833033854378472E-2</v>
      </c>
      <c r="AC80" s="417">
        <v>8.3309189907397441E-2</v>
      </c>
      <c r="AD80" s="417">
        <v>1.5886506956301488E-2</v>
      </c>
      <c r="AE80" s="417">
        <v>3.6382682261530963E-2</v>
      </c>
      <c r="AF80" s="417">
        <v>1.1460245661707784</v>
      </c>
      <c r="AG80" s="417">
        <v>5.0932056346665304E-2</v>
      </c>
      <c r="AH80" s="417">
        <v>5.3249176149891109E-2</v>
      </c>
      <c r="AI80" s="417">
        <v>3.2947833011872117E-2</v>
      </c>
      <c r="AJ80" s="417">
        <v>8.9041781920489074E-2</v>
      </c>
      <c r="AK80" s="417">
        <v>0.12265209008565213</v>
      </c>
      <c r="AL80" s="417">
        <v>4.5065605336424598E-2</v>
      </c>
      <c r="AM80" s="417">
        <v>3.0954813992134161E-2</v>
      </c>
      <c r="AN80" s="421">
        <v>4.7812602760624802E-2</v>
      </c>
    </row>
    <row r="81" spans="2:40" ht="15.5" customHeight="1">
      <c r="B81" s="402" t="s">
        <v>65</v>
      </c>
      <c r="C81" s="403" t="s">
        <v>8</v>
      </c>
      <c r="D81" s="416">
        <v>5.6115578048015699E-4</v>
      </c>
      <c r="E81" s="417">
        <v>3.0162962676581365E-5</v>
      </c>
      <c r="F81" s="417">
        <v>5.6288925043346846E-4</v>
      </c>
      <c r="G81" s="417">
        <v>1.3212145883228268E-4</v>
      </c>
      <c r="H81" s="417">
        <v>4.4062352315063139E-4</v>
      </c>
      <c r="I81" s="417">
        <v>1.9158046302668324E-4</v>
      </c>
      <c r="J81" s="417">
        <v>9.8724169299121826E-5</v>
      </c>
      <c r="K81" s="417">
        <v>3.0260064418239523E-4</v>
      </c>
      <c r="L81" s="417">
        <v>8.7610132985051605E-4</v>
      </c>
      <c r="M81" s="417">
        <v>8.7404165577238398E-4</v>
      </c>
      <c r="N81" s="417">
        <v>3.5468541199067658E-4</v>
      </c>
      <c r="O81" s="417">
        <v>6.2878978619405012E-4</v>
      </c>
      <c r="P81" s="417">
        <v>7.2672259724104163E-4</v>
      </c>
      <c r="Q81" s="417">
        <v>5.8289719298495828E-4</v>
      </c>
      <c r="R81" s="417">
        <v>2.5263533141917609E-4</v>
      </c>
      <c r="S81" s="417">
        <v>1.7293800679371097E-4</v>
      </c>
      <c r="T81" s="417">
        <v>3.122715170458859E-4</v>
      </c>
      <c r="U81" s="417">
        <v>1.4353824665195314E-4</v>
      </c>
      <c r="V81" s="417">
        <v>3.6276490248341359E-4</v>
      </c>
      <c r="W81" s="417">
        <v>2.7743477210636031E-4</v>
      </c>
      <c r="X81" s="417">
        <v>1.3547720518830545E-3</v>
      </c>
      <c r="Y81" s="417">
        <v>4.2281176916099828E-4</v>
      </c>
      <c r="Z81" s="417">
        <v>8.2418293172849006E-4</v>
      </c>
      <c r="AA81" s="417">
        <v>7.1995951206148137E-4</v>
      </c>
      <c r="AB81" s="417">
        <v>4.7179691444215115E-4</v>
      </c>
      <c r="AC81" s="417">
        <v>8.4931536595749934E-4</v>
      </c>
      <c r="AD81" s="417">
        <v>4.0761975944671555E-4</v>
      </c>
      <c r="AE81" s="417">
        <v>4.3038191408823232E-4</v>
      </c>
      <c r="AF81" s="417">
        <v>5.1106363658956131E-4</v>
      </c>
      <c r="AG81" s="417">
        <v>1.0001711194602154</v>
      </c>
      <c r="AH81" s="417">
        <v>5.2370746641329546E-4</v>
      </c>
      <c r="AI81" s="417">
        <v>3.682574297545607E-4</v>
      </c>
      <c r="AJ81" s="417">
        <v>1.0825150207200041E-3</v>
      </c>
      <c r="AK81" s="417">
        <v>4.1387063644465885E-4</v>
      </c>
      <c r="AL81" s="417">
        <v>5.3967459427324528E-4</v>
      </c>
      <c r="AM81" s="417">
        <v>4.3699419929182421E-4</v>
      </c>
      <c r="AN81" s="421">
        <v>7.4157671210216825E-2</v>
      </c>
    </row>
    <row r="82" spans="2:40" ht="15.5" customHeight="1">
      <c r="B82" s="402" t="s">
        <v>66</v>
      </c>
      <c r="C82" s="403" t="s">
        <v>101</v>
      </c>
      <c r="D82" s="416">
        <v>3.3350317475632667E-4</v>
      </c>
      <c r="E82" s="417">
        <v>3.2002053191025704E-5</v>
      </c>
      <c r="F82" s="417">
        <v>5.1357254087568323E-4</v>
      </c>
      <c r="G82" s="417">
        <v>1.2001200636322671E-4</v>
      </c>
      <c r="H82" s="417">
        <v>4.9224285199861678E-4</v>
      </c>
      <c r="I82" s="417">
        <v>5.8286321061071461E-4</v>
      </c>
      <c r="J82" s="417">
        <v>7.8654960193589132E-5</v>
      </c>
      <c r="K82" s="417">
        <v>4.6048289169181832E-4</v>
      </c>
      <c r="L82" s="417">
        <v>7.3979006621288917E-4</v>
      </c>
      <c r="M82" s="417">
        <v>4.096687400663137E-4</v>
      </c>
      <c r="N82" s="417">
        <v>1.595689516180967E-4</v>
      </c>
      <c r="O82" s="417">
        <v>7.0835618704866274E-4</v>
      </c>
      <c r="P82" s="417">
        <v>9.5492140443701205E-4</v>
      </c>
      <c r="Q82" s="417">
        <v>6.9999875571346811E-4</v>
      </c>
      <c r="R82" s="417">
        <v>5.3200256264614566E-4</v>
      </c>
      <c r="S82" s="417">
        <v>1.2710442208970524E-3</v>
      </c>
      <c r="T82" s="417">
        <v>1.2877739278519497E-3</v>
      </c>
      <c r="U82" s="417">
        <v>9.3636101683045178E-4</v>
      </c>
      <c r="V82" s="417">
        <v>6.8790452178820924E-4</v>
      </c>
      <c r="W82" s="417">
        <v>3.6065710509399456E-4</v>
      </c>
      <c r="X82" s="417">
        <v>6.3373641329674414E-4</v>
      </c>
      <c r="Y82" s="417">
        <v>1.0603952388628835E-3</v>
      </c>
      <c r="Z82" s="417">
        <v>7.6024441899567722E-4</v>
      </c>
      <c r="AA82" s="417">
        <v>6.2550837102122393E-4</v>
      </c>
      <c r="AB82" s="417">
        <v>6.7214147654151622E-4</v>
      </c>
      <c r="AC82" s="417">
        <v>7.7816891890984175E-4</v>
      </c>
      <c r="AD82" s="417">
        <v>1.5542672577842099E-4</v>
      </c>
      <c r="AE82" s="417">
        <v>1.2657207367247241E-3</v>
      </c>
      <c r="AF82" s="417">
        <v>5.7360947602186378E-3</v>
      </c>
      <c r="AG82" s="417">
        <v>5.6693043028982297E-4</v>
      </c>
      <c r="AH82" s="417">
        <v>0.9572728829762579</v>
      </c>
      <c r="AI82" s="417">
        <v>4.6002487121385167E-4</v>
      </c>
      <c r="AJ82" s="417">
        <v>6.1633874296419648E-4</v>
      </c>
      <c r="AK82" s="417">
        <v>1.2777084865629345E-3</v>
      </c>
      <c r="AL82" s="417">
        <v>9.4296659003018492E-4</v>
      </c>
      <c r="AM82" s="417">
        <v>5.8552899301257525E-4</v>
      </c>
      <c r="AN82" s="421">
        <v>2.0647218953297806E-3</v>
      </c>
    </row>
    <row r="83" spans="2:40" ht="15.5" customHeight="1">
      <c r="B83" s="402" t="s">
        <v>67</v>
      </c>
      <c r="C83" s="403" t="s">
        <v>102</v>
      </c>
      <c r="D83" s="416">
        <v>8.1158952329599726E-5</v>
      </c>
      <c r="E83" s="417">
        <v>6.5900538488668706E-6</v>
      </c>
      <c r="F83" s="417">
        <v>6.9783890560541861E-5</v>
      </c>
      <c r="G83" s="417">
        <v>1.9762652451085971E-5</v>
      </c>
      <c r="H83" s="417">
        <v>7.1949263304583904E-5</v>
      </c>
      <c r="I83" s="417">
        <v>5.0827499503807904E-5</v>
      </c>
      <c r="J83" s="417">
        <v>2.3032031531912331E-5</v>
      </c>
      <c r="K83" s="417">
        <v>4.4098383389253237E-5</v>
      </c>
      <c r="L83" s="417">
        <v>8.8430306713530732E-5</v>
      </c>
      <c r="M83" s="417">
        <v>6.4417926004753633E-5</v>
      </c>
      <c r="N83" s="417">
        <v>3.713836997733592E-5</v>
      </c>
      <c r="O83" s="417">
        <v>5.3043076084556685E-5</v>
      </c>
      <c r="P83" s="417">
        <v>4.3762791344694063E-5</v>
      </c>
      <c r="Q83" s="417">
        <v>3.9709058757533556E-5</v>
      </c>
      <c r="R83" s="417">
        <v>3.4865843397261669E-5</v>
      </c>
      <c r="S83" s="417">
        <v>3.2069456932727651E-5</v>
      </c>
      <c r="T83" s="417">
        <v>3.7990717646108589E-5</v>
      </c>
      <c r="U83" s="417">
        <v>1.9448426042732907E-5</v>
      </c>
      <c r="V83" s="417">
        <v>5.388263055654886E-5</v>
      </c>
      <c r="W83" s="417">
        <v>1.0260144869811544E-4</v>
      </c>
      <c r="X83" s="417">
        <v>7.7955859764414361E-5</v>
      </c>
      <c r="Y83" s="417">
        <v>8.1999253424373553E-5</v>
      </c>
      <c r="Z83" s="417">
        <v>2.0504283620469433E-4</v>
      </c>
      <c r="AA83" s="417">
        <v>9.631925188540187E-5</v>
      </c>
      <c r="AB83" s="417">
        <v>9.7458559726070452E-5</v>
      </c>
      <c r="AC83" s="417">
        <v>1.7914783249494171E-4</v>
      </c>
      <c r="AD83" s="417">
        <v>3.6972910145653794E-5</v>
      </c>
      <c r="AE83" s="417">
        <v>8.9134165895671366E-4</v>
      </c>
      <c r="AF83" s="417">
        <v>3.6217742264267703E-4</v>
      </c>
      <c r="AG83" s="417">
        <v>8.0987565026827981E-5</v>
      </c>
      <c r="AH83" s="417">
        <v>7.2023964545857232E-5</v>
      </c>
      <c r="AI83" s="417">
        <v>1.0146015369160604</v>
      </c>
      <c r="AJ83" s="417">
        <v>8.8342162862848345E-5</v>
      </c>
      <c r="AK83" s="417">
        <v>9.007919607732914E-5</v>
      </c>
      <c r="AL83" s="417">
        <v>3.4387128233168043E-4</v>
      </c>
      <c r="AM83" s="417">
        <v>1.2783819763697497E-4</v>
      </c>
      <c r="AN83" s="421">
        <v>1.5753189776579021E-4</v>
      </c>
    </row>
    <row r="84" spans="2:40" ht="15.5" customHeight="1">
      <c r="B84" s="402" t="s">
        <v>68</v>
      </c>
      <c r="C84" s="403" t="s">
        <v>239</v>
      </c>
      <c r="D84" s="416">
        <v>3.6337092813546416E-3</v>
      </c>
      <c r="E84" s="417">
        <v>1.3543761089242434E-4</v>
      </c>
      <c r="F84" s="417">
        <v>2.317312991366578E-3</v>
      </c>
      <c r="G84" s="417">
        <v>6.4022853342866665E-4</v>
      </c>
      <c r="H84" s="417">
        <v>1.3671141659972147E-3</v>
      </c>
      <c r="I84" s="417">
        <v>1.5354578900436565E-3</v>
      </c>
      <c r="J84" s="417">
        <v>3.2509529953901698E-4</v>
      </c>
      <c r="K84" s="417">
        <v>1.1156503542721788E-3</v>
      </c>
      <c r="L84" s="417">
        <v>1.4900778699901101E-3</v>
      </c>
      <c r="M84" s="417">
        <v>1.7116771321376682E-3</v>
      </c>
      <c r="N84" s="417">
        <v>1.1063781544954634E-3</v>
      </c>
      <c r="O84" s="417">
        <v>9.3727938773655961E-4</v>
      </c>
      <c r="P84" s="417">
        <v>2.4455167410663255E-3</v>
      </c>
      <c r="Q84" s="417">
        <v>1.0143589011855152E-3</v>
      </c>
      <c r="R84" s="417">
        <v>8.0878275599691868E-4</v>
      </c>
      <c r="S84" s="417">
        <v>7.2782461556676766E-4</v>
      </c>
      <c r="T84" s="417">
        <v>7.8770808412000483E-4</v>
      </c>
      <c r="U84" s="417">
        <v>3.4232676257217658E-4</v>
      </c>
      <c r="V84" s="417">
        <v>8.7145554729132753E-4</v>
      </c>
      <c r="W84" s="417">
        <v>1.2538958950362069E-3</v>
      </c>
      <c r="X84" s="417">
        <v>1.7315797216942877E-3</v>
      </c>
      <c r="Y84" s="417">
        <v>2.572661476437448E-3</v>
      </c>
      <c r="Z84" s="417">
        <v>1.0114380014083726E-2</v>
      </c>
      <c r="AA84" s="417">
        <v>2.628516824711448E-3</v>
      </c>
      <c r="AB84" s="417">
        <v>1.1387203549501756E-3</v>
      </c>
      <c r="AC84" s="417">
        <v>3.5599876686029097E-3</v>
      </c>
      <c r="AD84" s="417">
        <v>6.8546083611600774E-4</v>
      </c>
      <c r="AE84" s="417">
        <v>2.0578256329190992E-3</v>
      </c>
      <c r="AF84" s="417">
        <v>1.7022138731982036E-3</v>
      </c>
      <c r="AG84" s="417">
        <v>6.2041934712439106E-4</v>
      </c>
      <c r="AH84" s="417">
        <v>2.9551282227757263E-3</v>
      </c>
      <c r="AI84" s="417">
        <v>1.7935074463100165E-3</v>
      </c>
      <c r="AJ84" s="417">
        <v>0.97966016607535766</v>
      </c>
      <c r="AK84" s="417">
        <v>2.3832740695141131E-3</v>
      </c>
      <c r="AL84" s="417">
        <v>3.8188602137887908E-3</v>
      </c>
      <c r="AM84" s="417">
        <v>1.2821612325271438E-3</v>
      </c>
      <c r="AN84" s="421">
        <v>5.9203743408128807E-4</v>
      </c>
    </row>
    <row r="85" spans="2:40" ht="15.5" customHeight="1">
      <c r="B85" s="402" t="s">
        <v>69</v>
      </c>
      <c r="C85" s="403" t="s">
        <v>240</v>
      </c>
      <c r="D85" s="416">
        <v>6.6137520069070574E-2</v>
      </c>
      <c r="E85" s="417">
        <v>3.9544229026767666E-3</v>
      </c>
      <c r="F85" s="417">
        <v>8.5228895389129491E-2</v>
      </c>
      <c r="G85" s="417">
        <v>2.9128536482008357E-2</v>
      </c>
      <c r="H85" s="417">
        <v>6.9678971425741504E-2</v>
      </c>
      <c r="I85" s="417">
        <v>8.9443848163806253E-2</v>
      </c>
      <c r="J85" s="417">
        <v>1.4527375074548682E-2</v>
      </c>
      <c r="K85" s="417">
        <v>8.6634082091309156E-2</v>
      </c>
      <c r="L85" s="417">
        <v>0.10245099620045224</v>
      </c>
      <c r="M85" s="417">
        <v>5.7060795955054727E-2</v>
      </c>
      <c r="N85" s="417">
        <v>3.3362193690503174E-2</v>
      </c>
      <c r="O85" s="417">
        <v>6.5955946410197044E-2</v>
      </c>
      <c r="P85" s="417">
        <v>7.5659091654207769E-2</v>
      </c>
      <c r="Q85" s="417">
        <v>6.9241227356685212E-2</v>
      </c>
      <c r="R85" s="417">
        <v>5.5917361215294767E-2</v>
      </c>
      <c r="S85" s="417">
        <v>6.80758632809534E-2</v>
      </c>
      <c r="T85" s="417">
        <v>6.7212271094755957E-2</v>
      </c>
      <c r="U85" s="417">
        <v>3.4243921682618569E-2</v>
      </c>
      <c r="V85" s="417">
        <v>8.8777963441281568E-2</v>
      </c>
      <c r="W85" s="417">
        <v>7.675876991861727E-2</v>
      </c>
      <c r="X85" s="417">
        <v>0.15623453416208871</v>
      </c>
      <c r="Y85" s="417">
        <v>0.13067084084042607</v>
      </c>
      <c r="Z85" s="417">
        <v>0.22626515344286166</v>
      </c>
      <c r="AA85" s="417">
        <v>0.11241389471844637</v>
      </c>
      <c r="AB85" s="417">
        <v>0.11901821486887092</v>
      </c>
      <c r="AC85" s="417">
        <v>0.16620525327039581</v>
      </c>
      <c r="AD85" s="417">
        <v>5.3361213278310053E-2</v>
      </c>
      <c r="AE85" s="417">
        <v>0.18708776907613586</v>
      </c>
      <c r="AF85" s="417">
        <v>0.22691325010238747</v>
      </c>
      <c r="AG85" s="417">
        <v>0.13314008153126927</v>
      </c>
      <c r="AH85" s="417">
        <v>0.13481535251911761</v>
      </c>
      <c r="AI85" s="417">
        <v>9.2193665364267027E-2</v>
      </c>
      <c r="AJ85" s="417">
        <v>0.12508703994498227</v>
      </c>
      <c r="AK85" s="417">
        <v>1.1524122994048771</v>
      </c>
      <c r="AL85" s="417">
        <v>8.9538261537073324E-2</v>
      </c>
      <c r="AM85" s="417">
        <v>8.9514784171380118E-2</v>
      </c>
      <c r="AN85" s="421">
        <v>5.7973144100832201E-2</v>
      </c>
    </row>
    <row r="86" spans="2:40" ht="15.5" customHeight="1">
      <c r="B86" s="402" t="s">
        <v>70</v>
      </c>
      <c r="C86" s="403" t="s">
        <v>241</v>
      </c>
      <c r="D86" s="416">
        <v>2.5211797144829699E-3</v>
      </c>
      <c r="E86" s="417">
        <v>3.7551010147456843E-5</v>
      </c>
      <c r="F86" s="417">
        <v>1.2925932405116604E-3</v>
      </c>
      <c r="G86" s="417">
        <v>3.0395674610889876E-4</v>
      </c>
      <c r="H86" s="417">
        <v>7.6640739739323733E-4</v>
      </c>
      <c r="I86" s="417">
        <v>8.3081326599036831E-4</v>
      </c>
      <c r="J86" s="417">
        <v>1.5832886567650531E-4</v>
      </c>
      <c r="K86" s="417">
        <v>7.2115943800784362E-4</v>
      </c>
      <c r="L86" s="417">
        <v>1.0333959100938264E-3</v>
      </c>
      <c r="M86" s="417">
        <v>5.8866650556422216E-4</v>
      </c>
      <c r="N86" s="417">
        <v>3.2228517719681691E-4</v>
      </c>
      <c r="O86" s="417">
        <v>6.2964889144036609E-4</v>
      </c>
      <c r="P86" s="417">
        <v>7.087453081549589E-4</v>
      </c>
      <c r="Q86" s="417">
        <v>6.7837509292425374E-4</v>
      </c>
      <c r="R86" s="417">
        <v>5.2772113444004404E-4</v>
      </c>
      <c r="S86" s="417">
        <v>7.0170947471417217E-4</v>
      </c>
      <c r="T86" s="417">
        <v>6.5681151958678276E-4</v>
      </c>
      <c r="U86" s="417">
        <v>3.95434136684173E-4</v>
      </c>
      <c r="V86" s="417">
        <v>7.9477768306812288E-4</v>
      </c>
      <c r="W86" s="417">
        <v>1.4426097245610389E-3</v>
      </c>
      <c r="X86" s="417">
        <v>1.3074252454336817E-3</v>
      </c>
      <c r="Y86" s="417">
        <v>9.1960537765194421E-4</v>
      </c>
      <c r="Z86" s="417">
        <v>1.9244094537508023E-3</v>
      </c>
      <c r="AA86" s="417">
        <v>8.3542689889242025E-4</v>
      </c>
      <c r="AB86" s="417">
        <v>1.7343393332897514E-3</v>
      </c>
      <c r="AC86" s="417">
        <v>1.6622649396578868E-3</v>
      </c>
      <c r="AD86" s="417">
        <v>1.2263727975984585E-3</v>
      </c>
      <c r="AE86" s="417">
        <v>1.6512815957059532E-3</v>
      </c>
      <c r="AF86" s="417">
        <v>1.1665372620498516E-2</v>
      </c>
      <c r="AG86" s="417">
        <v>1.4147789023090404E-3</v>
      </c>
      <c r="AH86" s="417">
        <v>1.0000682694265723E-2</v>
      </c>
      <c r="AI86" s="417">
        <v>2.4339356459147941E-2</v>
      </c>
      <c r="AJ86" s="417">
        <v>3.7386314576217617E-3</v>
      </c>
      <c r="AK86" s="417">
        <v>4.5165996140572101E-3</v>
      </c>
      <c r="AL86" s="417">
        <v>1.0074142116885769</v>
      </c>
      <c r="AM86" s="417">
        <v>1.1229744365306956E-3</v>
      </c>
      <c r="AN86" s="421">
        <v>3.2648869865151454E-3</v>
      </c>
    </row>
    <row r="87" spans="2:40" ht="15.5" customHeight="1">
      <c r="B87" s="402" t="s">
        <v>71</v>
      </c>
      <c r="C87" s="403" t="s">
        <v>242</v>
      </c>
      <c r="D87" s="416">
        <v>1.2589488913033217E-3</v>
      </c>
      <c r="E87" s="417">
        <v>6.9409784568299094E-5</v>
      </c>
      <c r="F87" s="417">
        <v>1.4731920331457283E-3</v>
      </c>
      <c r="G87" s="417">
        <v>6.7546652287804175E-4</v>
      </c>
      <c r="H87" s="417">
        <v>1.4426012708975611E-3</v>
      </c>
      <c r="I87" s="417">
        <v>1.095139565480183E-3</v>
      </c>
      <c r="J87" s="417">
        <v>1.680196477686601E-4</v>
      </c>
      <c r="K87" s="417">
        <v>7.7692312128780066E-4</v>
      </c>
      <c r="L87" s="417">
        <v>1.6489120296974381E-3</v>
      </c>
      <c r="M87" s="417">
        <v>7.4371522264673855E-4</v>
      </c>
      <c r="N87" s="417">
        <v>5.5696066635424783E-4</v>
      </c>
      <c r="O87" s="417">
        <v>1.0870523829766515E-3</v>
      </c>
      <c r="P87" s="417">
        <v>1.3041631005087471E-3</v>
      </c>
      <c r="Q87" s="417">
        <v>1.4102333167156109E-3</v>
      </c>
      <c r="R87" s="417">
        <v>1.104691489861081E-3</v>
      </c>
      <c r="S87" s="417">
        <v>1.4700172127389706E-3</v>
      </c>
      <c r="T87" s="417">
        <v>1.2331543473512738E-3</v>
      </c>
      <c r="U87" s="417">
        <v>6.6381692758228476E-4</v>
      </c>
      <c r="V87" s="417">
        <v>1.1741889855626695E-3</v>
      </c>
      <c r="W87" s="417">
        <v>1.5900778434008547E-3</v>
      </c>
      <c r="X87" s="417">
        <v>1.6216451741408551E-3</v>
      </c>
      <c r="Y87" s="417">
        <v>6.8550875392884181E-4</v>
      </c>
      <c r="Z87" s="417">
        <v>1.8922487254131586E-3</v>
      </c>
      <c r="AA87" s="417">
        <v>3.5622592199188964E-3</v>
      </c>
      <c r="AB87" s="417">
        <v>2.5660216364247045E-3</v>
      </c>
      <c r="AC87" s="417">
        <v>4.0822722826633559E-3</v>
      </c>
      <c r="AD87" s="417">
        <v>8.6428171854968151E-4</v>
      </c>
      <c r="AE87" s="417">
        <v>2.9409989551015328E-3</v>
      </c>
      <c r="AF87" s="417">
        <v>2.5401846885761883E-3</v>
      </c>
      <c r="AG87" s="417">
        <v>3.2721525080964243E-3</v>
      </c>
      <c r="AH87" s="417">
        <v>4.4501237880521126E-3</v>
      </c>
      <c r="AI87" s="417">
        <v>3.1305034795444525E-3</v>
      </c>
      <c r="AJ87" s="417">
        <v>5.2207686694348884E-3</v>
      </c>
      <c r="AK87" s="417">
        <v>2.238332190289211E-3</v>
      </c>
      <c r="AL87" s="417">
        <v>2.613657570756849E-3</v>
      </c>
      <c r="AM87" s="417">
        <v>1.0017655659356453</v>
      </c>
      <c r="AN87" s="421">
        <v>7.7296247940018522E-4</v>
      </c>
    </row>
    <row r="88" spans="2:40" ht="15.5" customHeight="1" thickBot="1">
      <c r="B88" s="406" t="s">
        <v>72</v>
      </c>
      <c r="C88" s="413" t="s">
        <v>243</v>
      </c>
      <c r="D88" s="418">
        <v>5.529026381683266E-3</v>
      </c>
      <c r="E88" s="419">
        <v>2.9719343930814819E-4</v>
      </c>
      <c r="F88" s="419">
        <v>5.5461061328630776E-3</v>
      </c>
      <c r="G88" s="419">
        <v>1.3017829573903886E-3</v>
      </c>
      <c r="H88" s="419">
        <v>4.3414309691428288E-3</v>
      </c>
      <c r="I88" s="419">
        <v>1.8876281259782612E-3</v>
      </c>
      <c r="J88" s="419">
        <v>9.7272193489221558E-4</v>
      </c>
      <c r="K88" s="419">
        <v>2.9815017558354742E-3</v>
      </c>
      <c r="L88" s="419">
        <v>8.6321615748598413E-3</v>
      </c>
      <c r="M88" s="419">
        <v>8.6118677585760341E-3</v>
      </c>
      <c r="N88" s="419">
        <v>3.4946891189762842E-3</v>
      </c>
      <c r="O88" s="419">
        <v>6.195419235323762E-3</v>
      </c>
      <c r="P88" s="419">
        <v>7.1603439759152301E-3</v>
      </c>
      <c r="Q88" s="419">
        <v>5.7432429103114607E-3</v>
      </c>
      <c r="R88" s="419">
        <v>2.4891972264220715E-3</v>
      </c>
      <c r="S88" s="419">
        <v>1.7039453841854511E-3</v>
      </c>
      <c r="T88" s="419">
        <v>3.0767881505517373E-3</v>
      </c>
      <c r="U88" s="419">
        <v>1.4142717229788423E-3</v>
      </c>
      <c r="V88" s="419">
        <v>3.5742957409497377E-3</v>
      </c>
      <c r="W88" s="419">
        <v>2.733544280448863E-3</v>
      </c>
      <c r="X88" s="419">
        <v>1.3348468779238482E-2</v>
      </c>
      <c r="Y88" s="419">
        <v>4.1659330750848413E-3</v>
      </c>
      <c r="Z88" s="419">
        <v>8.1206134399269842E-3</v>
      </c>
      <c r="AA88" s="419">
        <v>7.0937077980835345E-3</v>
      </c>
      <c r="AB88" s="419">
        <v>4.6485800868261004E-3</v>
      </c>
      <c r="AC88" s="419">
        <v>8.3682414546811246E-3</v>
      </c>
      <c r="AD88" s="419">
        <v>4.0162473275207958E-3</v>
      </c>
      <c r="AE88" s="419">
        <v>4.2405211528910233E-3</v>
      </c>
      <c r="AF88" s="419">
        <v>5.0354721945568412E-3</v>
      </c>
      <c r="AG88" s="419">
        <v>1.6860273793140583E-3</v>
      </c>
      <c r="AH88" s="419">
        <v>5.1600509142149063E-3</v>
      </c>
      <c r="AI88" s="419">
        <v>3.6284132057262781E-3</v>
      </c>
      <c r="AJ88" s="419">
        <v>1.0665940397170965E-2</v>
      </c>
      <c r="AK88" s="419">
        <v>4.077836756040472E-3</v>
      </c>
      <c r="AL88" s="419">
        <v>5.3173738435124233E-3</v>
      </c>
      <c r="AM88" s="419">
        <v>4.3056715097181258E-3</v>
      </c>
      <c r="AN88" s="422">
        <v>0.73067004704940597</v>
      </c>
    </row>
    <row r="89" spans="2:40" ht="14.5">
      <c r="B89" s="39"/>
      <c r="C89" s="401" t="s">
        <v>277</v>
      </c>
      <c r="D89" s="46">
        <f>SUM(D52:D88)</f>
        <v>1.5392074257295125</v>
      </c>
      <c r="E89" s="46">
        <f t="shared" ref="E89:AN89" si="1">SUM(E52:E88)</f>
        <v>5.6889390264369469E-2</v>
      </c>
      <c r="F89" s="46">
        <f t="shared" si="1"/>
        <v>1.6708256142713902</v>
      </c>
      <c r="G89" s="46">
        <f t="shared" si="1"/>
        <v>0.5683675146560816</v>
      </c>
      <c r="H89" s="46">
        <f t="shared" si="1"/>
        <v>1.6515555127434354</v>
      </c>
      <c r="I89" s="46">
        <f t="shared" si="1"/>
        <v>1.4085213644703898</v>
      </c>
      <c r="J89" s="46">
        <f t="shared" si="1"/>
        <v>0.99170623090615417</v>
      </c>
      <c r="K89" s="46">
        <f t="shared" si="1"/>
        <v>1.5859592350021805</v>
      </c>
      <c r="L89" s="46">
        <f t="shared" si="1"/>
        <v>1.534122888226132</v>
      </c>
      <c r="M89" s="46">
        <f t="shared" si="1"/>
        <v>2.2645678022969498</v>
      </c>
      <c r="N89" s="46">
        <f t="shared" si="1"/>
        <v>1.0162543148128407</v>
      </c>
      <c r="O89" s="46">
        <f t="shared" si="1"/>
        <v>1.7134690998070046</v>
      </c>
      <c r="P89" s="46">
        <f t="shared" si="1"/>
        <v>1.5680786180788353</v>
      </c>
      <c r="Q89" s="46">
        <f t="shared" si="1"/>
        <v>1.518112845934106</v>
      </c>
      <c r="R89" s="46">
        <f t="shared" si="1"/>
        <v>1.1313754718515683</v>
      </c>
      <c r="S89" s="46">
        <f t="shared" si="1"/>
        <v>1.1975570950388961</v>
      </c>
      <c r="T89" s="46">
        <f t="shared" si="1"/>
        <v>1.3314083459974504</v>
      </c>
      <c r="U89" s="46">
        <f t="shared" si="1"/>
        <v>0.65367425296162474</v>
      </c>
      <c r="V89" s="46">
        <f t="shared" si="1"/>
        <v>2.2084376934167023</v>
      </c>
      <c r="W89" s="46">
        <f t="shared" si="1"/>
        <v>1.351833803170349</v>
      </c>
      <c r="X89" s="46">
        <f t="shared" si="1"/>
        <v>1.7991716408055489</v>
      </c>
      <c r="Y89" s="46">
        <f t="shared" si="1"/>
        <v>1.5441843023414461</v>
      </c>
      <c r="Z89" s="46">
        <f t="shared" si="1"/>
        <v>1.8395886790322777</v>
      </c>
      <c r="AA89" s="46">
        <f t="shared" si="1"/>
        <v>1.5377789930288952</v>
      </c>
      <c r="AB89" s="46">
        <f t="shared" si="1"/>
        <v>1.4501644841546515</v>
      </c>
      <c r="AC89" s="46">
        <f t="shared" si="1"/>
        <v>1.4567510618177573</v>
      </c>
      <c r="AD89" s="46">
        <f t="shared" si="1"/>
        <v>1.281615320636081</v>
      </c>
      <c r="AE89" s="46">
        <f t="shared" si="1"/>
        <v>1.6565025075422646</v>
      </c>
      <c r="AF89" s="46">
        <f t="shared" si="1"/>
        <v>1.6344270012085347</v>
      </c>
      <c r="AG89" s="46">
        <f t="shared" si="1"/>
        <v>1.4485277901546894</v>
      </c>
      <c r="AH89" s="46">
        <f t="shared" si="1"/>
        <v>1.4159741903052656</v>
      </c>
      <c r="AI89" s="46">
        <f t="shared" si="1"/>
        <v>1.599491862905142</v>
      </c>
      <c r="AJ89" s="46">
        <f t="shared" si="1"/>
        <v>1.531471474138834</v>
      </c>
      <c r="AK89" s="46">
        <f t="shared" si="1"/>
        <v>1.5532327658264318</v>
      </c>
      <c r="AL89" s="46">
        <f t="shared" si="1"/>
        <v>1.673424745424313</v>
      </c>
      <c r="AM89" s="46">
        <f t="shared" si="1"/>
        <v>2.5098770513365003</v>
      </c>
      <c r="AN89" s="423">
        <f t="shared" si="1"/>
        <v>1.1176887833529732</v>
      </c>
    </row>
    <row r="90" spans="2:40" ht="15" thickBot="1">
      <c r="B90" s="27"/>
      <c r="C90" s="48"/>
      <c r="D90" s="47"/>
      <c r="E90" s="49"/>
      <c r="F90" s="49"/>
      <c r="G90" s="49"/>
      <c r="H90" s="49"/>
      <c r="I90" s="49"/>
      <c r="J90" s="49"/>
      <c r="K90" s="49"/>
      <c r="L90" s="49"/>
      <c r="M90" s="49"/>
      <c r="N90" s="49"/>
      <c r="O90" s="49"/>
      <c r="P90" s="49"/>
      <c r="Q90" s="49"/>
      <c r="R90" s="49"/>
      <c r="S90" s="49"/>
      <c r="T90" s="49"/>
      <c r="U90" s="49"/>
      <c r="V90" s="50"/>
      <c r="W90" s="49"/>
      <c r="X90" s="49"/>
      <c r="Y90" s="49"/>
      <c r="Z90" s="49"/>
      <c r="AA90" s="49"/>
      <c r="AB90" s="49"/>
      <c r="AC90" s="49"/>
      <c r="AD90" s="49"/>
      <c r="AE90" s="49"/>
      <c r="AF90" s="49"/>
      <c r="AG90" s="49"/>
      <c r="AH90" s="49"/>
      <c r="AI90" s="49"/>
      <c r="AJ90" s="49"/>
      <c r="AK90" s="49"/>
      <c r="AL90" s="49"/>
      <c r="AM90" s="49"/>
      <c r="AN90" s="424"/>
    </row>
  </sheetData>
  <mergeCells count="2">
    <mergeCell ref="B5:C6"/>
    <mergeCell ref="B50:C51"/>
  </mergeCells>
  <phoneticPr fontId="9"/>
  <pageMargins left="0.25" right="0.25" top="0.75" bottom="0.75" header="0.3" footer="0.3"/>
  <pageSetup paperSize="8" scale="3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AC112"/>
  <sheetViews>
    <sheetView zoomScale="90" zoomScaleNormal="90" workbookViewId="0"/>
  </sheetViews>
  <sheetFormatPr defaultRowHeight="16" customHeight="1"/>
  <cols>
    <col min="1" max="1" width="5.1796875" style="488" customWidth="1"/>
    <col min="2" max="2" width="6.453125" style="489" customWidth="1"/>
    <col min="3" max="3" width="24.1796875" style="489" customWidth="1"/>
    <col min="4" max="4" width="13.90625" style="489" customWidth="1"/>
    <col min="5" max="13" width="11.6328125" style="489" customWidth="1"/>
    <col min="14" max="14" width="8.7265625" style="489"/>
    <col min="15" max="15" width="6.90625" style="489" customWidth="1"/>
    <col min="16" max="16" width="8.7265625" style="513"/>
    <col min="17" max="17" width="15" style="489" customWidth="1"/>
    <col min="18" max="18" width="12.54296875" style="489" bestFit="1" customWidth="1"/>
    <col min="19" max="20" width="11.08984375" style="489" bestFit="1" customWidth="1"/>
    <col min="21" max="21" width="12.54296875" style="489" bestFit="1" customWidth="1"/>
    <col min="22" max="22" width="11.08984375" style="489" bestFit="1" customWidth="1"/>
    <col min="23" max="26" width="12.54296875" style="489" bestFit="1" customWidth="1"/>
    <col min="27" max="27" width="11.08984375" style="489" bestFit="1" customWidth="1"/>
    <col min="28" max="29" width="8.81640625" style="489" bestFit="1" customWidth="1"/>
    <col min="30" max="16384" width="8.7265625" style="489"/>
  </cols>
  <sheetData>
    <row r="1" spans="1:29" ht="16.5" customHeight="1"/>
    <row r="2" spans="1:29" ht="4" customHeight="1"/>
    <row r="3" spans="1:29" ht="14.5" customHeight="1"/>
    <row r="4" spans="1:29" ht="14.5" customHeight="1">
      <c r="P4" s="492"/>
      <c r="Q4" s="490"/>
      <c r="R4" s="491"/>
      <c r="S4" s="491"/>
      <c r="T4" s="491"/>
      <c r="U4" s="492" t="s">
        <v>299</v>
      </c>
      <c r="V4" s="491"/>
      <c r="W4" s="491"/>
      <c r="X4" s="491"/>
      <c r="Y4" s="491"/>
      <c r="Z4" s="491"/>
      <c r="AA4" s="491"/>
      <c r="AB4" s="491"/>
      <c r="AC4" s="493" t="s">
        <v>300</v>
      </c>
    </row>
    <row r="5" spans="1:29" ht="26" customHeight="1" thickBot="1">
      <c r="C5" s="496"/>
      <c r="P5" s="514"/>
      <c r="Q5" s="494"/>
      <c r="R5" s="495">
        <v>1</v>
      </c>
      <c r="S5" s="495">
        <v>1</v>
      </c>
      <c r="T5" s="495">
        <v>1</v>
      </c>
      <c r="U5" s="495">
        <v>1</v>
      </c>
      <c r="V5" s="495">
        <v>2</v>
      </c>
      <c r="W5" s="495">
        <v>2</v>
      </c>
      <c r="X5" s="495">
        <v>3</v>
      </c>
      <c r="Y5" s="495">
        <v>4</v>
      </c>
      <c r="Z5" s="495">
        <v>4</v>
      </c>
      <c r="AA5" s="495">
        <v>3</v>
      </c>
      <c r="AB5" s="495">
        <v>1</v>
      </c>
      <c r="AC5" s="495">
        <v>1</v>
      </c>
    </row>
    <row r="6" spans="1:29" ht="43.5" customHeight="1" thickBot="1">
      <c r="B6" s="1045" t="s">
        <v>253</v>
      </c>
      <c r="C6" s="1046"/>
      <c r="D6" s="498" t="s">
        <v>110</v>
      </c>
      <c r="E6" s="499" t="s">
        <v>111</v>
      </c>
      <c r="F6" s="499" t="s">
        <v>112</v>
      </c>
      <c r="G6" s="499" t="s">
        <v>145</v>
      </c>
      <c r="H6" s="500" t="s">
        <v>114</v>
      </c>
      <c r="I6" s="500" t="s">
        <v>113</v>
      </c>
      <c r="J6" s="500" t="s">
        <v>140</v>
      </c>
      <c r="K6" s="500" t="s">
        <v>141</v>
      </c>
      <c r="L6" s="500" t="s">
        <v>142</v>
      </c>
      <c r="M6" s="501" t="s">
        <v>143</v>
      </c>
      <c r="P6" s="515" t="s">
        <v>301</v>
      </c>
      <c r="Q6" s="497" t="s">
        <v>302</v>
      </c>
      <c r="R6" s="497" t="s">
        <v>303</v>
      </c>
      <c r="S6" s="497" t="s">
        <v>304</v>
      </c>
      <c r="T6" s="497" t="s">
        <v>305</v>
      </c>
      <c r="U6" s="497" t="s">
        <v>306</v>
      </c>
      <c r="V6" s="497" t="s">
        <v>307</v>
      </c>
      <c r="W6" s="497" t="s">
        <v>308</v>
      </c>
      <c r="X6" s="497" t="s">
        <v>309</v>
      </c>
      <c r="Y6" s="497" t="s">
        <v>310</v>
      </c>
      <c r="Z6" s="497" t="s">
        <v>311</v>
      </c>
      <c r="AA6" s="497" t="s">
        <v>312</v>
      </c>
      <c r="AB6" s="497" t="s">
        <v>313</v>
      </c>
      <c r="AC6" s="497" t="s">
        <v>314</v>
      </c>
    </row>
    <row r="7" spans="1:29" ht="16" customHeight="1">
      <c r="A7" s="44">
        <v>1</v>
      </c>
      <c r="B7" s="524">
        <v>1</v>
      </c>
      <c r="C7" s="532" t="s">
        <v>234</v>
      </c>
      <c r="D7" s="529">
        <f>SUMIF($O$7:$O$111,$B7,R$7:R$111)</f>
        <v>2506729</v>
      </c>
      <c r="E7" s="525">
        <f t="shared" ref="E7:M7" si="0">SUMIF($O$7:$O$111,$B7,S$7:S$111)</f>
        <v>1019385</v>
      </c>
      <c r="F7" s="525">
        <f t="shared" si="0"/>
        <v>489439</v>
      </c>
      <c r="G7" s="525">
        <f t="shared" si="0"/>
        <v>997905</v>
      </c>
      <c r="H7" s="525">
        <f t="shared" si="0"/>
        <v>132610</v>
      </c>
      <c r="I7" s="525">
        <f t="shared" si="0"/>
        <v>865295</v>
      </c>
      <c r="J7" s="525">
        <f t="shared" si="0"/>
        <v>608981</v>
      </c>
      <c r="K7" s="525">
        <f t="shared" si="0"/>
        <v>451292</v>
      </c>
      <c r="L7" s="525">
        <f t="shared" si="0"/>
        <v>157689</v>
      </c>
      <c r="M7" s="526">
        <f t="shared" si="0"/>
        <v>256314</v>
      </c>
      <c r="O7" s="520">
        <v>1</v>
      </c>
      <c r="P7" s="516" t="s">
        <v>315</v>
      </c>
      <c r="Q7" s="502" t="s">
        <v>316</v>
      </c>
      <c r="R7" s="503">
        <v>2061508</v>
      </c>
      <c r="S7" s="503">
        <v>898566</v>
      </c>
      <c r="T7" s="503">
        <v>454018</v>
      </c>
      <c r="U7" s="503">
        <v>708924</v>
      </c>
      <c r="V7" s="503">
        <v>76969</v>
      </c>
      <c r="W7" s="503">
        <v>631955</v>
      </c>
      <c r="X7" s="503">
        <v>413047</v>
      </c>
      <c r="Y7" s="503">
        <v>298355</v>
      </c>
      <c r="Z7" s="503">
        <v>114692</v>
      </c>
      <c r="AA7" s="503">
        <v>218908</v>
      </c>
      <c r="AB7" s="503">
        <v>1685</v>
      </c>
      <c r="AC7" s="503">
        <v>2196</v>
      </c>
    </row>
    <row r="8" spans="1:29" ht="16" customHeight="1">
      <c r="A8" s="44">
        <v>2</v>
      </c>
      <c r="B8" s="519">
        <v>6</v>
      </c>
      <c r="C8" s="504" t="s">
        <v>85</v>
      </c>
      <c r="D8" s="530">
        <f t="shared" ref="D8:D43" si="1">SUMIF($O$7:$O$111,$B8,R$7:R$111)</f>
        <v>21543</v>
      </c>
      <c r="E8" s="521">
        <f t="shared" ref="E8:E43" si="2">SUMIF($O$7:$O$111,$B8,S$7:S$111)</f>
        <v>392</v>
      </c>
      <c r="F8" s="521">
        <f t="shared" ref="F8:F43" si="3">SUMIF($O$7:$O$111,$B8,T$7:T$111)</f>
        <v>100</v>
      </c>
      <c r="G8" s="521">
        <f t="shared" ref="G8:G43" si="4">SUMIF($O$7:$O$111,$B8,U$7:U$111)</f>
        <v>21051</v>
      </c>
      <c r="H8" s="521">
        <f t="shared" ref="H8:H43" si="5">SUMIF($O$7:$O$111,$B8,V$7:V$111)</f>
        <v>2695</v>
      </c>
      <c r="I8" s="521">
        <f t="shared" ref="I8:I43" si="6">SUMIF($O$7:$O$111,$B8,W$7:W$111)</f>
        <v>18356</v>
      </c>
      <c r="J8" s="521">
        <f t="shared" ref="J8:J43" si="7">SUMIF($O$7:$O$111,$B8,X$7:X$111)</f>
        <v>17975</v>
      </c>
      <c r="K8" s="521">
        <f t="shared" ref="K8:K43" si="8">SUMIF($O$7:$O$111,$B8,Y$7:Y$111)</f>
        <v>15265</v>
      </c>
      <c r="L8" s="521">
        <f t="shared" ref="L8:L43" si="9">SUMIF($O$7:$O$111,$B8,Z$7:Z$111)</f>
        <v>2710</v>
      </c>
      <c r="M8" s="527">
        <f t="shared" ref="M8:M43" si="10">SUMIF($O$7:$O$111,$B8,AA$7:AA$111)</f>
        <v>381</v>
      </c>
      <c r="O8" s="520">
        <v>1</v>
      </c>
      <c r="P8" s="517" t="s">
        <v>317</v>
      </c>
      <c r="Q8" s="505" t="s">
        <v>318</v>
      </c>
      <c r="R8" s="506">
        <v>170949</v>
      </c>
      <c r="S8" s="506">
        <v>37390</v>
      </c>
      <c r="T8" s="506">
        <v>24026</v>
      </c>
      <c r="U8" s="506">
        <v>109533</v>
      </c>
      <c r="V8" s="506">
        <v>28638</v>
      </c>
      <c r="W8" s="506">
        <v>80895</v>
      </c>
      <c r="X8" s="506">
        <v>67988</v>
      </c>
      <c r="Y8" s="506">
        <v>59508</v>
      </c>
      <c r="Z8" s="506">
        <v>8480</v>
      </c>
      <c r="AA8" s="506">
        <v>12907</v>
      </c>
      <c r="AB8" s="506">
        <v>3545</v>
      </c>
      <c r="AC8" s="506">
        <v>3163</v>
      </c>
    </row>
    <row r="9" spans="1:29" ht="16" customHeight="1">
      <c r="A9" s="44">
        <v>3</v>
      </c>
      <c r="B9" s="519">
        <v>11</v>
      </c>
      <c r="C9" s="504" t="s">
        <v>86</v>
      </c>
      <c r="D9" s="530">
        <f t="shared" si="1"/>
        <v>1441409</v>
      </c>
      <c r="E9" s="521">
        <f t="shared" si="2"/>
        <v>40373</v>
      </c>
      <c r="F9" s="521">
        <f t="shared" si="3"/>
        <v>15560</v>
      </c>
      <c r="G9" s="521">
        <f t="shared" si="4"/>
        <v>1385476</v>
      </c>
      <c r="H9" s="521">
        <f t="shared" si="5"/>
        <v>63768</v>
      </c>
      <c r="I9" s="521">
        <f t="shared" si="6"/>
        <v>1321708</v>
      </c>
      <c r="J9" s="521">
        <f t="shared" si="7"/>
        <v>1287621</v>
      </c>
      <c r="K9" s="521">
        <f t="shared" si="8"/>
        <v>685044</v>
      </c>
      <c r="L9" s="521">
        <f t="shared" si="9"/>
        <v>602577</v>
      </c>
      <c r="M9" s="527">
        <f t="shared" si="10"/>
        <v>34087</v>
      </c>
      <c r="O9" s="520">
        <v>1</v>
      </c>
      <c r="P9" s="517" t="s">
        <v>319</v>
      </c>
      <c r="Q9" s="505" t="s">
        <v>320</v>
      </c>
      <c r="R9" s="506">
        <v>31842</v>
      </c>
      <c r="S9" s="506">
        <v>192</v>
      </c>
      <c r="T9" s="506">
        <v>96</v>
      </c>
      <c r="U9" s="506">
        <v>31554</v>
      </c>
      <c r="V9" s="506">
        <v>5288</v>
      </c>
      <c r="W9" s="506">
        <v>26266</v>
      </c>
      <c r="X9" s="506">
        <v>14098</v>
      </c>
      <c r="Y9" s="506">
        <v>5735</v>
      </c>
      <c r="Z9" s="506">
        <v>8363</v>
      </c>
      <c r="AA9" s="506">
        <v>12168</v>
      </c>
      <c r="AB9" s="506">
        <v>2333</v>
      </c>
      <c r="AC9" s="506">
        <v>3215</v>
      </c>
    </row>
    <row r="10" spans="1:29" ht="16" customHeight="1">
      <c r="A10" s="44">
        <v>4</v>
      </c>
      <c r="B10" s="519">
        <v>15</v>
      </c>
      <c r="C10" s="504" t="s">
        <v>87</v>
      </c>
      <c r="D10" s="530">
        <f t="shared" si="1"/>
        <v>347968</v>
      </c>
      <c r="E10" s="521">
        <f t="shared" si="2"/>
        <v>58888</v>
      </c>
      <c r="F10" s="521">
        <f t="shared" si="3"/>
        <v>18310</v>
      </c>
      <c r="G10" s="521">
        <f t="shared" si="4"/>
        <v>270770</v>
      </c>
      <c r="H10" s="521">
        <f t="shared" si="5"/>
        <v>30541</v>
      </c>
      <c r="I10" s="521">
        <f t="shared" si="6"/>
        <v>240229</v>
      </c>
      <c r="J10" s="521">
        <f t="shared" si="7"/>
        <v>236363</v>
      </c>
      <c r="K10" s="521">
        <f t="shared" si="8"/>
        <v>148593</v>
      </c>
      <c r="L10" s="521">
        <f t="shared" si="9"/>
        <v>87770</v>
      </c>
      <c r="M10" s="527">
        <f t="shared" si="10"/>
        <v>3866</v>
      </c>
      <c r="O10" s="520">
        <v>1</v>
      </c>
      <c r="P10" s="517" t="s">
        <v>321</v>
      </c>
      <c r="Q10" s="505" t="s">
        <v>322</v>
      </c>
      <c r="R10" s="506">
        <v>90475</v>
      </c>
      <c r="S10" s="506">
        <v>14308</v>
      </c>
      <c r="T10" s="506">
        <v>5123</v>
      </c>
      <c r="U10" s="506">
        <v>71044</v>
      </c>
      <c r="V10" s="506">
        <v>13382</v>
      </c>
      <c r="W10" s="506">
        <v>57662</v>
      </c>
      <c r="X10" s="506">
        <v>48676</v>
      </c>
      <c r="Y10" s="506">
        <v>39485</v>
      </c>
      <c r="Z10" s="506">
        <v>9191</v>
      </c>
      <c r="AA10" s="506">
        <v>8986</v>
      </c>
      <c r="AB10" s="506">
        <v>2434</v>
      </c>
      <c r="AC10" s="506">
        <v>2177</v>
      </c>
    </row>
    <row r="11" spans="1:29" ht="16" customHeight="1">
      <c r="A11" s="44">
        <v>5</v>
      </c>
      <c r="B11" s="519">
        <v>16</v>
      </c>
      <c r="C11" s="504" t="s">
        <v>88</v>
      </c>
      <c r="D11" s="530">
        <f t="shared" si="1"/>
        <v>523258</v>
      </c>
      <c r="E11" s="521">
        <f t="shared" si="2"/>
        <v>52162</v>
      </c>
      <c r="F11" s="521">
        <f t="shared" si="3"/>
        <v>16279</v>
      </c>
      <c r="G11" s="521">
        <f t="shared" si="4"/>
        <v>454817</v>
      </c>
      <c r="H11" s="521">
        <f t="shared" si="5"/>
        <v>43543</v>
      </c>
      <c r="I11" s="521">
        <f t="shared" si="6"/>
        <v>411274</v>
      </c>
      <c r="J11" s="521">
        <f t="shared" si="7"/>
        <v>405659</v>
      </c>
      <c r="K11" s="521">
        <f t="shared" si="8"/>
        <v>307103</v>
      </c>
      <c r="L11" s="521">
        <f t="shared" si="9"/>
        <v>98556</v>
      </c>
      <c r="M11" s="527">
        <f t="shared" si="10"/>
        <v>5615</v>
      </c>
      <c r="O11" s="520">
        <v>1</v>
      </c>
      <c r="P11" s="517" t="s">
        <v>323</v>
      </c>
      <c r="Q11" s="505" t="s">
        <v>324</v>
      </c>
      <c r="R11" s="506">
        <v>151955</v>
      </c>
      <c r="S11" s="506">
        <v>68929</v>
      </c>
      <c r="T11" s="506">
        <v>6176</v>
      </c>
      <c r="U11" s="506">
        <v>76850</v>
      </c>
      <c r="V11" s="506">
        <v>8333</v>
      </c>
      <c r="W11" s="506">
        <v>68517</v>
      </c>
      <c r="X11" s="506">
        <v>65172</v>
      </c>
      <c r="Y11" s="506">
        <v>48209</v>
      </c>
      <c r="Z11" s="506">
        <v>16963</v>
      </c>
      <c r="AA11" s="506">
        <v>3345</v>
      </c>
      <c r="AB11" s="506">
        <v>3058</v>
      </c>
      <c r="AC11" s="506">
        <v>2752</v>
      </c>
    </row>
    <row r="12" spans="1:29" ht="16" customHeight="1">
      <c r="A12" s="44">
        <v>6</v>
      </c>
      <c r="B12" s="519">
        <v>20</v>
      </c>
      <c r="C12" s="504" t="s">
        <v>89</v>
      </c>
      <c r="D12" s="530">
        <f t="shared" si="1"/>
        <v>501819</v>
      </c>
      <c r="E12" s="521">
        <f t="shared" si="2"/>
        <v>1395</v>
      </c>
      <c r="F12" s="521">
        <f t="shared" si="3"/>
        <v>311</v>
      </c>
      <c r="G12" s="521">
        <f t="shared" si="4"/>
        <v>500113</v>
      </c>
      <c r="H12" s="521">
        <f t="shared" si="5"/>
        <v>13602</v>
      </c>
      <c r="I12" s="521">
        <f t="shared" si="6"/>
        <v>486511</v>
      </c>
      <c r="J12" s="521">
        <f t="shared" si="7"/>
        <v>482949</v>
      </c>
      <c r="K12" s="521">
        <f t="shared" si="8"/>
        <v>398888</v>
      </c>
      <c r="L12" s="521">
        <f t="shared" si="9"/>
        <v>84061</v>
      </c>
      <c r="M12" s="527">
        <f t="shared" si="10"/>
        <v>3562</v>
      </c>
      <c r="O12" s="520">
        <v>6</v>
      </c>
      <c r="P12" s="517" t="s">
        <v>325</v>
      </c>
      <c r="Q12" s="505" t="s">
        <v>326</v>
      </c>
      <c r="R12" s="506">
        <v>1967</v>
      </c>
      <c r="S12" s="506">
        <v>0</v>
      </c>
      <c r="T12" s="506">
        <v>0</v>
      </c>
      <c r="U12" s="506">
        <v>1967</v>
      </c>
      <c r="V12" s="506">
        <v>71</v>
      </c>
      <c r="W12" s="506">
        <v>1896</v>
      </c>
      <c r="X12" s="506">
        <v>1843</v>
      </c>
      <c r="Y12" s="506">
        <v>1565</v>
      </c>
      <c r="Z12" s="506">
        <v>278</v>
      </c>
      <c r="AA12" s="506">
        <v>53</v>
      </c>
      <c r="AB12" s="506">
        <v>7759</v>
      </c>
      <c r="AC12" s="506">
        <v>6628</v>
      </c>
    </row>
    <row r="13" spans="1:29" ht="16" customHeight="1">
      <c r="A13" s="44">
        <v>7</v>
      </c>
      <c r="B13" s="519">
        <v>21</v>
      </c>
      <c r="C13" s="504" t="s">
        <v>90</v>
      </c>
      <c r="D13" s="530">
        <f t="shared" si="1"/>
        <v>32219</v>
      </c>
      <c r="E13" s="521">
        <f t="shared" si="2"/>
        <v>70</v>
      </c>
      <c r="F13" s="521">
        <f t="shared" si="3"/>
        <v>24</v>
      </c>
      <c r="G13" s="521">
        <f t="shared" si="4"/>
        <v>32125</v>
      </c>
      <c r="H13" s="521">
        <f t="shared" si="5"/>
        <v>1173</v>
      </c>
      <c r="I13" s="521">
        <f t="shared" si="6"/>
        <v>30952</v>
      </c>
      <c r="J13" s="521">
        <f t="shared" si="7"/>
        <v>30833</v>
      </c>
      <c r="K13" s="521">
        <f t="shared" si="8"/>
        <v>28691</v>
      </c>
      <c r="L13" s="521">
        <f t="shared" si="9"/>
        <v>2142</v>
      </c>
      <c r="M13" s="527">
        <f t="shared" si="10"/>
        <v>119</v>
      </c>
      <c r="O13" s="520">
        <v>6</v>
      </c>
      <c r="P13" s="517" t="s">
        <v>327</v>
      </c>
      <c r="Q13" s="505" t="s">
        <v>328</v>
      </c>
      <c r="R13" s="506">
        <v>19576</v>
      </c>
      <c r="S13" s="506">
        <v>392</v>
      </c>
      <c r="T13" s="506">
        <v>100</v>
      </c>
      <c r="U13" s="506">
        <v>19084</v>
      </c>
      <c r="V13" s="506">
        <v>2624</v>
      </c>
      <c r="W13" s="506">
        <v>16460</v>
      </c>
      <c r="X13" s="506">
        <v>16132</v>
      </c>
      <c r="Y13" s="506">
        <v>13700</v>
      </c>
      <c r="Z13" s="506">
        <v>2432</v>
      </c>
      <c r="AA13" s="506">
        <v>328</v>
      </c>
      <c r="AB13" s="506">
        <v>4432</v>
      </c>
      <c r="AC13" s="506">
        <v>3701</v>
      </c>
    </row>
    <row r="14" spans="1:29" ht="16" customHeight="1">
      <c r="A14" s="44">
        <v>8</v>
      </c>
      <c r="B14" s="519">
        <v>22</v>
      </c>
      <c r="C14" s="504" t="s">
        <v>235</v>
      </c>
      <c r="D14" s="530">
        <f t="shared" si="1"/>
        <v>640179</v>
      </c>
      <c r="E14" s="521">
        <f t="shared" si="2"/>
        <v>17385</v>
      </c>
      <c r="F14" s="521">
        <f t="shared" si="3"/>
        <v>5037</v>
      </c>
      <c r="G14" s="521">
        <f t="shared" si="4"/>
        <v>617757</v>
      </c>
      <c r="H14" s="521">
        <f t="shared" si="5"/>
        <v>34389</v>
      </c>
      <c r="I14" s="521">
        <f t="shared" si="6"/>
        <v>583368</v>
      </c>
      <c r="J14" s="521">
        <f t="shared" si="7"/>
        <v>577756</v>
      </c>
      <c r="K14" s="521">
        <f t="shared" si="8"/>
        <v>415969</v>
      </c>
      <c r="L14" s="521">
        <f t="shared" si="9"/>
        <v>161787</v>
      </c>
      <c r="M14" s="527">
        <f t="shared" si="10"/>
        <v>5612</v>
      </c>
      <c r="O14" s="520">
        <v>11</v>
      </c>
      <c r="P14" s="517" t="s">
        <v>329</v>
      </c>
      <c r="Q14" s="505" t="s">
        <v>330</v>
      </c>
      <c r="R14" s="506">
        <v>1307892</v>
      </c>
      <c r="S14" s="506">
        <v>38628</v>
      </c>
      <c r="T14" s="506">
        <v>14619</v>
      </c>
      <c r="U14" s="506">
        <v>1254645</v>
      </c>
      <c r="V14" s="506">
        <v>53189</v>
      </c>
      <c r="W14" s="506">
        <v>1201456</v>
      </c>
      <c r="X14" s="506">
        <v>1175767</v>
      </c>
      <c r="Y14" s="506">
        <v>599358</v>
      </c>
      <c r="Z14" s="506">
        <v>576409</v>
      </c>
      <c r="AA14" s="506">
        <v>25689</v>
      </c>
      <c r="AB14" s="506">
        <v>3408</v>
      </c>
      <c r="AC14" s="506">
        <v>2869</v>
      </c>
    </row>
    <row r="15" spans="1:29" ht="16" customHeight="1">
      <c r="A15" s="44">
        <v>9</v>
      </c>
      <c r="B15" s="519">
        <v>25</v>
      </c>
      <c r="C15" s="504" t="s">
        <v>236</v>
      </c>
      <c r="D15" s="530">
        <f t="shared" si="1"/>
        <v>313888</v>
      </c>
      <c r="E15" s="521">
        <f t="shared" si="2"/>
        <v>16142</v>
      </c>
      <c r="F15" s="521">
        <f t="shared" si="3"/>
        <v>4278</v>
      </c>
      <c r="G15" s="521">
        <f t="shared" si="4"/>
        <v>293468</v>
      </c>
      <c r="H15" s="521">
        <f t="shared" si="5"/>
        <v>22591</v>
      </c>
      <c r="I15" s="521">
        <f t="shared" si="6"/>
        <v>270877</v>
      </c>
      <c r="J15" s="521">
        <f t="shared" si="7"/>
        <v>265544</v>
      </c>
      <c r="K15" s="521">
        <f t="shared" si="8"/>
        <v>212576</v>
      </c>
      <c r="L15" s="521">
        <f t="shared" si="9"/>
        <v>52968</v>
      </c>
      <c r="M15" s="527">
        <f t="shared" si="10"/>
        <v>5333</v>
      </c>
      <c r="O15" s="520">
        <v>11</v>
      </c>
      <c r="P15" s="517" t="s">
        <v>331</v>
      </c>
      <c r="Q15" s="505" t="s">
        <v>332</v>
      </c>
      <c r="R15" s="506">
        <v>105656</v>
      </c>
      <c r="S15" s="506">
        <v>1337</v>
      </c>
      <c r="T15" s="506">
        <v>810</v>
      </c>
      <c r="U15" s="506">
        <v>103509</v>
      </c>
      <c r="V15" s="506">
        <v>8571</v>
      </c>
      <c r="W15" s="506">
        <v>94938</v>
      </c>
      <c r="X15" s="506">
        <v>88285</v>
      </c>
      <c r="Y15" s="506">
        <v>67112</v>
      </c>
      <c r="Z15" s="506">
        <v>21173</v>
      </c>
      <c r="AA15" s="506">
        <v>6653</v>
      </c>
      <c r="AB15" s="506">
        <v>4722</v>
      </c>
      <c r="AC15" s="506">
        <v>3914</v>
      </c>
    </row>
    <row r="16" spans="1:29" ht="16" customHeight="1">
      <c r="A16" s="44">
        <v>10</v>
      </c>
      <c r="B16" s="519">
        <v>26</v>
      </c>
      <c r="C16" s="504" t="s">
        <v>91</v>
      </c>
      <c r="D16" s="530">
        <f t="shared" si="1"/>
        <v>276622</v>
      </c>
      <c r="E16" s="521">
        <f t="shared" si="2"/>
        <v>4336</v>
      </c>
      <c r="F16" s="521">
        <f t="shared" si="3"/>
        <v>778</v>
      </c>
      <c r="G16" s="521">
        <f t="shared" si="4"/>
        <v>271508</v>
      </c>
      <c r="H16" s="521">
        <f t="shared" si="5"/>
        <v>11072</v>
      </c>
      <c r="I16" s="521">
        <f t="shared" si="6"/>
        <v>260436</v>
      </c>
      <c r="J16" s="521">
        <f t="shared" si="7"/>
        <v>259357</v>
      </c>
      <c r="K16" s="521">
        <f t="shared" si="8"/>
        <v>231446</v>
      </c>
      <c r="L16" s="521">
        <f t="shared" si="9"/>
        <v>27911</v>
      </c>
      <c r="M16" s="527">
        <f t="shared" si="10"/>
        <v>1079</v>
      </c>
      <c r="O16" s="520">
        <v>11</v>
      </c>
      <c r="P16" s="517" t="s">
        <v>333</v>
      </c>
      <c r="Q16" s="505" t="s">
        <v>334</v>
      </c>
      <c r="R16" s="506">
        <v>20693</v>
      </c>
      <c r="S16" s="506">
        <v>408</v>
      </c>
      <c r="T16" s="506">
        <v>131</v>
      </c>
      <c r="U16" s="506">
        <v>20154</v>
      </c>
      <c r="V16" s="506">
        <v>1995</v>
      </c>
      <c r="W16" s="506">
        <v>18159</v>
      </c>
      <c r="X16" s="506">
        <v>17513</v>
      </c>
      <c r="Y16" s="506">
        <v>12884</v>
      </c>
      <c r="Z16" s="506">
        <v>4629</v>
      </c>
      <c r="AA16" s="506">
        <v>646</v>
      </c>
      <c r="AB16" s="506">
        <v>4448</v>
      </c>
      <c r="AC16" s="506">
        <v>3555</v>
      </c>
    </row>
    <row r="17" spans="1:29" ht="16" customHeight="1">
      <c r="A17" s="44">
        <v>11</v>
      </c>
      <c r="B17" s="519">
        <v>27</v>
      </c>
      <c r="C17" s="504" t="s">
        <v>92</v>
      </c>
      <c r="D17" s="530">
        <f t="shared" si="1"/>
        <v>167879</v>
      </c>
      <c r="E17" s="521">
        <f t="shared" si="2"/>
        <v>2626</v>
      </c>
      <c r="F17" s="521">
        <f t="shared" si="3"/>
        <v>690</v>
      </c>
      <c r="G17" s="521">
        <f t="shared" si="4"/>
        <v>164563</v>
      </c>
      <c r="H17" s="521">
        <f t="shared" si="5"/>
        <v>6847</v>
      </c>
      <c r="I17" s="521">
        <f t="shared" si="6"/>
        <v>157716</v>
      </c>
      <c r="J17" s="521">
        <f t="shared" si="7"/>
        <v>156861</v>
      </c>
      <c r="K17" s="521">
        <f t="shared" si="8"/>
        <v>130537</v>
      </c>
      <c r="L17" s="521">
        <f t="shared" si="9"/>
        <v>26324</v>
      </c>
      <c r="M17" s="527">
        <f t="shared" si="10"/>
        <v>855</v>
      </c>
      <c r="O17" s="520">
        <v>11</v>
      </c>
      <c r="P17" s="517" t="s">
        <v>335</v>
      </c>
      <c r="Q17" s="505" t="s">
        <v>336</v>
      </c>
      <c r="R17" s="506">
        <v>7168</v>
      </c>
      <c r="S17" s="506">
        <v>0</v>
      </c>
      <c r="T17" s="506">
        <v>0</v>
      </c>
      <c r="U17" s="506">
        <v>7168</v>
      </c>
      <c r="V17" s="506">
        <v>13</v>
      </c>
      <c r="W17" s="506">
        <v>7155</v>
      </c>
      <c r="X17" s="506">
        <v>6056</v>
      </c>
      <c r="Y17" s="506">
        <v>5690</v>
      </c>
      <c r="Z17" s="506">
        <v>366</v>
      </c>
      <c r="AA17" s="506">
        <v>1099</v>
      </c>
      <c r="AB17" s="506">
        <v>11726</v>
      </c>
      <c r="AC17" s="506">
        <v>8296</v>
      </c>
    </row>
    <row r="18" spans="1:29" ht="16" customHeight="1">
      <c r="A18" s="44">
        <v>12</v>
      </c>
      <c r="B18" s="519">
        <v>28</v>
      </c>
      <c r="C18" s="504" t="s">
        <v>93</v>
      </c>
      <c r="D18" s="530">
        <f t="shared" si="1"/>
        <v>809925</v>
      </c>
      <c r="E18" s="521">
        <f t="shared" si="2"/>
        <v>60907</v>
      </c>
      <c r="F18" s="521">
        <f t="shared" si="3"/>
        <v>11269</v>
      </c>
      <c r="G18" s="521">
        <f t="shared" si="4"/>
        <v>737749</v>
      </c>
      <c r="H18" s="521">
        <f t="shared" si="5"/>
        <v>79580</v>
      </c>
      <c r="I18" s="521">
        <f t="shared" si="6"/>
        <v>658169</v>
      </c>
      <c r="J18" s="521">
        <f t="shared" si="7"/>
        <v>649835</v>
      </c>
      <c r="K18" s="521">
        <f t="shared" si="8"/>
        <v>514412</v>
      </c>
      <c r="L18" s="521">
        <f t="shared" si="9"/>
        <v>135423</v>
      </c>
      <c r="M18" s="527">
        <f t="shared" si="10"/>
        <v>8334</v>
      </c>
      <c r="O18" s="520">
        <v>15</v>
      </c>
      <c r="P18" s="517" t="s">
        <v>337</v>
      </c>
      <c r="Q18" s="505" t="s">
        <v>338</v>
      </c>
      <c r="R18" s="506">
        <v>116434</v>
      </c>
      <c r="S18" s="506">
        <v>20821</v>
      </c>
      <c r="T18" s="506">
        <v>7438</v>
      </c>
      <c r="U18" s="506">
        <v>88175</v>
      </c>
      <c r="V18" s="506">
        <v>11134</v>
      </c>
      <c r="W18" s="506">
        <v>77041</v>
      </c>
      <c r="X18" s="506">
        <v>75847</v>
      </c>
      <c r="Y18" s="506">
        <v>50167</v>
      </c>
      <c r="Z18" s="506">
        <v>25680</v>
      </c>
      <c r="AA18" s="506">
        <v>1194</v>
      </c>
      <c r="AB18" s="506">
        <v>3297</v>
      </c>
      <c r="AC18" s="506">
        <v>2675</v>
      </c>
    </row>
    <row r="19" spans="1:29" ht="16" customHeight="1">
      <c r="A19" s="44">
        <v>13</v>
      </c>
      <c r="B19" s="519">
        <v>29</v>
      </c>
      <c r="C19" s="504" t="s">
        <v>1</v>
      </c>
      <c r="D19" s="530">
        <f t="shared" si="1"/>
        <v>392925</v>
      </c>
      <c r="E19" s="521">
        <f t="shared" si="2"/>
        <v>12456</v>
      </c>
      <c r="F19" s="521">
        <f t="shared" si="3"/>
        <v>2831</v>
      </c>
      <c r="G19" s="521">
        <f t="shared" si="4"/>
        <v>377638</v>
      </c>
      <c r="H19" s="521">
        <f t="shared" si="5"/>
        <v>20966</v>
      </c>
      <c r="I19" s="521">
        <f t="shared" si="6"/>
        <v>356672</v>
      </c>
      <c r="J19" s="521">
        <f t="shared" si="7"/>
        <v>354508</v>
      </c>
      <c r="K19" s="521">
        <f t="shared" si="8"/>
        <v>288066</v>
      </c>
      <c r="L19" s="521">
        <f t="shared" si="9"/>
        <v>66442</v>
      </c>
      <c r="M19" s="527">
        <f t="shared" si="10"/>
        <v>2164</v>
      </c>
      <c r="O19" s="520">
        <v>15</v>
      </c>
      <c r="P19" s="517" t="s">
        <v>339</v>
      </c>
      <c r="Q19" s="505" t="s">
        <v>340</v>
      </c>
      <c r="R19" s="506">
        <v>231534</v>
      </c>
      <c r="S19" s="506">
        <v>38067</v>
      </c>
      <c r="T19" s="506">
        <v>10872</v>
      </c>
      <c r="U19" s="506">
        <v>182595</v>
      </c>
      <c r="V19" s="506">
        <v>19407</v>
      </c>
      <c r="W19" s="506">
        <v>163188</v>
      </c>
      <c r="X19" s="506">
        <v>160516</v>
      </c>
      <c r="Y19" s="506">
        <v>98426</v>
      </c>
      <c r="Z19" s="506">
        <v>62090</v>
      </c>
      <c r="AA19" s="506">
        <v>2672</v>
      </c>
      <c r="AB19" s="506">
        <v>2959</v>
      </c>
      <c r="AC19" s="506">
        <v>2433</v>
      </c>
    </row>
    <row r="20" spans="1:29" ht="16" customHeight="1">
      <c r="A20" s="44">
        <v>14</v>
      </c>
      <c r="B20" s="519">
        <v>30</v>
      </c>
      <c r="C20" s="504" t="s">
        <v>2</v>
      </c>
      <c r="D20" s="530">
        <f t="shared" si="1"/>
        <v>765831</v>
      </c>
      <c r="E20" s="521">
        <f t="shared" si="2"/>
        <v>22594</v>
      </c>
      <c r="F20" s="521">
        <f t="shared" si="3"/>
        <v>4346</v>
      </c>
      <c r="G20" s="521">
        <f t="shared" si="4"/>
        <v>738891</v>
      </c>
      <c r="H20" s="521">
        <f t="shared" si="5"/>
        <v>62078</v>
      </c>
      <c r="I20" s="521">
        <f t="shared" si="6"/>
        <v>676813</v>
      </c>
      <c r="J20" s="521">
        <f t="shared" si="7"/>
        <v>671475</v>
      </c>
      <c r="K20" s="521">
        <f t="shared" si="8"/>
        <v>551594</v>
      </c>
      <c r="L20" s="521">
        <f t="shared" si="9"/>
        <v>119881</v>
      </c>
      <c r="M20" s="527">
        <f t="shared" si="10"/>
        <v>5338</v>
      </c>
      <c r="O20" s="520">
        <v>16</v>
      </c>
      <c r="P20" s="517" t="s">
        <v>341</v>
      </c>
      <c r="Q20" s="505" t="s">
        <v>342</v>
      </c>
      <c r="R20" s="506">
        <v>133869</v>
      </c>
      <c r="S20" s="506">
        <v>15858</v>
      </c>
      <c r="T20" s="506">
        <v>6615</v>
      </c>
      <c r="U20" s="506">
        <v>111396</v>
      </c>
      <c r="V20" s="506">
        <v>13741</v>
      </c>
      <c r="W20" s="506">
        <v>97655</v>
      </c>
      <c r="X20" s="506">
        <v>95740</v>
      </c>
      <c r="Y20" s="506">
        <v>71850</v>
      </c>
      <c r="Z20" s="506">
        <v>23890</v>
      </c>
      <c r="AA20" s="506">
        <v>1915</v>
      </c>
      <c r="AB20" s="506">
        <v>3453</v>
      </c>
      <c r="AC20" s="506">
        <v>2906</v>
      </c>
    </row>
    <row r="21" spans="1:29" ht="16" customHeight="1">
      <c r="A21" s="44">
        <v>15</v>
      </c>
      <c r="B21" s="519">
        <v>31</v>
      </c>
      <c r="C21" s="504" t="s">
        <v>3</v>
      </c>
      <c r="D21" s="530">
        <f t="shared" si="1"/>
        <v>264854</v>
      </c>
      <c r="E21" s="521">
        <f t="shared" si="2"/>
        <v>2952</v>
      </c>
      <c r="F21" s="521">
        <f t="shared" si="3"/>
        <v>903</v>
      </c>
      <c r="G21" s="521">
        <f t="shared" si="4"/>
        <v>260999</v>
      </c>
      <c r="H21" s="521">
        <f t="shared" si="5"/>
        <v>12994</v>
      </c>
      <c r="I21" s="521">
        <f t="shared" si="6"/>
        <v>248005</v>
      </c>
      <c r="J21" s="521">
        <f t="shared" si="7"/>
        <v>247051</v>
      </c>
      <c r="K21" s="521">
        <f t="shared" si="8"/>
        <v>203639</v>
      </c>
      <c r="L21" s="521">
        <f t="shared" si="9"/>
        <v>43412</v>
      </c>
      <c r="M21" s="527">
        <f t="shared" si="10"/>
        <v>954</v>
      </c>
      <c r="O21" s="520">
        <v>16</v>
      </c>
      <c r="P21" s="517" t="s">
        <v>343</v>
      </c>
      <c r="Q21" s="505" t="s">
        <v>344</v>
      </c>
      <c r="R21" s="506">
        <v>152438</v>
      </c>
      <c r="S21" s="506">
        <v>28254</v>
      </c>
      <c r="T21" s="506">
        <v>7574</v>
      </c>
      <c r="U21" s="506">
        <v>116610</v>
      </c>
      <c r="V21" s="506">
        <v>15800</v>
      </c>
      <c r="W21" s="506">
        <v>100810</v>
      </c>
      <c r="X21" s="506">
        <v>99262</v>
      </c>
      <c r="Y21" s="506">
        <v>74985</v>
      </c>
      <c r="Z21" s="506">
        <v>24277</v>
      </c>
      <c r="AA21" s="506">
        <v>1548</v>
      </c>
      <c r="AB21" s="506">
        <v>3545</v>
      </c>
      <c r="AC21" s="506">
        <v>2883</v>
      </c>
    </row>
    <row r="22" spans="1:29" ht="16" customHeight="1">
      <c r="A22" s="44">
        <v>16</v>
      </c>
      <c r="B22" s="519">
        <v>32</v>
      </c>
      <c r="C22" s="504" t="s">
        <v>94</v>
      </c>
      <c r="D22" s="530">
        <f t="shared" si="1"/>
        <v>470034</v>
      </c>
      <c r="E22" s="521">
        <f t="shared" si="2"/>
        <v>4019</v>
      </c>
      <c r="F22" s="521">
        <f t="shared" si="3"/>
        <v>790</v>
      </c>
      <c r="G22" s="521">
        <f t="shared" si="4"/>
        <v>465225</v>
      </c>
      <c r="H22" s="521">
        <f t="shared" si="5"/>
        <v>10838</v>
      </c>
      <c r="I22" s="521">
        <f t="shared" si="6"/>
        <v>454387</v>
      </c>
      <c r="J22" s="521">
        <f t="shared" si="7"/>
        <v>452741</v>
      </c>
      <c r="K22" s="521">
        <f t="shared" si="8"/>
        <v>360458</v>
      </c>
      <c r="L22" s="521">
        <f t="shared" si="9"/>
        <v>92283</v>
      </c>
      <c r="M22" s="527">
        <f t="shared" si="10"/>
        <v>1646</v>
      </c>
      <c r="O22" s="520">
        <v>16</v>
      </c>
      <c r="P22" s="517" t="s">
        <v>345</v>
      </c>
      <c r="Q22" s="505" t="s">
        <v>346</v>
      </c>
      <c r="R22" s="506">
        <v>60855</v>
      </c>
      <c r="S22" s="506">
        <v>1141</v>
      </c>
      <c r="T22" s="506">
        <v>318</v>
      </c>
      <c r="U22" s="506">
        <v>59396</v>
      </c>
      <c r="V22" s="506">
        <v>1817</v>
      </c>
      <c r="W22" s="506">
        <v>57579</v>
      </c>
      <c r="X22" s="506">
        <v>57112</v>
      </c>
      <c r="Y22" s="506">
        <v>45605</v>
      </c>
      <c r="Z22" s="506">
        <v>11507</v>
      </c>
      <c r="AA22" s="506">
        <v>467</v>
      </c>
      <c r="AB22" s="506">
        <v>6280</v>
      </c>
      <c r="AC22" s="506">
        <v>5118</v>
      </c>
    </row>
    <row r="23" spans="1:29" ht="16" customHeight="1">
      <c r="A23" s="44">
        <v>17</v>
      </c>
      <c r="B23" s="519">
        <v>33</v>
      </c>
      <c r="C23" s="504" t="s">
        <v>95</v>
      </c>
      <c r="D23" s="530">
        <f t="shared" si="1"/>
        <v>560791</v>
      </c>
      <c r="E23" s="521">
        <f t="shared" si="2"/>
        <v>9047</v>
      </c>
      <c r="F23" s="521">
        <f t="shared" si="3"/>
        <v>1705</v>
      </c>
      <c r="G23" s="521">
        <f t="shared" si="4"/>
        <v>550039</v>
      </c>
      <c r="H23" s="521">
        <f t="shared" si="5"/>
        <v>25327</v>
      </c>
      <c r="I23" s="521">
        <f t="shared" si="6"/>
        <v>524712</v>
      </c>
      <c r="J23" s="521">
        <f t="shared" si="7"/>
        <v>520907</v>
      </c>
      <c r="K23" s="521">
        <f t="shared" si="8"/>
        <v>405697</v>
      </c>
      <c r="L23" s="521">
        <f t="shared" si="9"/>
        <v>115210</v>
      </c>
      <c r="M23" s="527">
        <f t="shared" si="10"/>
        <v>3805</v>
      </c>
      <c r="O23" s="520">
        <v>16</v>
      </c>
      <c r="P23" s="517" t="s">
        <v>347</v>
      </c>
      <c r="Q23" s="505" t="s">
        <v>348</v>
      </c>
      <c r="R23" s="506">
        <v>176096</v>
      </c>
      <c r="S23" s="506">
        <v>6909</v>
      </c>
      <c r="T23" s="506">
        <v>1772</v>
      </c>
      <c r="U23" s="506">
        <v>167415</v>
      </c>
      <c r="V23" s="506">
        <v>12185</v>
      </c>
      <c r="W23" s="506">
        <v>155230</v>
      </c>
      <c r="X23" s="506">
        <v>153545</v>
      </c>
      <c r="Y23" s="506">
        <v>114663</v>
      </c>
      <c r="Z23" s="506">
        <v>38882</v>
      </c>
      <c r="AA23" s="506">
        <v>1685</v>
      </c>
      <c r="AB23" s="506">
        <v>4724</v>
      </c>
      <c r="AC23" s="506">
        <v>3839</v>
      </c>
    </row>
    <row r="24" spans="1:29" ht="16" customHeight="1">
      <c r="A24" s="44">
        <v>18</v>
      </c>
      <c r="B24" s="519">
        <v>34</v>
      </c>
      <c r="C24" s="504" t="s">
        <v>115</v>
      </c>
      <c r="D24" s="530">
        <f t="shared" si="1"/>
        <v>136365</v>
      </c>
      <c r="E24" s="521">
        <f t="shared" si="2"/>
        <v>723</v>
      </c>
      <c r="F24" s="521">
        <f t="shared" si="3"/>
        <v>124</v>
      </c>
      <c r="G24" s="521">
        <f t="shared" si="4"/>
        <v>135518</v>
      </c>
      <c r="H24" s="521">
        <f t="shared" si="5"/>
        <v>3340</v>
      </c>
      <c r="I24" s="521">
        <f t="shared" si="6"/>
        <v>132178</v>
      </c>
      <c r="J24" s="521">
        <f t="shared" si="7"/>
        <v>131604</v>
      </c>
      <c r="K24" s="521">
        <f t="shared" si="8"/>
        <v>112360</v>
      </c>
      <c r="L24" s="521">
        <f t="shared" si="9"/>
        <v>19244</v>
      </c>
      <c r="M24" s="527">
        <f t="shared" si="10"/>
        <v>574</v>
      </c>
      <c r="O24" s="522">
        <v>39</v>
      </c>
      <c r="P24" s="517" t="s">
        <v>349</v>
      </c>
      <c r="Q24" s="505" t="s">
        <v>350</v>
      </c>
      <c r="R24" s="506">
        <v>365656</v>
      </c>
      <c r="S24" s="506">
        <v>15058</v>
      </c>
      <c r="T24" s="506">
        <v>4996</v>
      </c>
      <c r="U24" s="506">
        <v>345602</v>
      </c>
      <c r="V24" s="506">
        <v>33596</v>
      </c>
      <c r="W24" s="506">
        <v>312006</v>
      </c>
      <c r="X24" s="506">
        <v>307673</v>
      </c>
      <c r="Y24" s="506">
        <v>239799</v>
      </c>
      <c r="Z24" s="506">
        <v>67874</v>
      </c>
      <c r="AA24" s="506">
        <v>4333</v>
      </c>
      <c r="AB24" s="506">
        <v>3424</v>
      </c>
      <c r="AC24" s="506">
        <v>2828</v>
      </c>
    </row>
    <row r="25" spans="1:29" ht="16" customHeight="1">
      <c r="A25" s="44">
        <v>19</v>
      </c>
      <c r="B25" s="519">
        <v>35</v>
      </c>
      <c r="C25" s="504" t="s">
        <v>237</v>
      </c>
      <c r="D25" s="530">
        <f t="shared" si="1"/>
        <v>1182506</v>
      </c>
      <c r="E25" s="521">
        <f t="shared" si="2"/>
        <v>10967</v>
      </c>
      <c r="F25" s="521">
        <f t="shared" si="3"/>
        <v>2259</v>
      </c>
      <c r="G25" s="521">
        <f t="shared" si="4"/>
        <v>1169280</v>
      </c>
      <c r="H25" s="521">
        <f t="shared" si="5"/>
        <v>29532</v>
      </c>
      <c r="I25" s="521">
        <f t="shared" si="6"/>
        <v>1139748</v>
      </c>
      <c r="J25" s="521">
        <f t="shared" si="7"/>
        <v>1133295</v>
      </c>
      <c r="K25" s="521">
        <f t="shared" si="8"/>
        <v>934385</v>
      </c>
      <c r="L25" s="521">
        <f t="shared" si="9"/>
        <v>198910</v>
      </c>
      <c r="M25" s="527">
        <f t="shared" si="10"/>
        <v>6453</v>
      </c>
      <c r="O25" s="520">
        <v>20</v>
      </c>
      <c r="P25" s="517" t="s">
        <v>351</v>
      </c>
      <c r="Q25" s="505" t="s">
        <v>352</v>
      </c>
      <c r="R25" s="506">
        <v>6845</v>
      </c>
      <c r="S25" s="506">
        <v>24</v>
      </c>
      <c r="T25" s="506">
        <v>0</v>
      </c>
      <c r="U25" s="506">
        <v>6821</v>
      </c>
      <c r="V25" s="506">
        <v>391</v>
      </c>
      <c r="W25" s="506">
        <v>6430</v>
      </c>
      <c r="X25" s="506">
        <v>6337</v>
      </c>
      <c r="Y25" s="506">
        <v>5155</v>
      </c>
      <c r="Z25" s="506">
        <v>1182</v>
      </c>
      <c r="AA25" s="506">
        <v>93</v>
      </c>
      <c r="AB25" s="506">
        <v>4846</v>
      </c>
      <c r="AC25" s="506">
        <v>3923</v>
      </c>
    </row>
    <row r="26" spans="1:29" ht="16" customHeight="1">
      <c r="A26" s="44">
        <v>20</v>
      </c>
      <c r="B26" s="519">
        <v>39</v>
      </c>
      <c r="C26" s="504" t="s">
        <v>4</v>
      </c>
      <c r="D26" s="530">
        <f t="shared" si="1"/>
        <v>744703</v>
      </c>
      <c r="E26" s="521">
        <f t="shared" si="2"/>
        <v>86803</v>
      </c>
      <c r="F26" s="521">
        <f t="shared" si="3"/>
        <v>20593</v>
      </c>
      <c r="G26" s="521">
        <f t="shared" si="4"/>
        <v>637307</v>
      </c>
      <c r="H26" s="521">
        <f t="shared" si="5"/>
        <v>71091</v>
      </c>
      <c r="I26" s="521">
        <f t="shared" si="6"/>
        <v>566216</v>
      </c>
      <c r="J26" s="521">
        <f t="shared" si="7"/>
        <v>557262</v>
      </c>
      <c r="K26" s="521">
        <f t="shared" si="8"/>
        <v>422022</v>
      </c>
      <c r="L26" s="521">
        <f t="shared" si="9"/>
        <v>135240</v>
      </c>
      <c r="M26" s="527">
        <f t="shared" si="10"/>
        <v>8954</v>
      </c>
      <c r="O26" s="520">
        <v>20</v>
      </c>
      <c r="P26" s="517" t="s">
        <v>353</v>
      </c>
      <c r="Q26" s="505" t="s">
        <v>354</v>
      </c>
      <c r="R26" s="506">
        <v>43884</v>
      </c>
      <c r="S26" s="506">
        <v>232</v>
      </c>
      <c r="T26" s="506">
        <v>55</v>
      </c>
      <c r="U26" s="506">
        <v>43597</v>
      </c>
      <c r="V26" s="506">
        <v>1450</v>
      </c>
      <c r="W26" s="506">
        <v>42147</v>
      </c>
      <c r="X26" s="506">
        <v>41929</v>
      </c>
      <c r="Y26" s="506">
        <v>35106</v>
      </c>
      <c r="Z26" s="506">
        <v>6823</v>
      </c>
      <c r="AA26" s="506">
        <v>218</v>
      </c>
      <c r="AB26" s="506">
        <v>5689</v>
      </c>
      <c r="AC26" s="506">
        <v>4562</v>
      </c>
    </row>
    <row r="27" spans="1:29" ht="16" customHeight="1">
      <c r="A27" s="44">
        <v>21</v>
      </c>
      <c r="B27" s="519">
        <v>41</v>
      </c>
      <c r="C27" s="504" t="s">
        <v>96</v>
      </c>
      <c r="D27" s="530">
        <f t="shared" si="1"/>
        <v>5128662</v>
      </c>
      <c r="E27" s="521">
        <f t="shared" si="2"/>
        <v>748844</v>
      </c>
      <c r="F27" s="521">
        <f t="shared" si="3"/>
        <v>149840</v>
      </c>
      <c r="G27" s="521">
        <f t="shared" si="4"/>
        <v>4229978</v>
      </c>
      <c r="H27" s="521">
        <f t="shared" si="5"/>
        <v>744789</v>
      </c>
      <c r="I27" s="521">
        <f t="shared" si="6"/>
        <v>3485189</v>
      </c>
      <c r="J27" s="521">
        <f t="shared" si="7"/>
        <v>3381454</v>
      </c>
      <c r="K27" s="521">
        <f t="shared" si="8"/>
        <v>2913711</v>
      </c>
      <c r="L27" s="521">
        <f t="shared" si="9"/>
        <v>467743</v>
      </c>
      <c r="M27" s="527">
        <f t="shared" si="10"/>
        <v>103735</v>
      </c>
      <c r="O27" s="520">
        <v>20</v>
      </c>
      <c r="P27" s="517" t="s">
        <v>355</v>
      </c>
      <c r="Q27" s="505" t="s">
        <v>356</v>
      </c>
      <c r="R27" s="506">
        <v>4938</v>
      </c>
      <c r="S27" s="506">
        <v>0</v>
      </c>
      <c r="T27" s="506">
        <v>0</v>
      </c>
      <c r="U27" s="506">
        <v>4938</v>
      </c>
      <c r="V27" s="506">
        <v>14</v>
      </c>
      <c r="W27" s="506">
        <v>4924</v>
      </c>
      <c r="X27" s="506">
        <v>4907</v>
      </c>
      <c r="Y27" s="506">
        <v>4152</v>
      </c>
      <c r="Z27" s="506">
        <v>755</v>
      </c>
      <c r="AA27" s="506">
        <v>17</v>
      </c>
      <c r="AB27" s="506">
        <v>8319</v>
      </c>
      <c r="AC27" s="506">
        <v>7025</v>
      </c>
    </row>
    <row r="28" spans="1:29" ht="16" customHeight="1">
      <c r="A28" s="44">
        <v>22</v>
      </c>
      <c r="B28" s="519">
        <v>46</v>
      </c>
      <c r="C28" s="504" t="s">
        <v>238</v>
      </c>
      <c r="D28" s="530">
        <f t="shared" si="1"/>
        <v>178574</v>
      </c>
      <c r="E28" s="521">
        <f t="shared" si="2"/>
        <v>0</v>
      </c>
      <c r="F28" s="521">
        <f t="shared" si="3"/>
        <v>0</v>
      </c>
      <c r="G28" s="521">
        <f t="shared" si="4"/>
        <v>178574</v>
      </c>
      <c r="H28" s="521">
        <f t="shared" si="5"/>
        <v>4760</v>
      </c>
      <c r="I28" s="521">
        <f t="shared" si="6"/>
        <v>173814</v>
      </c>
      <c r="J28" s="521">
        <f t="shared" si="7"/>
        <v>173417</v>
      </c>
      <c r="K28" s="521">
        <f t="shared" si="8"/>
        <v>159466</v>
      </c>
      <c r="L28" s="521">
        <f t="shared" si="9"/>
        <v>13951</v>
      </c>
      <c r="M28" s="527">
        <f t="shared" si="10"/>
        <v>397</v>
      </c>
      <c r="O28" s="520">
        <v>20</v>
      </c>
      <c r="P28" s="517" t="s">
        <v>357</v>
      </c>
      <c r="Q28" s="505" t="s">
        <v>358</v>
      </c>
      <c r="R28" s="506">
        <v>65396</v>
      </c>
      <c r="S28" s="506">
        <v>261</v>
      </c>
      <c r="T28" s="506">
        <v>62</v>
      </c>
      <c r="U28" s="506">
        <v>65073</v>
      </c>
      <c r="V28" s="506">
        <v>1008</v>
      </c>
      <c r="W28" s="506">
        <v>64065</v>
      </c>
      <c r="X28" s="506">
        <v>63968</v>
      </c>
      <c r="Y28" s="506">
        <v>53542</v>
      </c>
      <c r="Z28" s="506">
        <v>10426</v>
      </c>
      <c r="AA28" s="506">
        <v>97</v>
      </c>
      <c r="AB28" s="506">
        <v>6581</v>
      </c>
      <c r="AC28" s="506">
        <v>5341</v>
      </c>
    </row>
    <row r="29" spans="1:29" ht="16" customHeight="1">
      <c r="A29" s="44">
        <v>23</v>
      </c>
      <c r="B29" s="519">
        <v>47</v>
      </c>
      <c r="C29" s="504" t="s">
        <v>5</v>
      </c>
      <c r="D29" s="530">
        <f t="shared" si="1"/>
        <v>84542</v>
      </c>
      <c r="E29" s="521">
        <f t="shared" si="2"/>
        <v>0</v>
      </c>
      <c r="F29" s="521">
        <f t="shared" si="3"/>
        <v>0</v>
      </c>
      <c r="G29" s="521">
        <f t="shared" si="4"/>
        <v>84542</v>
      </c>
      <c r="H29" s="521">
        <f t="shared" si="5"/>
        <v>205</v>
      </c>
      <c r="I29" s="521">
        <f t="shared" si="6"/>
        <v>84337</v>
      </c>
      <c r="J29" s="521">
        <f t="shared" si="7"/>
        <v>84115</v>
      </c>
      <c r="K29" s="521">
        <f t="shared" si="8"/>
        <v>68474</v>
      </c>
      <c r="L29" s="521">
        <f t="shared" si="9"/>
        <v>15641</v>
      </c>
      <c r="M29" s="527">
        <f t="shared" si="10"/>
        <v>222</v>
      </c>
      <c r="O29" s="520">
        <v>20</v>
      </c>
      <c r="P29" s="517" t="s">
        <v>359</v>
      </c>
      <c r="Q29" s="505" t="s">
        <v>360</v>
      </c>
      <c r="R29" s="506">
        <v>22981</v>
      </c>
      <c r="S29" s="506">
        <v>47</v>
      </c>
      <c r="T29" s="506">
        <v>14</v>
      </c>
      <c r="U29" s="506">
        <v>22920</v>
      </c>
      <c r="V29" s="506">
        <v>258</v>
      </c>
      <c r="W29" s="506">
        <v>22662</v>
      </c>
      <c r="X29" s="506">
        <v>22640</v>
      </c>
      <c r="Y29" s="506">
        <v>19393</v>
      </c>
      <c r="Z29" s="506">
        <v>3247</v>
      </c>
      <c r="AA29" s="506">
        <v>22</v>
      </c>
      <c r="AB29" s="506">
        <v>7628</v>
      </c>
      <c r="AC29" s="506">
        <v>6378</v>
      </c>
    </row>
    <row r="30" spans="1:29" ht="16" customHeight="1">
      <c r="A30" s="44">
        <v>24</v>
      </c>
      <c r="B30" s="519">
        <v>48</v>
      </c>
      <c r="C30" s="504" t="s">
        <v>6</v>
      </c>
      <c r="D30" s="530">
        <f t="shared" si="1"/>
        <v>533688</v>
      </c>
      <c r="E30" s="521">
        <f t="shared" si="2"/>
        <v>13876</v>
      </c>
      <c r="F30" s="521">
        <f t="shared" si="3"/>
        <v>3107</v>
      </c>
      <c r="G30" s="521">
        <f t="shared" si="4"/>
        <v>516705</v>
      </c>
      <c r="H30" s="521">
        <f t="shared" si="5"/>
        <v>36635</v>
      </c>
      <c r="I30" s="521">
        <f t="shared" si="6"/>
        <v>480070</v>
      </c>
      <c r="J30" s="521">
        <f t="shared" si="7"/>
        <v>470769</v>
      </c>
      <c r="K30" s="521">
        <f t="shared" si="8"/>
        <v>352638</v>
      </c>
      <c r="L30" s="521">
        <f t="shared" si="9"/>
        <v>118131</v>
      </c>
      <c r="M30" s="527">
        <f t="shared" si="10"/>
        <v>9301</v>
      </c>
      <c r="O30" s="520">
        <v>20</v>
      </c>
      <c r="P30" s="517" t="s">
        <v>361</v>
      </c>
      <c r="Q30" s="505" t="s">
        <v>362</v>
      </c>
      <c r="R30" s="506">
        <v>13476</v>
      </c>
      <c r="S30" s="506">
        <v>0</v>
      </c>
      <c r="T30" s="506">
        <v>0</v>
      </c>
      <c r="U30" s="506">
        <v>13476</v>
      </c>
      <c r="V30" s="506">
        <v>204</v>
      </c>
      <c r="W30" s="506">
        <v>13272</v>
      </c>
      <c r="X30" s="506">
        <v>13166</v>
      </c>
      <c r="Y30" s="506">
        <v>9903</v>
      </c>
      <c r="Z30" s="506">
        <v>3263</v>
      </c>
      <c r="AA30" s="506">
        <v>106</v>
      </c>
      <c r="AB30" s="506">
        <v>4990</v>
      </c>
      <c r="AC30" s="506">
        <v>4014</v>
      </c>
    </row>
    <row r="31" spans="1:29" ht="16" customHeight="1">
      <c r="A31" s="44">
        <v>25</v>
      </c>
      <c r="B31" s="519">
        <v>51</v>
      </c>
      <c r="C31" s="504" t="s">
        <v>97</v>
      </c>
      <c r="D31" s="530">
        <f t="shared" si="1"/>
        <v>11629177</v>
      </c>
      <c r="E31" s="521">
        <f t="shared" si="2"/>
        <v>550033</v>
      </c>
      <c r="F31" s="521">
        <f t="shared" si="3"/>
        <v>203691</v>
      </c>
      <c r="G31" s="521">
        <f t="shared" si="4"/>
        <v>10875453</v>
      </c>
      <c r="H31" s="521">
        <f t="shared" si="5"/>
        <v>827906</v>
      </c>
      <c r="I31" s="521">
        <f t="shared" si="6"/>
        <v>10047547</v>
      </c>
      <c r="J31" s="521">
        <f t="shared" si="7"/>
        <v>9839021</v>
      </c>
      <c r="K31" s="521">
        <f t="shared" si="8"/>
        <v>5241037</v>
      </c>
      <c r="L31" s="521">
        <f t="shared" si="9"/>
        <v>4597984</v>
      </c>
      <c r="M31" s="527">
        <f t="shared" si="10"/>
        <v>208526</v>
      </c>
      <c r="O31" s="520">
        <v>20</v>
      </c>
      <c r="P31" s="517" t="s">
        <v>363</v>
      </c>
      <c r="Q31" s="505" t="s">
        <v>364</v>
      </c>
      <c r="R31" s="506">
        <v>158479</v>
      </c>
      <c r="S31" s="506">
        <v>139</v>
      </c>
      <c r="T31" s="506">
        <v>45</v>
      </c>
      <c r="U31" s="506">
        <v>158295</v>
      </c>
      <c r="V31" s="506">
        <v>3586</v>
      </c>
      <c r="W31" s="506">
        <v>154709</v>
      </c>
      <c r="X31" s="506">
        <v>154005</v>
      </c>
      <c r="Y31" s="506">
        <v>132172</v>
      </c>
      <c r="Z31" s="506">
        <v>21833</v>
      </c>
      <c r="AA31" s="506">
        <v>704</v>
      </c>
      <c r="AB31" s="506">
        <v>6211</v>
      </c>
      <c r="AC31" s="506">
        <v>4959</v>
      </c>
    </row>
    <row r="32" spans="1:29" ht="16" customHeight="1">
      <c r="A32" s="44">
        <v>26</v>
      </c>
      <c r="B32" s="519">
        <v>53</v>
      </c>
      <c r="C32" s="504" t="s">
        <v>7</v>
      </c>
      <c r="D32" s="530">
        <f t="shared" si="1"/>
        <v>1707426</v>
      </c>
      <c r="E32" s="521">
        <f t="shared" si="2"/>
        <v>34296</v>
      </c>
      <c r="F32" s="521">
        <f t="shared" si="3"/>
        <v>3148</v>
      </c>
      <c r="G32" s="521">
        <f t="shared" si="4"/>
        <v>1669982</v>
      </c>
      <c r="H32" s="521">
        <f t="shared" si="5"/>
        <v>62466</v>
      </c>
      <c r="I32" s="521">
        <f t="shared" si="6"/>
        <v>1607516</v>
      </c>
      <c r="J32" s="521">
        <f t="shared" si="7"/>
        <v>1600524</v>
      </c>
      <c r="K32" s="521">
        <f t="shared" si="8"/>
        <v>1321713</v>
      </c>
      <c r="L32" s="521">
        <f t="shared" si="9"/>
        <v>278811</v>
      </c>
      <c r="M32" s="527">
        <f t="shared" si="10"/>
        <v>6992</v>
      </c>
      <c r="O32" s="520">
        <v>20</v>
      </c>
      <c r="P32" s="517" t="s">
        <v>365</v>
      </c>
      <c r="Q32" s="505" t="s">
        <v>366</v>
      </c>
      <c r="R32" s="506">
        <v>185820</v>
      </c>
      <c r="S32" s="506">
        <v>692</v>
      </c>
      <c r="T32" s="506">
        <v>135</v>
      </c>
      <c r="U32" s="506">
        <v>184993</v>
      </c>
      <c r="V32" s="506">
        <v>6691</v>
      </c>
      <c r="W32" s="506">
        <v>178302</v>
      </c>
      <c r="X32" s="506">
        <v>175997</v>
      </c>
      <c r="Y32" s="506">
        <v>139465</v>
      </c>
      <c r="Z32" s="506">
        <v>36532</v>
      </c>
      <c r="AA32" s="506">
        <v>2305</v>
      </c>
      <c r="AB32" s="506">
        <v>5384</v>
      </c>
      <c r="AC32" s="506">
        <v>4385</v>
      </c>
    </row>
    <row r="33" spans="1:29" ht="16" customHeight="1">
      <c r="A33" s="44">
        <v>27</v>
      </c>
      <c r="B33" s="519">
        <v>55</v>
      </c>
      <c r="C33" s="504" t="s">
        <v>98</v>
      </c>
      <c r="D33" s="530">
        <f t="shared" si="1"/>
        <v>1403617</v>
      </c>
      <c r="E33" s="521">
        <f t="shared" si="2"/>
        <v>188073</v>
      </c>
      <c r="F33" s="521">
        <f t="shared" si="3"/>
        <v>48239</v>
      </c>
      <c r="G33" s="521">
        <f t="shared" si="4"/>
        <v>1167305</v>
      </c>
      <c r="H33" s="521">
        <f t="shared" si="5"/>
        <v>368910</v>
      </c>
      <c r="I33" s="521">
        <f t="shared" si="6"/>
        <v>798395</v>
      </c>
      <c r="J33" s="521">
        <f t="shared" si="7"/>
        <v>779471</v>
      </c>
      <c r="K33" s="521">
        <f t="shared" si="8"/>
        <v>529803</v>
      </c>
      <c r="L33" s="521">
        <f t="shared" si="9"/>
        <v>249668</v>
      </c>
      <c r="M33" s="527">
        <f t="shared" si="10"/>
        <v>18924</v>
      </c>
      <c r="O33" s="520">
        <v>21</v>
      </c>
      <c r="P33" s="517" t="s">
        <v>367</v>
      </c>
      <c r="Q33" s="505" t="s">
        <v>368</v>
      </c>
      <c r="R33" s="506">
        <v>21882</v>
      </c>
      <c r="S33" s="506">
        <v>63</v>
      </c>
      <c r="T33" s="506">
        <v>24</v>
      </c>
      <c r="U33" s="506">
        <v>21795</v>
      </c>
      <c r="V33" s="506">
        <v>556</v>
      </c>
      <c r="W33" s="506">
        <v>21239</v>
      </c>
      <c r="X33" s="506">
        <v>21184</v>
      </c>
      <c r="Y33" s="506">
        <v>19802</v>
      </c>
      <c r="Z33" s="506">
        <v>1382</v>
      </c>
      <c r="AA33" s="506">
        <v>55</v>
      </c>
      <c r="AB33" s="506">
        <v>6793</v>
      </c>
      <c r="AC33" s="506">
        <v>5331</v>
      </c>
    </row>
    <row r="34" spans="1:29" ht="16" customHeight="1">
      <c r="A34" s="44">
        <v>28</v>
      </c>
      <c r="B34" s="519">
        <v>57</v>
      </c>
      <c r="C34" s="504" t="s">
        <v>99</v>
      </c>
      <c r="D34" s="530">
        <f t="shared" si="1"/>
        <v>3503207</v>
      </c>
      <c r="E34" s="521">
        <f t="shared" si="2"/>
        <v>179375</v>
      </c>
      <c r="F34" s="521">
        <f t="shared" si="3"/>
        <v>24477</v>
      </c>
      <c r="G34" s="521">
        <f t="shared" si="4"/>
        <v>3299355</v>
      </c>
      <c r="H34" s="521">
        <f t="shared" si="5"/>
        <v>122344</v>
      </c>
      <c r="I34" s="521">
        <f t="shared" si="6"/>
        <v>3177011</v>
      </c>
      <c r="J34" s="521">
        <f t="shared" si="7"/>
        <v>3126691</v>
      </c>
      <c r="K34" s="521">
        <f t="shared" si="8"/>
        <v>2192970</v>
      </c>
      <c r="L34" s="521">
        <f t="shared" si="9"/>
        <v>933721</v>
      </c>
      <c r="M34" s="527">
        <f t="shared" si="10"/>
        <v>50320</v>
      </c>
      <c r="O34" s="520">
        <v>21</v>
      </c>
      <c r="P34" s="517" t="s">
        <v>369</v>
      </c>
      <c r="Q34" s="505" t="s">
        <v>370</v>
      </c>
      <c r="R34" s="506">
        <v>10337</v>
      </c>
      <c r="S34" s="506">
        <v>7</v>
      </c>
      <c r="T34" s="506">
        <v>0</v>
      </c>
      <c r="U34" s="506">
        <v>10330</v>
      </c>
      <c r="V34" s="506">
        <v>617</v>
      </c>
      <c r="W34" s="506">
        <v>9713</v>
      </c>
      <c r="X34" s="506">
        <v>9649</v>
      </c>
      <c r="Y34" s="506">
        <v>8889</v>
      </c>
      <c r="Z34" s="506">
        <v>760</v>
      </c>
      <c r="AA34" s="506">
        <v>64</v>
      </c>
      <c r="AB34" s="506">
        <v>5274</v>
      </c>
      <c r="AC34" s="506">
        <v>4277</v>
      </c>
    </row>
    <row r="35" spans="1:29" ht="16" customHeight="1">
      <c r="A35" s="44">
        <v>29</v>
      </c>
      <c r="B35" s="519">
        <v>59</v>
      </c>
      <c r="C35" s="504" t="s">
        <v>100</v>
      </c>
      <c r="D35" s="530">
        <f t="shared" si="1"/>
        <v>2266028</v>
      </c>
      <c r="E35" s="521">
        <f t="shared" si="2"/>
        <v>156712</v>
      </c>
      <c r="F35" s="521">
        <f t="shared" si="3"/>
        <v>6207</v>
      </c>
      <c r="G35" s="521">
        <f t="shared" si="4"/>
        <v>2103109</v>
      </c>
      <c r="H35" s="521">
        <f t="shared" si="5"/>
        <v>139121</v>
      </c>
      <c r="I35" s="521">
        <f t="shared" si="6"/>
        <v>1963988</v>
      </c>
      <c r="J35" s="521">
        <f t="shared" si="7"/>
        <v>1945928</v>
      </c>
      <c r="K35" s="521">
        <f t="shared" si="8"/>
        <v>1646062</v>
      </c>
      <c r="L35" s="521">
        <f t="shared" si="9"/>
        <v>299866</v>
      </c>
      <c r="M35" s="527">
        <f t="shared" si="10"/>
        <v>18060</v>
      </c>
      <c r="O35" s="520">
        <v>22</v>
      </c>
      <c r="P35" s="517" t="s">
        <v>371</v>
      </c>
      <c r="Q35" s="505" t="s">
        <v>372</v>
      </c>
      <c r="R35" s="506">
        <v>499904</v>
      </c>
      <c r="S35" s="506">
        <v>12775</v>
      </c>
      <c r="T35" s="506">
        <v>3808</v>
      </c>
      <c r="U35" s="506">
        <v>483321</v>
      </c>
      <c r="V35" s="506">
        <v>28543</v>
      </c>
      <c r="W35" s="506">
        <v>454778</v>
      </c>
      <c r="X35" s="506">
        <v>449943</v>
      </c>
      <c r="Y35" s="506">
        <v>319876</v>
      </c>
      <c r="Z35" s="506">
        <v>130067</v>
      </c>
      <c r="AA35" s="506">
        <v>4835</v>
      </c>
      <c r="AB35" s="506">
        <v>5181</v>
      </c>
      <c r="AC35" s="506">
        <v>4387</v>
      </c>
    </row>
    <row r="36" spans="1:29" ht="16" customHeight="1">
      <c r="A36" s="44">
        <v>30</v>
      </c>
      <c r="B36" s="519">
        <v>61</v>
      </c>
      <c r="C36" s="504" t="s">
        <v>8</v>
      </c>
      <c r="D36" s="530">
        <f t="shared" si="1"/>
        <v>2030676</v>
      </c>
      <c r="E36" s="521">
        <f t="shared" si="2"/>
        <v>0</v>
      </c>
      <c r="F36" s="521">
        <f t="shared" si="3"/>
        <v>0</v>
      </c>
      <c r="G36" s="521">
        <f t="shared" si="4"/>
        <v>2030676</v>
      </c>
      <c r="H36" s="521">
        <f t="shared" si="5"/>
        <v>184</v>
      </c>
      <c r="I36" s="521">
        <f t="shared" si="6"/>
        <v>2030492</v>
      </c>
      <c r="J36" s="521">
        <f t="shared" si="7"/>
        <v>2023941</v>
      </c>
      <c r="K36" s="521">
        <f t="shared" si="8"/>
        <v>1704852</v>
      </c>
      <c r="L36" s="521">
        <f t="shared" si="9"/>
        <v>319089</v>
      </c>
      <c r="M36" s="527">
        <f t="shared" si="10"/>
        <v>6551</v>
      </c>
      <c r="O36" s="520">
        <v>22</v>
      </c>
      <c r="P36" s="517" t="s">
        <v>373</v>
      </c>
      <c r="Q36" s="505" t="s">
        <v>374</v>
      </c>
      <c r="R36" s="506">
        <v>140275</v>
      </c>
      <c r="S36" s="506">
        <v>4610</v>
      </c>
      <c r="T36" s="506">
        <v>1229</v>
      </c>
      <c r="U36" s="506">
        <v>134436</v>
      </c>
      <c r="V36" s="506">
        <v>5846</v>
      </c>
      <c r="W36" s="506">
        <v>128590</v>
      </c>
      <c r="X36" s="506">
        <v>127813</v>
      </c>
      <c r="Y36" s="506">
        <v>96093</v>
      </c>
      <c r="Z36" s="506">
        <v>31720</v>
      </c>
      <c r="AA36" s="506">
        <v>777</v>
      </c>
      <c r="AB36" s="506">
        <v>5106</v>
      </c>
      <c r="AC36" s="506">
        <v>4322</v>
      </c>
    </row>
    <row r="37" spans="1:29" ht="16" customHeight="1">
      <c r="A37" s="44">
        <v>31</v>
      </c>
      <c r="B37" s="519">
        <v>63</v>
      </c>
      <c r="C37" s="504" t="s">
        <v>101</v>
      </c>
      <c r="D37" s="530">
        <f t="shared" si="1"/>
        <v>3494771</v>
      </c>
      <c r="E37" s="521">
        <f t="shared" si="2"/>
        <v>4407</v>
      </c>
      <c r="F37" s="521">
        <f t="shared" si="3"/>
        <v>744</v>
      </c>
      <c r="G37" s="521">
        <f t="shared" si="4"/>
        <v>3489620</v>
      </c>
      <c r="H37" s="521">
        <f t="shared" si="5"/>
        <v>31902</v>
      </c>
      <c r="I37" s="521">
        <f t="shared" si="6"/>
        <v>3457718</v>
      </c>
      <c r="J37" s="521">
        <f t="shared" si="7"/>
        <v>3403880</v>
      </c>
      <c r="K37" s="521">
        <f t="shared" si="8"/>
        <v>2420425</v>
      </c>
      <c r="L37" s="521">
        <f t="shared" si="9"/>
        <v>983455</v>
      </c>
      <c r="M37" s="527">
        <f t="shared" si="10"/>
        <v>53838</v>
      </c>
      <c r="O37" s="522">
        <v>39</v>
      </c>
      <c r="P37" s="517" t="s">
        <v>375</v>
      </c>
      <c r="Q37" s="505" t="s">
        <v>376</v>
      </c>
      <c r="R37" s="506">
        <v>38759</v>
      </c>
      <c r="S37" s="506">
        <v>8483</v>
      </c>
      <c r="T37" s="506">
        <v>2503</v>
      </c>
      <c r="U37" s="506">
        <v>27773</v>
      </c>
      <c r="V37" s="506">
        <v>3340</v>
      </c>
      <c r="W37" s="506">
        <v>24433</v>
      </c>
      <c r="X37" s="506">
        <v>23877</v>
      </c>
      <c r="Y37" s="506">
        <v>15184</v>
      </c>
      <c r="Z37" s="506">
        <v>8693</v>
      </c>
      <c r="AA37" s="506">
        <v>556</v>
      </c>
      <c r="AB37" s="506">
        <v>3835</v>
      </c>
      <c r="AC37" s="506">
        <v>3201</v>
      </c>
    </row>
    <row r="38" spans="1:29" ht="16" customHeight="1">
      <c r="A38" s="44">
        <v>32</v>
      </c>
      <c r="B38" s="519">
        <v>64</v>
      </c>
      <c r="C38" s="504" t="s">
        <v>102</v>
      </c>
      <c r="D38" s="530">
        <f t="shared" si="1"/>
        <v>8484039</v>
      </c>
      <c r="E38" s="521">
        <f t="shared" si="2"/>
        <v>193187</v>
      </c>
      <c r="F38" s="521">
        <f t="shared" si="3"/>
        <v>68356</v>
      </c>
      <c r="G38" s="521">
        <f t="shared" si="4"/>
        <v>8222496</v>
      </c>
      <c r="H38" s="521">
        <f t="shared" si="5"/>
        <v>302713</v>
      </c>
      <c r="I38" s="521">
        <f t="shared" si="6"/>
        <v>7919783</v>
      </c>
      <c r="J38" s="521">
        <f t="shared" si="7"/>
        <v>7710477</v>
      </c>
      <c r="K38" s="521">
        <f t="shared" si="8"/>
        <v>4950540</v>
      </c>
      <c r="L38" s="521">
        <f t="shared" si="9"/>
        <v>2759937</v>
      </c>
      <c r="M38" s="527">
        <f t="shared" si="10"/>
        <v>209306</v>
      </c>
      <c r="O38" s="520">
        <v>25</v>
      </c>
      <c r="P38" s="517" t="s">
        <v>377</v>
      </c>
      <c r="Q38" s="505" t="s">
        <v>378</v>
      </c>
      <c r="R38" s="506">
        <v>57315</v>
      </c>
      <c r="S38" s="506">
        <v>2008</v>
      </c>
      <c r="T38" s="506">
        <v>431</v>
      </c>
      <c r="U38" s="506">
        <v>54876</v>
      </c>
      <c r="V38" s="506">
        <v>1869</v>
      </c>
      <c r="W38" s="506">
        <v>53007</v>
      </c>
      <c r="X38" s="506">
        <v>52642</v>
      </c>
      <c r="Y38" s="506">
        <v>42862</v>
      </c>
      <c r="Z38" s="506">
        <v>9780</v>
      </c>
      <c r="AA38" s="506">
        <v>365</v>
      </c>
      <c r="AB38" s="506">
        <v>5036</v>
      </c>
      <c r="AC38" s="506">
        <v>4208</v>
      </c>
    </row>
    <row r="39" spans="1:29" ht="16" customHeight="1">
      <c r="A39" s="44">
        <v>33</v>
      </c>
      <c r="B39" s="519">
        <v>65</v>
      </c>
      <c r="C39" s="504" t="s">
        <v>239</v>
      </c>
      <c r="D39" s="530">
        <f t="shared" si="1"/>
        <v>614888</v>
      </c>
      <c r="E39" s="521">
        <f t="shared" si="2"/>
        <v>24320</v>
      </c>
      <c r="F39" s="521">
        <f t="shared" si="3"/>
        <v>11522</v>
      </c>
      <c r="G39" s="521">
        <f t="shared" si="4"/>
        <v>579046</v>
      </c>
      <c r="H39" s="521">
        <f t="shared" si="5"/>
        <v>140620</v>
      </c>
      <c r="I39" s="521">
        <f t="shared" si="6"/>
        <v>438426</v>
      </c>
      <c r="J39" s="521">
        <f t="shared" si="7"/>
        <v>414157</v>
      </c>
      <c r="K39" s="521">
        <f t="shared" si="8"/>
        <v>261979</v>
      </c>
      <c r="L39" s="521">
        <f t="shared" si="9"/>
        <v>152178</v>
      </c>
      <c r="M39" s="527">
        <f t="shared" si="10"/>
        <v>24269</v>
      </c>
      <c r="O39" s="520">
        <v>25</v>
      </c>
      <c r="P39" s="517" t="s">
        <v>379</v>
      </c>
      <c r="Q39" s="505" t="s">
        <v>380</v>
      </c>
      <c r="R39" s="506">
        <v>107850</v>
      </c>
      <c r="S39" s="506">
        <v>1016</v>
      </c>
      <c r="T39" s="506">
        <v>271</v>
      </c>
      <c r="U39" s="506">
        <v>106563</v>
      </c>
      <c r="V39" s="506">
        <v>9253</v>
      </c>
      <c r="W39" s="506">
        <v>97310</v>
      </c>
      <c r="X39" s="506">
        <v>93989</v>
      </c>
      <c r="Y39" s="506">
        <v>75265</v>
      </c>
      <c r="Z39" s="506">
        <v>18724</v>
      </c>
      <c r="AA39" s="506">
        <v>3321</v>
      </c>
      <c r="AB39" s="506">
        <v>5067</v>
      </c>
      <c r="AC39" s="506">
        <v>4393</v>
      </c>
    </row>
    <row r="40" spans="1:29" ht="16" customHeight="1">
      <c r="A40" s="44">
        <v>34</v>
      </c>
      <c r="B40" s="519">
        <v>66</v>
      </c>
      <c r="C40" s="504" t="s">
        <v>240</v>
      </c>
      <c r="D40" s="530">
        <f t="shared" si="1"/>
        <v>8177341</v>
      </c>
      <c r="E40" s="521">
        <f t="shared" si="2"/>
        <v>884413</v>
      </c>
      <c r="F40" s="521">
        <f t="shared" si="3"/>
        <v>94462</v>
      </c>
      <c r="G40" s="521">
        <f t="shared" si="4"/>
        <v>7198466</v>
      </c>
      <c r="H40" s="521">
        <f t="shared" si="5"/>
        <v>427573</v>
      </c>
      <c r="I40" s="521">
        <f t="shared" si="6"/>
        <v>6770893</v>
      </c>
      <c r="J40" s="521">
        <f t="shared" si="7"/>
        <v>6487398</v>
      </c>
      <c r="K40" s="521">
        <f t="shared" si="8"/>
        <v>3413590</v>
      </c>
      <c r="L40" s="521">
        <f t="shared" si="9"/>
        <v>3073808</v>
      </c>
      <c r="M40" s="527">
        <f t="shared" si="10"/>
        <v>283495</v>
      </c>
      <c r="O40" s="520">
        <v>25</v>
      </c>
      <c r="P40" s="517" t="s">
        <v>381</v>
      </c>
      <c r="Q40" s="505" t="s">
        <v>382</v>
      </c>
      <c r="R40" s="506">
        <v>50020</v>
      </c>
      <c r="S40" s="506">
        <v>7026</v>
      </c>
      <c r="T40" s="506">
        <v>2286</v>
      </c>
      <c r="U40" s="506">
        <v>40708</v>
      </c>
      <c r="V40" s="506">
        <v>2922</v>
      </c>
      <c r="W40" s="506">
        <v>37786</v>
      </c>
      <c r="X40" s="506">
        <v>37251</v>
      </c>
      <c r="Y40" s="506">
        <v>30075</v>
      </c>
      <c r="Z40" s="506">
        <v>7176</v>
      </c>
      <c r="AA40" s="506">
        <v>535</v>
      </c>
      <c r="AB40" s="506">
        <v>4430</v>
      </c>
      <c r="AC40" s="506">
        <v>3659</v>
      </c>
    </row>
    <row r="41" spans="1:29" ht="16" customHeight="1">
      <c r="A41" s="44">
        <v>35</v>
      </c>
      <c r="B41" s="519">
        <v>67</v>
      </c>
      <c r="C41" s="504" t="s">
        <v>241</v>
      </c>
      <c r="D41" s="530">
        <f t="shared" si="1"/>
        <v>7355962</v>
      </c>
      <c r="E41" s="521">
        <f t="shared" si="2"/>
        <v>1150617</v>
      </c>
      <c r="F41" s="521">
        <f t="shared" si="3"/>
        <v>246706</v>
      </c>
      <c r="G41" s="521">
        <f t="shared" si="4"/>
        <v>5958639</v>
      </c>
      <c r="H41" s="521">
        <f t="shared" si="5"/>
        <v>277215</v>
      </c>
      <c r="I41" s="521">
        <f t="shared" si="6"/>
        <v>5681424</v>
      </c>
      <c r="J41" s="521">
        <f t="shared" si="7"/>
        <v>5392895</v>
      </c>
      <c r="K41" s="521">
        <f t="shared" si="8"/>
        <v>1806727</v>
      </c>
      <c r="L41" s="521">
        <f t="shared" si="9"/>
        <v>3586168</v>
      </c>
      <c r="M41" s="527">
        <f t="shared" si="10"/>
        <v>288529</v>
      </c>
      <c r="O41" s="520">
        <v>25</v>
      </c>
      <c r="P41" s="517" t="s">
        <v>383</v>
      </c>
      <c r="Q41" s="505" t="s">
        <v>384</v>
      </c>
      <c r="R41" s="506">
        <v>98703</v>
      </c>
      <c r="S41" s="506">
        <v>6092</v>
      </c>
      <c r="T41" s="506">
        <v>1290</v>
      </c>
      <c r="U41" s="506">
        <v>91321</v>
      </c>
      <c r="V41" s="506">
        <v>8547</v>
      </c>
      <c r="W41" s="506">
        <v>82774</v>
      </c>
      <c r="X41" s="506">
        <v>81662</v>
      </c>
      <c r="Y41" s="506">
        <v>64374</v>
      </c>
      <c r="Z41" s="506">
        <v>17288</v>
      </c>
      <c r="AA41" s="506">
        <v>1112</v>
      </c>
      <c r="AB41" s="506">
        <v>5438</v>
      </c>
      <c r="AC41" s="506">
        <v>4571</v>
      </c>
    </row>
    <row r="42" spans="1:29" ht="16" customHeight="1">
      <c r="A42" s="44">
        <v>36</v>
      </c>
      <c r="B42" s="519">
        <v>68</v>
      </c>
      <c r="C42" s="504" t="s">
        <v>242</v>
      </c>
      <c r="D42" s="530">
        <f t="shared" si="1"/>
        <v>0</v>
      </c>
      <c r="E42" s="521">
        <f t="shared" si="2"/>
        <v>0</v>
      </c>
      <c r="F42" s="521">
        <f t="shared" si="3"/>
        <v>0</v>
      </c>
      <c r="G42" s="521">
        <f t="shared" si="4"/>
        <v>0</v>
      </c>
      <c r="H42" s="521">
        <f t="shared" si="5"/>
        <v>0</v>
      </c>
      <c r="I42" s="521">
        <f t="shared" si="6"/>
        <v>0</v>
      </c>
      <c r="J42" s="521">
        <f t="shared" si="7"/>
        <v>0</v>
      </c>
      <c r="K42" s="521">
        <f t="shared" si="8"/>
        <v>0</v>
      </c>
      <c r="L42" s="521">
        <f t="shared" si="9"/>
        <v>0</v>
      </c>
      <c r="M42" s="527">
        <f t="shared" si="10"/>
        <v>0</v>
      </c>
      <c r="O42" s="520">
        <v>26</v>
      </c>
      <c r="P42" s="517" t="s">
        <v>385</v>
      </c>
      <c r="Q42" s="505" t="s">
        <v>386</v>
      </c>
      <c r="R42" s="506">
        <v>25486</v>
      </c>
      <c r="S42" s="506">
        <v>4</v>
      </c>
      <c r="T42" s="506">
        <v>0</v>
      </c>
      <c r="U42" s="506">
        <v>25482</v>
      </c>
      <c r="V42" s="506">
        <v>277</v>
      </c>
      <c r="W42" s="506">
        <v>25205</v>
      </c>
      <c r="X42" s="506">
        <v>24970</v>
      </c>
      <c r="Y42" s="506">
        <v>23170</v>
      </c>
      <c r="Z42" s="506">
        <v>1800</v>
      </c>
      <c r="AA42" s="506">
        <v>235</v>
      </c>
      <c r="AB42" s="506">
        <v>7783</v>
      </c>
      <c r="AC42" s="506">
        <v>6365</v>
      </c>
    </row>
    <row r="43" spans="1:29" ht="16" customHeight="1" thickBot="1">
      <c r="A43" s="44">
        <v>37</v>
      </c>
      <c r="B43" s="519">
        <v>69</v>
      </c>
      <c r="C43" s="504" t="s">
        <v>243</v>
      </c>
      <c r="D43" s="531">
        <f t="shared" si="1"/>
        <v>13794</v>
      </c>
      <c r="E43" s="523">
        <f t="shared" si="2"/>
        <v>331</v>
      </c>
      <c r="F43" s="523">
        <f t="shared" si="3"/>
        <v>45</v>
      </c>
      <c r="G43" s="523">
        <f t="shared" si="4"/>
        <v>13418</v>
      </c>
      <c r="H43" s="523">
        <f t="shared" si="5"/>
        <v>332</v>
      </c>
      <c r="I43" s="523">
        <f t="shared" si="6"/>
        <v>13086</v>
      </c>
      <c r="J43" s="523">
        <f t="shared" si="7"/>
        <v>12817</v>
      </c>
      <c r="K43" s="523">
        <f t="shared" si="8"/>
        <v>4928</v>
      </c>
      <c r="L43" s="523">
        <f t="shared" si="9"/>
        <v>7889</v>
      </c>
      <c r="M43" s="528">
        <f t="shared" si="10"/>
        <v>269</v>
      </c>
      <c r="O43" s="520">
        <v>26</v>
      </c>
      <c r="P43" s="517" t="s">
        <v>387</v>
      </c>
      <c r="Q43" s="505" t="s">
        <v>388</v>
      </c>
      <c r="R43" s="506">
        <v>121661</v>
      </c>
      <c r="S43" s="506">
        <v>255</v>
      </c>
      <c r="T43" s="506">
        <v>41</v>
      </c>
      <c r="U43" s="506">
        <v>121365</v>
      </c>
      <c r="V43" s="506">
        <v>1136</v>
      </c>
      <c r="W43" s="506">
        <v>120229</v>
      </c>
      <c r="X43" s="506">
        <v>120153</v>
      </c>
      <c r="Y43" s="506">
        <v>106822</v>
      </c>
      <c r="Z43" s="506">
        <v>13331</v>
      </c>
      <c r="AA43" s="506">
        <v>76</v>
      </c>
      <c r="AB43" s="506">
        <v>6585</v>
      </c>
      <c r="AC43" s="506">
        <v>5509</v>
      </c>
    </row>
    <row r="44" spans="1:29" ht="26" customHeight="1" thickBot="1">
      <c r="B44" s="507"/>
      <c r="C44" s="508" t="s">
        <v>146</v>
      </c>
      <c r="D44" s="509">
        <f>SUM(D7:D43)</f>
        <v>68707839</v>
      </c>
      <c r="E44" s="509">
        <f t="shared" ref="E44:M44" si="11">SUM(E7:E43)</f>
        <v>5552106</v>
      </c>
      <c r="F44" s="509">
        <f t="shared" si="11"/>
        <v>1456170</v>
      </c>
      <c r="G44" s="509">
        <f t="shared" si="11"/>
        <v>61699563</v>
      </c>
      <c r="H44" s="509">
        <f t="shared" si="11"/>
        <v>4166252</v>
      </c>
      <c r="I44" s="509">
        <f t="shared" si="11"/>
        <v>57533311</v>
      </c>
      <c r="J44" s="509">
        <f t="shared" si="11"/>
        <v>55895532</v>
      </c>
      <c r="K44" s="509">
        <f t="shared" si="11"/>
        <v>35806952</v>
      </c>
      <c r="L44" s="509">
        <f t="shared" si="11"/>
        <v>20088580</v>
      </c>
      <c r="M44" s="510">
        <f t="shared" si="11"/>
        <v>1637779</v>
      </c>
      <c r="O44" s="520">
        <v>26</v>
      </c>
      <c r="P44" s="517" t="s">
        <v>389</v>
      </c>
      <c r="Q44" s="505" t="s">
        <v>390</v>
      </c>
      <c r="R44" s="506">
        <v>66133</v>
      </c>
      <c r="S44" s="506">
        <v>1796</v>
      </c>
      <c r="T44" s="506">
        <v>284</v>
      </c>
      <c r="U44" s="506">
        <v>64053</v>
      </c>
      <c r="V44" s="506">
        <v>3686</v>
      </c>
      <c r="W44" s="506">
        <v>60367</v>
      </c>
      <c r="X44" s="506">
        <v>60053</v>
      </c>
      <c r="Y44" s="506">
        <v>53391</v>
      </c>
      <c r="Z44" s="506">
        <v>6662</v>
      </c>
      <c r="AA44" s="506">
        <v>314</v>
      </c>
      <c r="AB44" s="506">
        <v>5209</v>
      </c>
      <c r="AC44" s="506">
        <v>4273</v>
      </c>
    </row>
    <row r="45" spans="1:29" ht="16" customHeight="1">
      <c r="O45" s="520">
        <v>26</v>
      </c>
      <c r="P45" s="517" t="s">
        <v>391</v>
      </c>
      <c r="Q45" s="505" t="s">
        <v>392</v>
      </c>
      <c r="R45" s="506">
        <v>63342</v>
      </c>
      <c r="S45" s="506">
        <v>2281</v>
      </c>
      <c r="T45" s="506">
        <v>453</v>
      </c>
      <c r="U45" s="506">
        <v>60608</v>
      </c>
      <c r="V45" s="506">
        <v>5973</v>
      </c>
      <c r="W45" s="506">
        <v>54635</v>
      </c>
      <c r="X45" s="506">
        <v>54181</v>
      </c>
      <c r="Y45" s="506">
        <v>48063</v>
      </c>
      <c r="Z45" s="506">
        <v>6118</v>
      </c>
      <c r="AA45" s="506">
        <v>454</v>
      </c>
      <c r="AB45" s="506">
        <v>3922</v>
      </c>
      <c r="AC45" s="506">
        <v>3074</v>
      </c>
    </row>
    <row r="46" spans="1:29" ht="16" customHeight="1">
      <c r="D46" s="533">
        <f t="shared" ref="D46:M46" si="12">R112</f>
        <v>68707839</v>
      </c>
      <c r="E46" s="534">
        <f t="shared" si="12"/>
        <v>5552106</v>
      </c>
      <c r="F46" s="534">
        <f t="shared" si="12"/>
        <v>1456170</v>
      </c>
      <c r="G46" s="534">
        <f t="shared" si="12"/>
        <v>61699563</v>
      </c>
      <c r="H46" s="534">
        <f t="shared" si="12"/>
        <v>4166252</v>
      </c>
      <c r="I46" s="534">
        <f t="shared" si="12"/>
        <v>57533311</v>
      </c>
      <c r="J46" s="534">
        <f t="shared" si="12"/>
        <v>55895532</v>
      </c>
      <c r="K46" s="534">
        <f t="shared" si="12"/>
        <v>35806952</v>
      </c>
      <c r="L46" s="534">
        <f t="shared" si="12"/>
        <v>20088580</v>
      </c>
      <c r="M46" s="534">
        <f t="shared" si="12"/>
        <v>1637779</v>
      </c>
      <c r="O46" s="520">
        <v>27</v>
      </c>
      <c r="P46" s="517" t="s">
        <v>393</v>
      </c>
      <c r="Q46" s="505" t="s">
        <v>394</v>
      </c>
      <c r="R46" s="506">
        <v>27987</v>
      </c>
      <c r="S46" s="506">
        <v>248</v>
      </c>
      <c r="T46" s="506">
        <v>62</v>
      </c>
      <c r="U46" s="506">
        <v>27677</v>
      </c>
      <c r="V46" s="506">
        <v>1062</v>
      </c>
      <c r="W46" s="506">
        <v>26615</v>
      </c>
      <c r="X46" s="506">
        <v>26441</v>
      </c>
      <c r="Y46" s="506">
        <v>21942</v>
      </c>
      <c r="Z46" s="506">
        <v>4499</v>
      </c>
      <c r="AA46" s="506">
        <v>174</v>
      </c>
      <c r="AB46" s="506">
        <v>6148</v>
      </c>
      <c r="AC46" s="506">
        <v>5086</v>
      </c>
    </row>
    <row r="47" spans="1:29" ht="16" customHeight="1">
      <c r="O47" s="520">
        <v>27</v>
      </c>
      <c r="P47" s="517" t="s">
        <v>395</v>
      </c>
      <c r="Q47" s="505" t="s">
        <v>396</v>
      </c>
      <c r="R47" s="506">
        <v>139892</v>
      </c>
      <c r="S47" s="506">
        <v>2378</v>
      </c>
      <c r="T47" s="506">
        <v>628</v>
      </c>
      <c r="U47" s="506">
        <v>136886</v>
      </c>
      <c r="V47" s="506">
        <v>5785</v>
      </c>
      <c r="W47" s="506">
        <v>131101</v>
      </c>
      <c r="X47" s="506">
        <v>130420</v>
      </c>
      <c r="Y47" s="506">
        <v>108595</v>
      </c>
      <c r="Z47" s="506">
        <v>21825</v>
      </c>
      <c r="AA47" s="506">
        <v>681</v>
      </c>
      <c r="AB47" s="506">
        <v>5101</v>
      </c>
      <c r="AC47" s="506">
        <v>4035</v>
      </c>
    </row>
    <row r="48" spans="1:29" ht="16" customHeight="1">
      <c r="O48" s="520">
        <v>28</v>
      </c>
      <c r="P48" s="517" t="s">
        <v>397</v>
      </c>
      <c r="Q48" s="505" t="s">
        <v>398</v>
      </c>
      <c r="R48" s="506">
        <v>211798</v>
      </c>
      <c r="S48" s="506">
        <v>15767</v>
      </c>
      <c r="T48" s="506">
        <v>2750</v>
      </c>
      <c r="U48" s="506">
        <v>193281</v>
      </c>
      <c r="V48" s="506">
        <v>21305</v>
      </c>
      <c r="W48" s="506">
        <v>171976</v>
      </c>
      <c r="X48" s="506">
        <v>169957</v>
      </c>
      <c r="Y48" s="506">
        <v>134538</v>
      </c>
      <c r="Z48" s="506">
        <v>35419</v>
      </c>
      <c r="AA48" s="506">
        <v>2019</v>
      </c>
      <c r="AB48" s="506">
        <v>5762</v>
      </c>
      <c r="AC48" s="506">
        <v>4691</v>
      </c>
    </row>
    <row r="49" spans="15:29" ht="16" customHeight="1">
      <c r="O49" s="520">
        <v>28</v>
      </c>
      <c r="P49" s="517" t="s">
        <v>399</v>
      </c>
      <c r="Q49" s="505" t="s">
        <v>400</v>
      </c>
      <c r="R49" s="506">
        <v>598127</v>
      </c>
      <c r="S49" s="506">
        <v>45140</v>
      </c>
      <c r="T49" s="506">
        <v>8519</v>
      </c>
      <c r="U49" s="506">
        <v>544468</v>
      </c>
      <c r="V49" s="506">
        <v>58275</v>
      </c>
      <c r="W49" s="506">
        <v>486193</v>
      </c>
      <c r="X49" s="506">
        <v>479878</v>
      </c>
      <c r="Y49" s="506">
        <v>379874</v>
      </c>
      <c r="Z49" s="506">
        <v>100004</v>
      </c>
      <c r="AA49" s="506">
        <v>6315</v>
      </c>
      <c r="AB49" s="506">
        <v>4667</v>
      </c>
      <c r="AC49" s="506">
        <v>3737</v>
      </c>
    </row>
    <row r="50" spans="15:29" ht="16" customHeight="1">
      <c r="O50" s="520">
        <v>29</v>
      </c>
      <c r="P50" s="517" t="s">
        <v>401</v>
      </c>
      <c r="Q50" s="505" t="s">
        <v>1</v>
      </c>
      <c r="R50" s="506">
        <v>392925</v>
      </c>
      <c r="S50" s="506">
        <v>12456</v>
      </c>
      <c r="T50" s="506">
        <v>2831</v>
      </c>
      <c r="U50" s="506">
        <v>377638</v>
      </c>
      <c r="V50" s="506">
        <v>20966</v>
      </c>
      <c r="W50" s="506">
        <v>356672</v>
      </c>
      <c r="X50" s="506">
        <v>354508</v>
      </c>
      <c r="Y50" s="506">
        <v>288066</v>
      </c>
      <c r="Z50" s="506">
        <v>66442</v>
      </c>
      <c r="AA50" s="506">
        <v>2164</v>
      </c>
      <c r="AB50" s="506">
        <v>6564</v>
      </c>
      <c r="AC50" s="506">
        <v>5447</v>
      </c>
    </row>
    <row r="51" spans="15:29" ht="16" customHeight="1">
      <c r="O51" s="520">
        <v>30</v>
      </c>
      <c r="P51" s="517" t="s">
        <v>402</v>
      </c>
      <c r="Q51" s="505" t="s">
        <v>2</v>
      </c>
      <c r="R51" s="506">
        <v>765831</v>
      </c>
      <c r="S51" s="506">
        <v>22594</v>
      </c>
      <c r="T51" s="506">
        <v>4346</v>
      </c>
      <c r="U51" s="506">
        <v>738891</v>
      </c>
      <c r="V51" s="506">
        <v>62078</v>
      </c>
      <c r="W51" s="506">
        <v>676813</v>
      </c>
      <c r="X51" s="506">
        <v>671475</v>
      </c>
      <c r="Y51" s="506">
        <v>551594</v>
      </c>
      <c r="Z51" s="506">
        <v>119881</v>
      </c>
      <c r="AA51" s="506">
        <v>5338</v>
      </c>
      <c r="AB51" s="506">
        <v>6183</v>
      </c>
      <c r="AC51" s="506">
        <v>5172</v>
      </c>
    </row>
    <row r="52" spans="15:29" ht="16" customHeight="1">
      <c r="O52" s="520">
        <v>31</v>
      </c>
      <c r="P52" s="517" t="s">
        <v>403</v>
      </c>
      <c r="Q52" s="505" t="s">
        <v>3</v>
      </c>
      <c r="R52" s="506">
        <v>264854</v>
      </c>
      <c r="S52" s="506">
        <v>2952</v>
      </c>
      <c r="T52" s="506">
        <v>903</v>
      </c>
      <c r="U52" s="506">
        <v>260999</v>
      </c>
      <c r="V52" s="506">
        <v>12994</v>
      </c>
      <c r="W52" s="506">
        <v>248005</v>
      </c>
      <c r="X52" s="506">
        <v>247051</v>
      </c>
      <c r="Y52" s="506">
        <v>203639</v>
      </c>
      <c r="Z52" s="506">
        <v>43412</v>
      </c>
      <c r="AA52" s="506">
        <v>954</v>
      </c>
      <c r="AB52" s="506">
        <v>5903</v>
      </c>
      <c r="AC52" s="506">
        <v>4801</v>
      </c>
    </row>
    <row r="53" spans="15:29" ht="16" customHeight="1">
      <c r="O53" s="520">
        <v>32</v>
      </c>
      <c r="P53" s="517" t="s">
        <v>404</v>
      </c>
      <c r="Q53" s="505" t="s">
        <v>405</v>
      </c>
      <c r="R53" s="506">
        <v>121871</v>
      </c>
      <c r="S53" s="506">
        <v>65</v>
      </c>
      <c r="T53" s="506">
        <v>3</v>
      </c>
      <c r="U53" s="506">
        <v>121803</v>
      </c>
      <c r="V53" s="506">
        <v>503</v>
      </c>
      <c r="W53" s="506">
        <v>121300</v>
      </c>
      <c r="X53" s="506">
        <v>121247</v>
      </c>
      <c r="Y53" s="506">
        <v>96350</v>
      </c>
      <c r="Z53" s="506">
        <v>24897</v>
      </c>
      <c r="AA53" s="506">
        <v>53</v>
      </c>
      <c r="AB53" s="506">
        <v>6907</v>
      </c>
      <c r="AC53" s="506">
        <v>5775</v>
      </c>
    </row>
    <row r="54" spans="15:29" ht="16" customHeight="1">
      <c r="O54" s="520">
        <v>32</v>
      </c>
      <c r="P54" s="517" t="s">
        <v>406</v>
      </c>
      <c r="Q54" s="505" t="s">
        <v>407</v>
      </c>
      <c r="R54" s="506">
        <v>348163</v>
      </c>
      <c r="S54" s="506">
        <v>3954</v>
      </c>
      <c r="T54" s="506">
        <v>787</v>
      </c>
      <c r="U54" s="506">
        <v>343422</v>
      </c>
      <c r="V54" s="506">
        <v>10335</v>
      </c>
      <c r="W54" s="506">
        <v>333087</v>
      </c>
      <c r="X54" s="506">
        <v>331494</v>
      </c>
      <c r="Y54" s="506">
        <v>264108</v>
      </c>
      <c r="Z54" s="506">
        <v>67386</v>
      </c>
      <c r="AA54" s="506">
        <v>1593</v>
      </c>
      <c r="AB54" s="506">
        <v>5602</v>
      </c>
      <c r="AC54" s="506">
        <v>4694</v>
      </c>
    </row>
    <row r="55" spans="15:29" ht="16" customHeight="1">
      <c r="O55" s="520">
        <v>33</v>
      </c>
      <c r="P55" s="517" t="s">
        <v>408</v>
      </c>
      <c r="Q55" s="505" t="s">
        <v>409</v>
      </c>
      <c r="R55" s="506">
        <v>337868</v>
      </c>
      <c r="S55" s="506">
        <v>6565</v>
      </c>
      <c r="T55" s="506">
        <v>1228</v>
      </c>
      <c r="U55" s="506">
        <v>330075</v>
      </c>
      <c r="V55" s="506">
        <v>16065</v>
      </c>
      <c r="W55" s="506">
        <v>314010</v>
      </c>
      <c r="X55" s="506">
        <v>311679</v>
      </c>
      <c r="Y55" s="506">
        <v>238435</v>
      </c>
      <c r="Z55" s="506">
        <v>73244</v>
      </c>
      <c r="AA55" s="506">
        <v>2331</v>
      </c>
      <c r="AB55" s="506">
        <v>5252</v>
      </c>
      <c r="AC55" s="506">
        <v>4368</v>
      </c>
    </row>
    <row r="56" spans="15:29" ht="16" customHeight="1">
      <c r="O56" s="520">
        <v>33</v>
      </c>
      <c r="P56" s="517" t="s">
        <v>410</v>
      </c>
      <c r="Q56" s="505" t="s">
        <v>411</v>
      </c>
      <c r="R56" s="506">
        <v>64884</v>
      </c>
      <c r="S56" s="506">
        <v>742</v>
      </c>
      <c r="T56" s="506">
        <v>138</v>
      </c>
      <c r="U56" s="506">
        <v>64004</v>
      </c>
      <c r="V56" s="506">
        <v>2585</v>
      </c>
      <c r="W56" s="506">
        <v>61419</v>
      </c>
      <c r="X56" s="506">
        <v>60575</v>
      </c>
      <c r="Y56" s="506">
        <v>49113</v>
      </c>
      <c r="Z56" s="506">
        <v>11462</v>
      </c>
      <c r="AA56" s="506">
        <v>844</v>
      </c>
      <c r="AB56" s="506">
        <v>5886</v>
      </c>
      <c r="AC56" s="506">
        <v>4916</v>
      </c>
    </row>
    <row r="57" spans="15:29" ht="16" customHeight="1">
      <c r="O57" s="520">
        <v>33</v>
      </c>
      <c r="P57" s="517" t="s">
        <v>412</v>
      </c>
      <c r="Q57" s="505" t="s">
        <v>413</v>
      </c>
      <c r="R57" s="506">
        <v>70800</v>
      </c>
      <c r="S57" s="506">
        <v>605</v>
      </c>
      <c r="T57" s="506">
        <v>91</v>
      </c>
      <c r="U57" s="506">
        <v>70104</v>
      </c>
      <c r="V57" s="506">
        <v>3819</v>
      </c>
      <c r="W57" s="506">
        <v>66285</v>
      </c>
      <c r="X57" s="506">
        <v>66058</v>
      </c>
      <c r="Y57" s="506">
        <v>51647</v>
      </c>
      <c r="Z57" s="506">
        <v>14411</v>
      </c>
      <c r="AA57" s="506">
        <v>227</v>
      </c>
      <c r="AB57" s="506">
        <v>7414</v>
      </c>
      <c r="AC57" s="506">
        <v>5981</v>
      </c>
    </row>
    <row r="58" spans="15:29" ht="16" customHeight="1">
      <c r="O58" s="520">
        <v>33</v>
      </c>
      <c r="P58" s="517" t="s">
        <v>414</v>
      </c>
      <c r="Q58" s="505" t="s">
        <v>415</v>
      </c>
      <c r="R58" s="506">
        <v>87239</v>
      </c>
      <c r="S58" s="506">
        <v>1135</v>
      </c>
      <c r="T58" s="506">
        <v>248</v>
      </c>
      <c r="U58" s="506">
        <v>85856</v>
      </c>
      <c r="V58" s="506">
        <v>2858</v>
      </c>
      <c r="W58" s="506">
        <v>82998</v>
      </c>
      <c r="X58" s="506">
        <v>82595</v>
      </c>
      <c r="Y58" s="506">
        <v>66502</v>
      </c>
      <c r="Z58" s="506">
        <v>16093</v>
      </c>
      <c r="AA58" s="506">
        <v>403</v>
      </c>
      <c r="AB58" s="506">
        <v>5394</v>
      </c>
      <c r="AC58" s="506">
        <v>4551</v>
      </c>
    </row>
    <row r="59" spans="15:29" ht="16" customHeight="1">
      <c r="O59" s="520">
        <v>34</v>
      </c>
      <c r="P59" s="517" t="s">
        <v>416</v>
      </c>
      <c r="Q59" s="505" t="s">
        <v>417</v>
      </c>
      <c r="R59" s="506">
        <v>90822</v>
      </c>
      <c r="S59" s="506">
        <v>517</v>
      </c>
      <c r="T59" s="506">
        <v>73</v>
      </c>
      <c r="U59" s="506">
        <v>90232</v>
      </c>
      <c r="V59" s="506">
        <v>2287</v>
      </c>
      <c r="W59" s="506">
        <v>87945</v>
      </c>
      <c r="X59" s="506">
        <v>87497</v>
      </c>
      <c r="Y59" s="506">
        <v>74781</v>
      </c>
      <c r="Z59" s="506">
        <v>12716</v>
      </c>
      <c r="AA59" s="506">
        <v>448</v>
      </c>
      <c r="AB59" s="506">
        <v>6840</v>
      </c>
      <c r="AC59" s="506">
        <v>5644</v>
      </c>
    </row>
    <row r="60" spans="15:29" ht="16" customHeight="1">
      <c r="O60" s="520">
        <v>34</v>
      </c>
      <c r="P60" s="517" t="s">
        <v>418</v>
      </c>
      <c r="Q60" s="505" t="s">
        <v>419</v>
      </c>
      <c r="R60" s="506">
        <v>45543</v>
      </c>
      <c r="S60" s="506">
        <v>206</v>
      </c>
      <c r="T60" s="506">
        <v>51</v>
      </c>
      <c r="U60" s="506">
        <v>45286</v>
      </c>
      <c r="V60" s="506">
        <v>1053</v>
      </c>
      <c r="W60" s="506">
        <v>44233</v>
      </c>
      <c r="X60" s="506">
        <v>44107</v>
      </c>
      <c r="Y60" s="506">
        <v>37579</v>
      </c>
      <c r="Z60" s="506">
        <v>6528</v>
      </c>
      <c r="AA60" s="506">
        <v>126</v>
      </c>
      <c r="AB60" s="506">
        <v>5643</v>
      </c>
      <c r="AC60" s="506">
        <v>4681</v>
      </c>
    </row>
    <row r="61" spans="15:29" ht="16" customHeight="1">
      <c r="O61" s="520">
        <v>35</v>
      </c>
      <c r="P61" s="517" t="s">
        <v>420</v>
      </c>
      <c r="Q61" s="505" t="s">
        <v>421</v>
      </c>
      <c r="R61" s="506">
        <v>148455</v>
      </c>
      <c r="S61" s="506">
        <v>0</v>
      </c>
      <c r="T61" s="506">
        <v>0</v>
      </c>
      <c r="U61" s="506">
        <v>148455</v>
      </c>
      <c r="V61" s="506">
        <v>78</v>
      </c>
      <c r="W61" s="506">
        <v>148377</v>
      </c>
      <c r="X61" s="506">
        <v>147316</v>
      </c>
      <c r="Y61" s="506">
        <v>121284</v>
      </c>
      <c r="Z61" s="506">
        <v>26032</v>
      </c>
      <c r="AA61" s="506">
        <v>1061</v>
      </c>
      <c r="AB61" s="506">
        <v>7494</v>
      </c>
      <c r="AC61" s="506">
        <v>6405</v>
      </c>
    </row>
    <row r="62" spans="15:29" ht="16" customHeight="1">
      <c r="O62" s="520">
        <v>35</v>
      </c>
      <c r="P62" s="517" t="s">
        <v>422</v>
      </c>
      <c r="Q62" s="505" t="s">
        <v>423</v>
      </c>
      <c r="R62" s="506">
        <v>65838</v>
      </c>
      <c r="S62" s="506">
        <v>0</v>
      </c>
      <c r="T62" s="506">
        <v>0</v>
      </c>
      <c r="U62" s="506">
        <v>65838</v>
      </c>
      <c r="V62" s="506">
        <v>962</v>
      </c>
      <c r="W62" s="506">
        <v>64876</v>
      </c>
      <c r="X62" s="506">
        <v>64786</v>
      </c>
      <c r="Y62" s="506">
        <v>53337</v>
      </c>
      <c r="Z62" s="506">
        <v>11449</v>
      </c>
      <c r="AA62" s="506">
        <v>90</v>
      </c>
      <c r="AB62" s="506">
        <v>5702</v>
      </c>
      <c r="AC62" s="506">
        <v>4766</v>
      </c>
    </row>
    <row r="63" spans="15:29" ht="16" customHeight="1">
      <c r="O63" s="520">
        <v>35</v>
      </c>
      <c r="P63" s="517" t="s">
        <v>424</v>
      </c>
      <c r="Q63" s="505" t="s">
        <v>425</v>
      </c>
      <c r="R63" s="506">
        <v>761258</v>
      </c>
      <c r="S63" s="506">
        <v>7524</v>
      </c>
      <c r="T63" s="506">
        <v>1557</v>
      </c>
      <c r="U63" s="506">
        <v>752177</v>
      </c>
      <c r="V63" s="506">
        <v>17970</v>
      </c>
      <c r="W63" s="506">
        <v>734207</v>
      </c>
      <c r="X63" s="506">
        <v>730215</v>
      </c>
      <c r="Y63" s="506">
        <v>601178</v>
      </c>
      <c r="Z63" s="506">
        <v>129037</v>
      </c>
      <c r="AA63" s="506">
        <v>3992</v>
      </c>
      <c r="AB63" s="506">
        <v>5670</v>
      </c>
      <c r="AC63" s="506">
        <v>4725</v>
      </c>
    </row>
    <row r="64" spans="15:29" ht="16" customHeight="1">
      <c r="O64" s="520">
        <v>35</v>
      </c>
      <c r="P64" s="517" t="s">
        <v>426</v>
      </c>
      <c r="Q64" s="505" t="s">
        <v>427</v>
      </c>
      <c r="R64" s="506">
        <v>83702</v>
      </c>
      <c r="S64" s="506">
        <v>2025</v>
      </c>
      <c r="T64" s="506">
        <v>410</v>
      </c>
      <c r="U64" s="506">
        <v>81267</v>
      </c>
      <c r="V64" s="506">
        <v>5337</v>
      </c>
      <c r="W64" s="506">
        <v>75930</v>
      </c>
      <c r="X64" s="506">
        <v>75143</v>
      </c>
      <c r="Y64" s="506">
        <v>62904</v>
      </c>
      <c r="Z64" s="506">
        <v>12239</v>
      </c>
      <c r="AA64" s="506">
        <v>787</v>
      </c>
      <c r="AB64" s="506">
        <v>5236</v>
      </c>
      <c r="AC64" s="506">
        <v>4243</v>
      </c>
    </row>
    <row r="65" spans="15:29" ht="16" customHeight="1">
      <c r="O65" s="520">
        <v>35</v>
      </c>
      <c r="P65" s="517" t="s">
        <v>428</v>
      </c>
      <c r="Q65" s="505" t="s">
        <v>429</v>
      </c>
      <c r="R65" s="506">
        <v>123253</v>
      </c>
      <c r="S65" s="506">
        <v>1418</v>
      </c>
      <c r="T65" s="506">
        <v>292</v>
      </c>
      <c r="U65" s="506">
        <v>121543</v>
      </c>
      <c r="V65" s="506">
        <v>5185</v>
      </c>
      <c r="W65" s="506">
        <v>116358</v>
      </c>
      <c r="X65" s="506">
        <v>115835</v>
      </c>
      <c r="Y65" s="506">
        <v>95682</v>
      </c>
      <c r="Z65" s="506">
        <v>20153</v>
      </c>
      <c r="AA65" s="506">
        <v>523</v>
      </c>
      <c r="AB65" s="506">
        <v>6308</v>
      </c>
      <c r="AC65" s="506">
        <v>5254</v>
      </c>
    </row>
    <row r="66" spans="15:29" ht="16" customHeight="1">
      <c r="O66" s="520">
        <v>39</v>
      </c>
      <c r="P66" s="517" t="s">
        <v>430</v>
      </c>
      <c r="Q66" s="505" t="s">
        <v>4</v>
      </c>
      <c r="R66" s="506">
        <v>278276</v>
      </c>
      <c r="S66" s="506">
        <v>54800</v>
      </c>
      <c r="T66" s="506">
        <v>10723</v>
      </c>
      <c r="U66" s="506">
        <v>212753</v>
      </c>
      <c r="V66" s="506">
        <v>25891</v>
      </c>
      <c r="W66" s="506">
        <v>186862</v>
      </c>
      <c r="X66" s="506">
        <v>183874</v>
      </c>
      <c r="Y66" s="506">
        <v>132190</v>
      </c>
      <c r="Z66" s="506">
        <v>51684</v>
      </c>
      <c r="AA66" s="506">
        <v>2988</v>
      </c>
      <c r="AB66" s="506">
        <v>4251</v>
      </c>
      <c r="AC66" s="506">
        <v>3618</v>
      </c>
    </row>
    <row r="67" spans="15:29" ht="16" customHeight="1">
      <c r="O67" s="520">
        <v>39</v>
      </c>
      <c r="P67" s="517" t="s">
        <v>431</v>
      </c>
      <c r="Q67" s="505" t="s">
        <v>432</v>
      </c>
      <c r="R67" s="506">
        <v>62012</v>
      </c>
      <c r="S67" s="506">
        <v>8462</v>
      </c>
      <c r="T67" s="506">
        <v>2371</v>
      </c>
      <c r="U67" s="506">
        <v>51179</v>
      </c>
      <c r="V67" s="506">
        <v>8264</v>
      </c>
      <c r="W67" s="506">
        <v>42915</v>
      </c>
      <c r="X67" s="506">
        <v>41838</v>
      </c>
      <c r="Y67" s="506">
        <v>34849</v>
      </c>
      <c r="Z67" s="506">
        <v>6989</v>
      </c>
      <c r="AA67" s="506">
        <v>1077</v>
      </c>
      <c r="AB67" s="506">
        <v>4379</v>
      </c>
      <c r="AC67" s="506">
        <v>3618</v>
      </c>
    </row>
    <row r="68" spans="15:29" ht="16" customHeight="1">
      <c r="O68" s="520">
        <v>41</v>
      </c>
      <c r="P68" s="517" t="s">
        <v>433</v>
      </c>
      <c r="Q68" s="505" t="s">
        <v>434</v>
      </c>
      <c r="R68" s="506">
        <v>2132158</v>
      </c>
      <c r="S68" s="506">
        <v>287645</v>
      </c>
      <c r="T68" s="506">
        <v>59891</v>
      </c>
      <c r="U68" s="506">
        <v>1784622</v>
      </c>
      <c r="V68" s="506">
        <v>312748</v>
      </c>
      <c r="W68" s="506">
        <v>1471874</v>
      </c>
      <c r="X68" s="506">
        <v>1428239</v>
      </c>
      <c r="Y68" s="506">
        <v>1257392</v>
      </c>
      <c r="Z68" s="506">
        <v>170847</v>
      </c>
      <c r="AA68" s="506">
        <v>43635</v>
      </c>
      <c r="AB68" s="506">
        <v>5679</v>
      </c>
      <c r="AC68" s="506">
        <v>4772</v>
      </c>
    </row>
    <row r="69" spans="15:29" ht="16" customHeight="1">
      <c r="O69" s="520">
        <v>41</v>
      </c>
      <c r="P69" s="517" t="s">
        <v>435</v>
      </c>
      <c r="Q69" s="505" t="s">
        <v>436</v>
      </c>
      <c r="R69" s="506">
        <v>1162869</v>
      </c>
      <c r="S69" s="506">
        <v>185721</v>
      </c>
      <c r="T69" s="506">
        <v>37291</v>
      </c>
      <c r="U69" s="506">
        <v>939857</v>
      </c>
      <c r="V69" s="506">
        <v>168106</v>
      </c>
      <c r="W69" s="506">
        <v>771751</v>
      </c>
      <c r="X69" s="506">
        <v>748498</v>
      </c>
      <c r="Y69" s="506">
        <v>616986</v>
      </c>
      <c r="Z69" s="506">
        <v>131512</v>
      </c>
      <c r="AA69" s="506">
        <v>23253</v>
      </c>
      <c r="AB69" s="506">
        <v>5661</v>
      </c>
      <c r="AC69" s="506">
        <v>4762</v>
      </c>
    </row>
    <row r="70" spans="15:29" ht="16" customHeight="1">
      <c r="O70" s="520">
        <v>41</v>
      </c>
      <c r="P70" s="517" t="s">
        <v>437</v>
      </c>
      <c r="Q70" s="505" t="s">
        <v>438</v>
      </c>
      <c r="R70" s="506">
        <v>1003940</v>
      </c>
      <c r="S70" s="506">
        <v>171063</v>
      </c>
      <c r="T70" s="506">
        <v>31486</v>
      </c>
      <c r="U70" s="506">
        <v>801391</v>
      </c>
      <c r="V70" s="506">
        <v>140633</v>
      </c>
      <c r="W70" s="506">
        <v>660758</v>
      </c>
      <c r="X70" s="506">
        <v>641237</v>
      </c>
      <c r="Y70" s="506">
        <v>544979</v>
      </c>
      <c r="Z70" s="506">
        <v>96258</v>
      </c>
      <c r="AA70" s="506">
        <v>19521</v>
      </c>
      <c r="AB70" s="506">
        <v>5476</v>
      </c>
      <c r="AC70" s="506">
        <v>4586</v>
      </c>
    </row>
    <row r="71" spans="15:29" ht="16" customHeight="1">
      <c r="O71" s="520">
        <v>41</v>
      </c>
      <c r="P71" s="517" t="s">
        <v>439</v>
      </c>
      <c r="Q71" s="505" t="s">
        <v>440</v>
      </c>
      <c r="R71" s="506">
        <v>829695</v>
      </c>
      <c r="S71" s="506">
        <v>104415</v>
      </c>
      <c r="T71" s="506">
        <v>21172</v>
      </c>
      <c r="U71" s="506">
        <v>704108</v>
      </c>
      <c r="V71" s="506">
        <v>123302</v>
      </c>
      <c r="W71" s="506">
        <v>580806</v>
      </c>
      <c r="X71" s="506">
        <v>563480</v>
      </c>
      <c r="Y71" s="506">
        <v>494354</v>
      </c>
      <c r="Z71" s="506">
        <v>69126</v>
      </c>
      <c r="AA71" s="506">
        <v>17326</v>
      </c>
      <c r="AB71" s="506">
        <v>5445</v>
      </c>
      <c r="AC71" s="506">
        <v>4612</v>
      </c>
    </row>
    <row r="72" spans="15:29" ht="16" customHeight="1">
      <c r="O72" s="520">
        <v>46</v>
      </c>
      <c r="P72" s="517" t="s">
        <v>441</v>
      </c>
      <c r="Q72" s="505" t="s">
        <v>442</v>
      </c>
      <c r="R72" s="506">
        <v>142554</v>
      </c>
      <c r="S72" s="506">
        <v>0</v>
      </c>
      <c r="T72" s="506">
        <v>0</v>
      </c>
      <c r="U72" s="506">
        <v>142554</v>
      </c>
      <c r="V72" s="506">
        <v>3303</v>
      </c>
      <c r="W72" s="506">
        <v>139251</v>
      </c>
      <c r="X72" s="506">
        <v>138870</v>
      </c>
      <c r="Y72" s="506">
        <v>131376</v>
      </c>
      <c r="Z72" s="506">
        <v>7494</v>
      </c>
      <c r="AA72" s="506">
        <v>381</v>
      </c>
      <c r="AB72" s="506">
        <v>10841</v>
      </c>
      <c r="AC72" s="506">
        <v>6943</v>
      </c>
    </row>
    <row r="73" spans="15:29" ht="16" customHeight="1">
      <c r="O73" s="520">
        <v>46</v>
      </c>
      <c r="P73" s="517" t="s">
        <v>443</v>
      </c>
      <c r="Q73" s="505" t="s">
        <v>444</v>
      </c>
      <c r="R73" s="506">
        <v>36020</v>
      </c>
      <c r="S73" s="506">
        <v>0</v>
      </c>
      <c r="T73" s="506">
        <v>0</v>
      </c>
      <c r="U73" s="506">
        <v>36020</v>
      </c>
      <c r="V73" s="506">
        <v>1457</v>
      </c>
      <c r="W73" s="506">
        <v>34563</v>
      </c>
      <c r="X73" s="506">
        <v>34547</v>
      </c>
      <c r="Y73" s="506">
        <v>28090</v>
      </c>
      <c r="Z73" s="506">
        <v>6457</v>
      </c>
      <c r="AA73" s="506">
        <v>16</v>
      </c>
      <c r="AB73" s="506">
        <v>7431</v>
      </c>
      <c r="AC73" s="506">
        <v>6165</v>
      </c>
    </row>
    <row r="74" spans="15:29" ht="16" customHeight="1">
      <c r="O74" s="520">
        <v>47</v>
      </c>
      <c r="P74" s="517" t="s">
        <v>445</v>
      </c>
      <c r="Q74" s="505" t="s">
        <v>5</v>
      </c>
      <c r="R74" s="506">
        <v>84542</v>
      </c>
      <c r="S74" s="506">
        <v>0</v>
      </c>
      <c r="T74" s="506">
        <v>0</v>
      </c>
      <c r="U74" s="506">
        <v>84542</v>
      </c>
      <c r="V74" s="506">
        <v>205</v>
      </c>
      <c r="W74" s="506">
        <v>84337</v>
      </c>
      <c r="X74" s="506">
        <v>84115</v>
      </c>
      <c r="Y74" s="506">
        <v>68474</v>
      </c>
      <c r="Z74" s="506">
        <v>15641</v>
      </c>
      <c r="AA74" s="506">
        <v>222</v>
      </c>
      <c r="AB74" s="506">
        <v>6422</v>
      </c>
      <c r="AC74" s="506">
        <v>5344</v>
      </c>
    </row>
    <row r="75" spans="15:29" ht="16" customHeight="1">
      <c r="O75" s="520">
        <v>48</v>
      </c>
      <c r="P75" s="517" t="s">
        <v>446</v>
      </c>
      <c r="Q75" s="505" t="s">
        <v>6</v>
      </c>
      <c r="R75" s="506">
        <v>533688</v>
      </c>
      <c r="S75" s="506">
        <v>13876</v>
      </c>
      <c r="T75" s="506">
        <v>3107</v>
      </c>
      <c r="U75" s="506">
        <v>516705</v>
      </c>
      <c r="V75" s="506">
        <v>36635</v>
      </c>
      <c r="W75" s="506">
        <v>480070</v>
      </c>
      <c r="X75" s="506">
        <v>470769</v>
      </c>
      <c r="Y75" s="506">
        <v>352638</v>
      </c>
      <c r="Z75" s="506">
        <v>118131</v>
      </c>
      <c r="AA75" s="506">
        <v>9301</v>
      </c>
      <c r="AB75" s="506">
        <v>5274</v>
      </c>
      <c r="AC75" s="506">
        <v>4154</v>
      </c>
    </row>
    <row r="76" spans="15:29" ht="16" customHeight="1">
      <c r="O76" s="520">
        <v>51</v>
      </c>
      <c r="P76" s="517" t="s">
        <v>447</v>
      </c>
      <c r="Q76" s="505" t="s">
        <v>97</v>
      </c>
      <c r="R76" s="506">
        <v>11629177</v>
      </c>
      <c r="S76" s="506">
        <v>550033</v>
      </c>
      <c r="T76" s="506">
        <v>203691</v>
      </c>
      <c r="U76" s="506">
        <v>10875453</v>
      </c>
      <c r="V76" s="506">
        <v>827906</v>
      </c>
      <c r="W76" s="506">
        <v>10047547</v>
      </c>
      <c r="X76" s="506">
        <v>9839021</v>
      </c>
      <c r="Y76" s="506">
        <v>5241037</v>
      </c>
      <c r="Z76" s="506">
        <v>4597984</v>
      </c>
      <c r="AA76" s="506">
        <v>208526</v>
      </c>
      <c r="AB76" s="506">
        <v>3706</v>
      </c>
      <c r="AC76" s="506">
        <v>3018</v>
      </c>
    </row>
    <row r="77" spans="15:29" ht="16" customHeight="1">
      <c r="O77" s="520">
        <v>53</v>
      </c>
      <c r="P77" s="517" t="s">
        <v>448</v>
      </c>
      <c r="Q77" s="505" t="s">
        <v>7</v>
      </c>
      <c r="R77" s="506">
        <v>1707426</v>
      </c>
      <c r="S77" s="506">
        <v>34296</v>
      </c>
      <c r="T77" s="506">
        <v>3148</v>
      </c>
      <c r="U77" s="506">
        <v>1669982</v>
      </c>
      <c r="V77" s="506">
        <v>62466</v>
      </c>
      <c r="W77" s="506">
        <v>1607516</v>
      </c>
      <c r="X77" s="506">
        <v>1600524</v>
      </c>
      <c r="Y77" s="506">
        <v>1321713</v>
      </c>
      <c r="Z77" s="506">
        <v>278811</v>
      </c>
      <c r="AA77" s="506">
        <v>6992</v>
      </c>
      <c r="AB77" s="506">
        <v>6608</v>
      </c>
      <c r="AC77" s="506">
        <v>5481</v>
      </c>
    </row>
    <row r="78" spans="15:29" ht="16" customHeight="1">
      <c r="O78" s="520">
        <v>55</v>
      </c>
      <c r="P78" s="517" t="s">
        <v>449</v>
      </c>
      <c r="Q78" s="505" t="s">
        <v>450</v>
      </c>
      <c r="R78" s="506">
        <v>922753</v>
      </c>
      <c r="S78" s="506">
        <v>61591</v>
      </c>
      <c r="T78" s="506">
        <v>17541</v>
      </c>
      <c r="U78" s="506">
        <v>843621</v>
      </c>
      <c r="V78" s="506">
        <v>233095</v>
      </c>
      <c r="W78" s="506">
        <v>610526</v>
      </c>
      <c r="X78" s="506">
        <v>597530</v>
      </c>
      <c r="Y78" s="506">
        <v>421674</v>
      </c>
      <c r="Z78" s="506">
        <v>175856</v>
      </c>
      <c r="AA78" s="506">
        <v>12996</v>
      </c>
      <c r="AB78" s="506">
        <v>5131</v>
      </c>
      <c r="AC78" s="506">
        <v>4503</v>
      </c>
    </row>
    <row r="79" spans="15:29" ht="16" customHeight="1">
      <c r="O79" s="520">
        <v>55</v>
      </c>
      <c r="P79" s="517" t="s">
        <v>451</v>
      </c>
      <c r="Q79" s="505" t="s">
        <v>452</v>
      </c>
      <c r="R79" s="506">
        <v>480864</v>
      </c>
      <c r="S79" s="506">
        <v>126482</v>
      </c>
      <c r="T79" s="506">
        <v>30698</v>
      </c>
      <c r="U79" s="506">
        <v>323684</v>
      </c>
      <c r="V79" s="506">
        <v>135815</v>
      </c>
      <c r="W79" s="506">
        <v>187869</v>
      </c>
      <c r="X79" s="506">
        <v>181941</v>
      </c>
      <c r="Y79" s="506">
        <v>108129</v>
      </c>
      <c r="Z79" s="506">
        <v>73812</v>
      </c>
      <c r="AA79" s="506">
        <v>5928</v>
      </c>
      <c r="AB79" s="506">
        <v>4725</v>
      </c>
      <c r="AC79" s="506">
        <v>4232</v>
      </c>
    </row>
    <row r="80" spans="15:29" ht="16" customHeight="1">
      <c r="O80" s="520">
        <v>57</v>
      </c>
      <c r="P80" s="517" t="s">
        <v>453</v>
      </c>
      <c r="Q80" s="505" t="s">
        <v>454</v>
      </c>
      <c r="R80" s="506">
        <v>182597</v>
      </c>
      <c r="S80" s="506">
        <v>0</v>
      </c>
      <c r="T80" s="506">
        <v>0</v>
      </c>
      <c r="U80" s="506">
        <v>182597</v>
      </c>
      <c r="V80" s="506">
        <v>1063</v>
      </c>
      <c r="W80" s="506">
        <v>181534</v>
      </c>
      <c r="X80" s="506">
        <v>180650</v>
      </c>
      <c r="Y80" s="506">
        <v>167573</v>
      </c>
      <c r="Z80" s="506">
        <v>13077</v>
      </c>
      <c r="AA80" s="506">
        <v>884</v>
      </c>
      <c r="AB80" s="506">
        <v>7717</v>
      </c>
      <c r="AC80" s="506">
        <v>6148</v>
      </c>
    </row>
    <row r="81" spans="15:29" ht="16" customHeight="1">
      <c r="O81" s="520">
        <v>57</v>
      </c>
      <c r="P81" s="517" t="s">
        <v>455</v>
      </c>
      <c r="Q81" s="505" t="s">
        <v>456</v>
      </c>
      <c r="R81" s="506">
        <v>2303088</v>
      </c>
      <c r="S81" s="506">
        <v>116250</v>
      </c>
      <c r="T81" s="506">
        <v>9815</v>
      </c>
      <c r="U81" s="506">
        <v>2177023</v>
      </c>
      <c r="V81" s="506">
        <v>85288</v>
      </c>
      <c r="W81" s="506">
        <v>2091735</v>
      </c>
      <c r="X81" s="506">
        <v>2056946</v>
      </c>
      <c r="Y81" s="506">
        <v>1440866</v>
      </c>
      <c r="Z81" s="506">
        <v>616080</v>
      </c>
      <c r="AA81" s="506">
        <v>34789</v>
      </c>
      <c r="AB81" s="506">
        <v>4294</v>
      </c>
      <c r="AC81" s="506">
        <v>3617</v>
      </c>
    </row>
    <row r="82" spans="15:29" ht="16" customHeight="1">
      <c r="O82" s="520">
        <v>57</v>
      </c>
      <c r="P82" s="517" t="s">
        <v>457</v>
      </c>
      <c r="Q82" s="505" t="s">
        <v>458</v>
      </c>
      <c r="R82" s="506">
        <v>129373</v>
      </c>
      <c r="S82" s="506">
        <v>889</v>
      </c>
      <c r="T82" s="506">
        <v>309</v>
      </c>
      <c r="U82" s="506">
        <v>128175</v>
      </c>
      <c r="V82" s="506">
        <v>7774</v>
      </c>
      <c r="W82" s="506">
        <v>120401</v>
      </c>
      <c r="X82" s="506">
        <v>118318</v>
      </c>
      <c r="Y82" s="506">
        <v>91299</v>
      </c>
      <c r="Z82" s="506">
        <v>27019</v>
      </c>
      <c r="AA82" s="506">
        <v>2083</v>
      </c>
      <c r="AB82" s="506">
        <v>7080</v>
      </c>
      <c r="AC82" s="506">
        <v>5537</v>
      </c>
    </row>
    <row r="83" spans="15:29" ht="16" customHeight="1">
      <c r="O83" s="520">
        <v>57</v>
      </c>
      <c r="P83" s="517" t="s">
        <v>459</v>
      </c>
      <c r="Q83" s="505" t="s">
        <v>460</v>
      </c>
      <c r="R83" s="506">
        <v>36275</v>
      </c>
      <c r="S83" s="506">
        <v>0</v>
      </c>
      <c r="T83" s="506">
        <v>0</v>
      </c>
      <c r="U83" s="506">
        <v>36275</v>
      </c>
      <c r="V83" s="506">
        <v>405</v>
      </c>
      <c r="W83" s="506">
        <v>35870</v>
      </c>
      <c r="X83" s="506">
        <v>35727</v>
      </c>
      <c r="Y83" s="506">
        <v>32763</v>
      </c>
      <c r="Z83" s="506">
        <v>2964</v>
      </c>
      <c r="AA83" s="506">
        <v>143</v>
      </c>
      <c r="AB83" s="506">
        <v>9066</v>
      </c>
      <c r="AC83" s="506">
        <v>7579</v>
      </c>
    </row>
    <row r="84" spans="15:29" ht="16" customHeight="1">
      <c r="O84" s="520">
        <v>57</v>
      </c>
      <c r="P84" s="517" t="s">
        <v>461</v>
      </c>
      <c r="Q84" s="505" t="s">
        <v>462</v>
      </c>
      <c r="R84" s="506">
        <v>79190</v>
      </c>
      <c r="S84" s="506">
        <v>1208</v>
      </c>
      <c r="T84" s="506">
        <v>247</v>
      </c>
      <c r="U84" s="506">
        <v>77735</v>
      </c>
      <c r="V84" s="506">
        <v>2379</v>
      </c>
      <c r="W84" s="506">
        <v>75356</v>
      </c>
      <c r="X84" s="506">
        <v>73638</v>
      </c>
      <c r="Y84" s="506">
        <v>48125</v>
      </c>
      <c r="Z84" s="506">
        <v>25513</v>
      </c>
      <c r="AA84" s="506">
        <v>1718</v>
      </c>
      <c r="AB84" s="506">
        <v>4839</v>
      </c>
      <c r="AC84" s="506">
        <v>3988</v>
      </c>
    </row>
    <row r="85" spans="15:29" ht="16" customHeight="1">
      <c r="O85" s="520">
        <v>57</v>
      </c>
      <c r="P85" s="517" t="s">
        <v>463</v>
      </c>
      <c r="Q85" s="505" t="s">
        <v>464</v>
      </c>
      <c r="R85" s="506">
        <v>201366</v>
      </c>
      <c r="S85" s="506">
        <v>608</v>
      </c>
      <c r="T85" s="506">
        <v>166</v>
      </c>
      <c r="U85" s="506">
        <v>200592</v>
      </c>
      <c r="V85" s="506">
        <v>5653</v>
      </c>
      <c r="W85" s="506">
        <v>194939</v>
      </c>
      <c r="X85" s="506">
        <v>191021</v>
      </c>
      <c r="Y85" s="506">
        <v>123927</v>
      </c>
      <c r="Z85" s="506">
        <v>67094</v>
      </c>
      <c r="AA85" s="506">
        <v>3918</v>
      </c>
      <c r="AB85" s="506">
        <v>4779</v>
      </c>
      <c r="AC85" s="506">
        <v>4147</v>
      </c>
    </row>
    <row r="86" spans="15:29" ht="16" customHeight="1">
      <c r="O86" s="520">
        <v>57</v>
      </c>
      <c r="P86" s="517" t="s">
        <v>465</v>
      </c>
      <c r="Q86" s="505" t="s">
        <v>466</v>
      </c>
      <c r="R86" s="506">
        <v>392628</v>
      </c>
      <c r="S86" s="506">
        <v>58777</v>
      </c>
      <c r="T86" s="506">
        <v>13572</v>
      </c>
      <c r="U86" s="506">
        <v>320279</v>
      </c>
      <c r="V86" s="506">
        <v>19664</v>
      </c>
      <c r="W86" s="506">
        <v>300615</v>
      </c>
      <c r="X86" s="506">
        <v>296080</v>
      </c>
      <c r="Y86" s="506">
        <v>187786</v>
      </c>
      <c r="Z86" s="506">
        <v>108294</v>
      </c>
      <c r="AA86" s="506">
        <v>4535</v>
      </c>
      <c r="AB86" s="506">
        <v>5576</v>
      </c>
      <c r="AC86" s="506">
        <v>4665</v>
      </c>
    </row>
    <row r="87" spans="15:29" ht="16" customHeight="1">
      <c r="O87" s="520">
        <v>57</v>
      </c>
      <c r="P87" s="517" t="s">
        <v>467</v>
      </c>
      <c r="Q87" s="505" t="s">
        <v>468</v>
      </c>
      <c r="R87" s="506">
        <v>178690</v>
      </c>
      <c r="S87" s="506">
        <v>1643</v>
      </c>
      <c r="T87" s="506">
        <v>368</v>
      </c>
      <c r="U87" s="506">
        <v>176679</v>
      </c>
      <c r="V87" s="506">
        <v>118</v>
      </c>
      <c r="W87" s="506">
        <v>176561</v>
      </c>
      <c r="X87" s="506">
        <v>174311</v>
      </c>
      <c r="Y87" s="506">
        <v>100631</v>
      </c>
      <c r="Z87" s="506">
        <v>73680</v>
      </c>
      <c r="AA87" s="506">
        <v>2250</v>
      </c>
      <c r="AB87" s="506">
        <v>5167</v>
      </c>
      <c r="AC87" s="506">
        <v>4359</v>
      </c>
    </row>
    <row r="88" spans="15:29" ht="16" customHeight="1">
      <c r="O88" s="520">
        <v>59</v>
      </c>
      <c r="P88" s="517" t="s">
        <v>469</v>
      </c>
      <c r="Q88" s="505" t="s">
        <v>470</v>
      </c>
      <c r="R88" s="506">
        <v>158472</v>
      </c>
      <c r="S88" s="506">
        <v>2057</v>
      </c>
      <c r="T88" s="506">
        <v>234</v>
      </c>
      <c r="U88" s="506">
        <v>156181</v>
      </c>
      <c r="V88" s="506">
        <v>3575</v>
      </c>
      <c r="W88" s="506">
        <v>152606</v>
      </c>
      <c r="X88" s="506">
        <v>152425</v>
      </c>
      <c r="Y88" s="506">
        <v>125413</v>
      </c>
      <c r="Z88" s="506">
        <v>27012</v>
      </c>
      <c r="AA88" s="506">
        <v>181</v>
      </c>
      <c r="AB88" s="506">
        <v>8669</v>
      </c>
      <c r="AC88" s="506">
        <v>6550</v>
      </c>
    </row>
    <row r="89" spans="15:29" ht="16" customHeight="1">
      <c r="O89" s="520">
        <v>59</v>
      </c>
      <c r="P89" s="517" t="s">
        <v>471</v>
      </c>
      <c r="Q89" s="505" t="s">
        <v>472</v>
      </c>
      <c r="R89" s="506">
        <v>80382</v>
      </c>
      <c r="S89" s="506">
        <v>0</v>
      </c>
      <c r="T89" s="506">
        <v>0</v>
      </c>
      <c r="U89" s="506">
        <v>80382</v>
      </c>
      <c r="V89" s="506">
        <v>3948</v>
      </c>
      <c r="W89" s="506">
        <v>76434</v>
      </c>
      <c r="X89" s="506">
        <v>75982</v>
      </c>
      <c r="Y89" s="506">
        <v>58175</v>
      </c>
      <c r="Z89" s="506">
        <v>17807</v>
      </c>
      <c r="AA89" s="506">
        <v>452</v>
      </c>
      <c r="AB89" s="506">
        <v>8688</v>
      </c>
      <c r="AC89" s="506">
        <v>7579</v>
      </c>
    </row>
    <row r="90" spans="15:29" ht="16" customHeight="1">
      <c r="O90" s="520">
        <v>59</v>
      </c>
      <c r="P90" s="517" t="s">
        <v>473</v>
      </c>
      <c r="Q90" s="505" t="s">
        <v>474</v>
      </c>
      <c r="R90" s="506">
        <v>1449347</v>
      </c>
      <c r="S90" s="506">
        <v>76870</v>
      </c>
      <c r="T90" s="506">
        <v>3437</v>
      </c>
      <c r="U90" s="506">
        <v>1369040</v>
      </c>
      <c r="V90" s="506">
        <v>85299</v>
      </c>
      <c r="W90" s="506">
        <v>1283741</v>
      </c>
      <c r="X90" s="506">
        <v>1275395</v>
      </c>
      <c r="Y90" s="506">
        <v>1115093</v>
      </c>
      <c r="Z90" s="506">
        <v>160302</v>
      </c>
      <c r="AA90" s="506">
        <v>8346</v>
      </c>
      <c r="AB90" s="506">
        <v>6976</v>
      </c>
      <c r="AC90" s="506">
        <v>5803</v>
      </c>
    </row>
    <row r="91" spans="15:29" ht="16" customHeight="1">
      <c r="O91" s="520">
        <v>59</v>
      </c>
      <c r="P91" s="517" t="s">
        <v>475</v>
      </c>
      <c r="Q91" s="505" t="s">
        <v>476</v>
      </c>
      <c r="R91" s="506">
        <v>282918</v>
      </c>
      <c r="S91" s="506">
        <v>34718</v>
      </c>
      <c r="T91" s="506">
        <v>1366</v>
      </c>
      <c r="U91" s="506">
        <v>246834</v>
      </c>
      <c r="V91" s="506">
        <v>19243</v>
      </c>
      <c r="W91" s="506">
        <v>227591</v>
      </c>
      <c r="X91" s="506">
        <v>223412</v>
      </c>
      <c r="Y91" s="506">
        <v>174220</v>
      </c>
      <c r="Z91" s="506">
        <v>49192</v>
      </c>
      <c r="AA91" s="506">
        <v>4179</v>
      </c>
      <c r="AB91" s="506">
        <v>6623</v>
      </c>
      <c r="AC91" s="506">
        <v>5485</v>
      </c>
    </row>
    <row r="92" spans="15:29" ht="16" customHeight="1">
      <c r="O92" s="520">
        <v>59</v>
      </c>
      <c r="P92" s="517" t="s">
        <v>477</v>
      </c>
      <c r="Q92" s="505" t="s">
        <v>478</v>
      </c>
      <c r="R92" s="506">
        <v>294909</v>
      </c>
      <c r="S92" s="506">
        <v>43067</v>
      </c>
      <c r="T92" s="506">
        <v>1170</v>
      </c>
      <c r="U92" s="506">
        <v>250672</v>
      </c>
      <c r="V92" s="506">
        <v>27056</v>
      </c>
      <c r="W92" s="506">
        <v>223616</v>
      </c>
      <c r="X92" s="506">
        <v>218714</v>
      </c>
      <c r="Y92" s="506">
        <v>173161</v>
      </c>
      <c r="Z92" s="506">
        <v>45553</v>
      </c>
      <c r="AA92" s="506">
        <v>4902</v>
      </c>
      <c r="AB92" s="506">
        <v>6575</v>
      </c>
      <c r="AC92" s="506">
        <v>5358</v>
      </c>
    </row>
    <row r="93" spans="15:29" ht="16" customHeight="1">
      <c r="O93" s="520">
        <v>61</v>
      </c>
      <c r="P93" s="517" t="s">
        <v>479</v>
      </c>
      <c r="Q93" s="505" t="s">
        <v>8</v>
      </c>
      <c r="R93" s="506">
        <v>2030676</v>
      </c>
      <c r="S93" s="506">
        <v>0</v>
      </c>
      <c r="T93" s="506">
        <v>0</v>
      </c>
      <c r="U93" s="506">
        <v>2030676</v>
      </c>
      <c r="V93" s="506">
        <v>184</v>
      </c>
      <c r="W93" s="506">
        <v>2030492</v>
      </c>
      <c r="X93" s="506">
        <v>2023941</v>
      </c>
      <c r="Y93" s="506">
        <v>1704852</v>
      </c>
      <c r="Z93" s="506">
        <v>319089</v>
      </c>
      <c r="AA93" s="506">
        <v>6551</v>
      </c>
      <c r="AB93" s="506">
        <v>7126</v>
      </c>
      <c r="AC93" s="506">
        <v>5297</v>
      </c>
    </row>
    <row r="94" spans="15:29" ht="16" customHeight="1">
      <c r="O94" s="520">
        <v>63</v>
      </c>
      <c r="P94" s="517" t="s">
        <v>480</v>
      </c>
      <c r="Q94" s="505" t="s">
        <v>481</v>
      </c>
      <c r="R94" s="506">
        <v>2592954</v>
      </c>
      <c r="S94" s="506">
        <v>4099</v>
      </c>
      <c r="T94" s="506">
        <v>744</v>
      </c>
      <c r="U94" s="506">
        <v>2588111</v>
      </c>
      <c r="V94" s="506">
        <v>20939</v>
      </c>
      <c r="W94" s="506">
        <v>2567172</v>
      </c>
      <c r="X94" s="506">
        <v>2521170</v>
      </c>
      <c r="Y94" s="506">
        <v>1771442</v>
      </c>
      <c r="Z94" s="506">
        <v>749728</v>
      </c>
      <c r="AA94" s="506">
        <v>46002</v>
      </c>
      <c r="AB94" s="506">
        <v>5975</v>
      </c>
      <c r="AC94" s="506">
        <v>4836</v>
      </c>
    </row>
    <row r="95" spans="15:29" ht="16" customHeight="1">
      <c r="O95" s="520">
        <v>63</v>
      </c>
      <c r="P95" s="517" t="s">
        <v>482</v>
      </c>
      <c r="Q95" s="505" t="s">
        <v>483</v>
      </c>
      <c r="R95" s="506">
        <v>901817</v>
      </c>
      <c r="S95" s="506">
        <v>308</v>
      </c>
      <c r="T95" s="506">
        <v>0</v>
      </c>
      <c r="U95" s="506">
        <v>901509</v>
      </c>
      <c r="V95" s="506">
        <v>10963</v>
      </c>
      <c r="W95" s="506">
        <v>890546</v>
      </c>
      <c r="X95" s="506">
        <v>882710</v>
      </c>
      <c r="Y95" s="506">
        <v>648983</v>
      </c>
      <c r="Z95" s="506">
        <v>233727</v>
      </c>
      <c r="AA95" s="506">
        <v>7836</v>
      </c>
      <c r="AB95" s="506">
        <v>7638</v>
      </c>
      <c r="AC95" s="506">
        <v>6274</v>
      </c>
    </row>
    <row r="96" spans="15:29" ht="16" customHeight="1">
      <c r="O96" s="520">
        <v>64</v>
      </c>
      <c r="P96" s="517" t="s">
        <v>484</v>
      </c>
      <c r="Q96" s="505" t="s">
        <v>485</v>
      </c>
      <c r="R96" s="506">
        <v>4472007</v>
      </c>
      <c r="S96" s="506">
        <v>185178</v>
      </c>
      <c r="T96" s="506">
        <v>67283</v>
      </c>
      <c r="U96" s="506">
        <v>4219546</v>
      </c>
      <c r="V96" s="506">
        <v>204049</v>
      </c>
      <c r="W96" s="506">
        <v>4015497</v>
      </c>
      <c r="X96" s="506">
        <v>3900674</v>
      </c>
      <c r="Y96" s="506">
        <v>2764506</v>
      </c>
      <c r="Z96" s="506">
        <v>1136168</v>
      </c>
      <c r="AA96" s="506">
        <v>114823</v>
      </c>
      <c r="AB96" s="506">
        <v>4972</v>
      </c>
      <c r="AC96" s="506">
        <v>4293</v>
      </c>
    </row>
    <row r="97" spans="15:29" ht="16" customHeight="1">
      <c r="O97" s="520">
        <v>64</v>
      </c>
      <c r="P97" s="517" t="s">
        <v>486</v>
      </c>
      <c r="Q97" s="505" t="s">
        <v>487</v>
      </c>
      <c r="R97" s="506">
        <v>168429</v>
      </c>
      <c r="S97" s="506">
        <v>4297</v>
      </c>
      <c r="T97" s="506">
        <v>130</v>
      </c>
      <c r="U97" s="506">
        <v>164002</v>
      </c>
      <c r="V97" s="506">
        <v>2846</v>
      </c>
      <c r="W97" s="506">
        <v>161156</v>
      </c>
      <c r="X97" s="506">
        <v>148339</v>
      </c>
      <c r="Y97" s="506">
        <v>91787</v>
      </c>
      <c r="Z97" s="506">
        <v>56552</v>
      </c>
      <c r="AA97" s="506">
        <v>12817</v>
      </c>
      <c r="AB97" s="506">
        <v>5961</v>
      </c>
      <c r="AC97" s="506">
        <v>4868</v>
      </c>
    </row>
    <row r="98" spans="15:29" ht="16" customHeight="1">
      <c r="O98" s="520">
        <v>64</v>
      </c>
      <c r="P98" s="517" t="s">
        <v>488</v>
      </c>
      <c r="Q98" s="505" t="s">
        <v>489</v>
      </c>
      <c r="R98" s="506">
        <v>1943066</v>
      </c>
      <c r="S98" s="506">
        <v>3712</v>
      </c>
      <c r="T98" s="506">
        <v>943</v>
      </c>
      <c r="U98" s="506">
        <v>1938411</v>
      </c>
      <c r="V98" s="506">
        <v>43643</v>
      </c>
      <c r="W98" s="506">
        <v>1894768</v>
      </c>
      <c r="X98" s="506">
        <v>1849327</v>
      </c>
      <c r="Y98" s="506">
        <v>1018427</v>
      </c>
      <c r="Z98" s="506">
        <v>830900</v>
      </c>
      <c r="AA98" s="506">
        <v>45441</v>
      </c>
      <c r="AB98" s="506">
        <v>3856</v>
      </c>
      <c r="AC98" s="506">
        <v>3234</v>
      </c>
    </row>
    <row r="99" spans="15:29" ht="16" customHeight="1">
      <c r="O99" s="520">
        <v>64</v>
      </c>
      <c r="P99" s="517" t="s">
        <v>490</v>
      </c>
      <c r="Q99" s="505" t="s">
        <v>491</v>
      </c>
      <c r="R99" s="506">
        <v>1900537</v>
      </c>
      <c r="S99" s="506">
        <v>0</v>
      </c>
      <c r="T99" s="506">
        <v>0</v>
      </c>
      <c r="U99" s="506">
        <v>1900537</v>
      </c>
      <c r="V99" s="506">
        <v>52175</v>
      </c>
      <c r="W99" s="506">
        <v>1848362</v>
      </c>
      <c r="X99" s="506">
        <v>1812137</v>
      </c>
      <c r="Y99" s="506">
        <v>1075820</v>
      </c>
      <c r="Z99" s="506">
        <v>736317</v>
      </c>
      <c r="AA99" s="506">
        <v>36225</v>
      </c>
      <c r="AB99" s="506">
        <v>3975</v>
      </c>
      <c r="AC99" s="506">
        <v>3480</v>
      </c>
    </row>
    <row r="100" spans="15:29" ht="16" customHeight="1">
      <c r="O100" s="520">
        <v>65</v>
      </c>
      <c r="P100" s="517" t="s">
        <v>492</v>
      </c>
      <c r="Q100" s="505" t="s">
        <v>239</v>
      </c>
      <c r="R100" s="506">
        <v>614888</v>
      </c>
      <c r="S100" s="506">
        <v>24320</v>
      </c>
      <c r="T100" s="506">
        <v>11522</v>
      </c>
      <c r="U100" s="506">
        <v>579046</v>
      </c>
      <c r="V100" s="506">
        <v>140620</v>
      </c>
      <c r="W100" s="506">
        <v>438426</v>
      </c>
      <c r="X100" s="506">
        <v>414157</v>
      </c>
      <c r="Y100" s="506">
        <v>261979</v>
      </c>
      <c r="Z100" s="506">
        <v>152178</v>
      </c>
      <c r="AA100" s="506">
        <v>24269</v>
      </c>
      <c r="AB100" s="506">
        <v>4387</v>
      </c>
      <c r="AC100" s="506">
        <v>3585</v>
      </c>
    </row>
    <row r="101" spans="15:29" ht="16" customHeight="1">
      <c r="O101" s="520">
        <v>66</v>
      </c>
      <c r="P101" s="517" t="s">
        <v>493</v>
      </c>
      <c r="Q101" s="505" t="s">
        <v>494</v>
      </c>
      <c r="R101" s="506">
        <v>293922</v>
      </c>
      <c r="S101" s="506">
        <v>5889</v>
      </c>
      <c r="T101" s="506">
        <v>1612</v>
      </c>
      <c r="U101" s="506">
        <v>286421</v>
      </c>
      <c r="V101" s="506">
        <v>21941</v>
      </c>
      <c r="W101" s="506">
        <v>264480</v>
      </c>
      <c r="X101" s="506">
        <v>259306</v>
      </c>
      <c r="Y101" s="506">
        <v>174266</v>
      </c>
      <c r="Z101" s="506">
        <v>85040</v>
      </c>
      <c r="AA101" s="506">
        <v>5174</v>
      </c>
      <c r="AB101" s="506">
        <v>3787</v>
      </c>
      <c r="AC101" s="506">
        <v>3221</v>
      </c>
    </row>
    <row r="102" spans="15:29" ht="16" customHeight="1">
      <c r="O102" s="520">
        <v>66</v>
      </c>
      <c r="P102" s="517" t="s">
        <v>495</v>
      </c>
      <c r="Q102" s="505" t="s">
        <v>496</v>
      </c>
      <c r="R102" s="506">
        <v>155754</v>
      </c>
      <c r="S102" s="506">
        <v>10591</v>
      </c>
      <c r="T102" s="506">
        <v>810</v>
      </c>
      <c r="U102" s="506">
        <v>144353</v>
      </c>
      <c r="V102" s="506">
        <v>17242</v>
      </c>
      <c r="W102" s="506">
        <v>127111</v>
      </c>
      <c r="X102" s="506">
        <v>124666</v>
      </c>
      <c r="Y102" s="506">
        <v>100238</v>
      </c>
      <c r="Z102" s="506">
        <v>24428</v>
      </c>
      <c r="AA102" s="506">
        <v>2445</v>
      </c>
      <c r="AB102" s="506">
        <v>5349</v>
      </c>
      <c r="AC102" s="506">
        <v>4309</v>
      </c>
    </row>
    <row r="103" spans="15:29" ht="16" customHeight="1">
      <c r="O103" s="520">
        <v>66</v>
      </c>
      <c r="P103" s="517" t="s">
        <v>497</v>
      </c>
      <c r="Q103" s="505" t="s">
        <v>498</v>
      </c>
      <c r="R103" s="506">
        <v>791303</v>
      </c>
      <c r="S103" s="506">
        <v>84370</v>
      </c>
      <c r="T103" s="506">
        <v>27723</v>
      </c>
      <c r="U103" s="506">
        <v>679210</v>
      </c>
      <c r="V103" s="506">
        <v>105658</v>
      </c>
      <c r="W103" s="506">
        <v>573552</v>
      </c>
      <c r="X103" s="506">
        <v>564127</v>
      </c>
      <c r="Y103" s="506">
        <v>467792</v>
      </c>
      <c r="Z103" s="506">
        <v>96335</v>
      </c>
      <c r="AA103" s="506">
        <v>9425</v>
      </c>
      <c r="AB103" s="506">
        <v>4812</v>
      </c>
      <c r="AC103" s="506">
        <v>3929</v>
      </c>
    </row>
    <row r="104" spans="15:29" ht="16" customHeight="1">
      <c r="O104" s="520">
        <v>66</v>
      </c>
      <c r="P104" s="517" t="s">
        <v>499</v>
      </c>
      <c r="Q104" s="505" t="s">
        <v>500</v>
      </c>
      <c r="R104" s="506">
        <v>6936362</v>
      </c>
      <c r="S104" s="506">
        <v>783563</v>
      </c>
      <c r="T104" s="506">
        <v>64317</v>
      </c>
      <c r="U104" s="506">
        <v>6088482</v>
      </c>
      <c r="V104" s="506">
        <v>282732</v>
      </c>
      <c r="W104" s="506">
        <v>5805750</v>
      </c>
      <c r="X104" s="506">
        <v>5539299</v>
      </c>
      <c r="Y104" s="506">
        <v>2671294</v>
      </c>
      <c r="Z104" s="506">
        <v>2868005</v>
      </c>
      <c r="AA104" s="506">
        <v>266451</v>
      </c>
      <c r="AB104" s="506">
        <v>4037</v>
      </c>
      <c r="AC104" s="506">
        <v>3437</v>
      </c>
    </row>
    <row r="105" spans="15:29" ht="16" customHeight="1">
      <c r="O105" s="520">
        <v>67</v>
      </c>
      <c r="P105" s="517" t="s">
        <v>501</v>
      </c>
      <c r="Q105" s="505" t="s">
        <v>502</v>
      </c>
      <c r="R105" s="506">
        <v>455680</v>
      </c>
      <c r="S105" s="506">
        <v>14546</v>
      </c>
      <c r="T105" s="506">
        <v>8918</v>
      </c>
      <c r="U105" s="506">
        <v>432216</v>
      </c>
      <c r="V105" s="506">
        <v>22158</v>
      </c>
      <c r="W105" s="506">
        <v>410058</v>
      </c>
      <c r="X105" s="506">
        <v>386787</v>
      </c>
      <c r="Y105" s="506">
        <v>185119</v>
      </c>
      <c r="Z105" s="506">
        <v>201668</v>
      </c>
      <c r="AA105" s="506">
        <v>23271</v>
      </c>
      <c r="AB105" s="506">
        <v>2487</v>
      </c>
      <c r="AC105" s="506">
        <v>2184</v>
      </c>
    </row>
    <row r="106" spans="15:29" ht="16" customHeight="1">
      <c r="O106" s="520">
        <v>67</v>
      </c>
      <c r="P106" s="517" t="s">
        <v>503</v>
      </c>
      <c r="Q106" s="505" t="s">
        <v>504</v>
      </c>
      <c r="R106" s="506">
        <v>3596688</v>
      </c>
      <c r="S106" s="506">
        <v>265731</v>
      </c>
      <c r="T106" s="506">
        <v>106076</v>
      </c>
      <c r="U106" s="506">
        <v>3224881</v>
      </c>
      <c r="V106" s="506">
        <v>113229</v>
      </c>
      <c r="W106" s="506">
        <v>3111652</v>
      </c>
      <c r="X106" s="506">
        <v>2964725</v>
      </c>
      <c r="Y106" s="506">
        <v>635941</v>
      </c>
      <c r="Z106" s="506">
        <v>2328784</v>
      </c>
      <c r="AA106" s="506">
        <v>146927</v>
      </c>
      <c r="AB106" s="506">
        <v>1603</v>
      </c>
      <c r="AC106" s="506">
        <v>1409</v>
      </c>
    </row>
    <row r="107" spans="15:29" ht="16" customHeight="1">
      <c r="O107" s="520">
        <v>67</v>
      </c>
      <c r="P107" s="517" t="s">
        <v>505</v>
      </c>
      <c r="Q107" s="505" t="s">
        <v>506</v>
      </c>
      <c r="R107" s="506">
        <v>1028110</v>
      </c>
      <c r="S107" s="506">
        <v>328448</v>
      </c>
      <c r="T107" s="506">
        <v>86219</v>
      </c>
      <c r="U107" s="506">
        <v>613443</v>
      </c>
      <c r="V107" s="506">
        <v>44564</v>
      </c>
      <c r="W107" s="506">
        <v>568879</v>
      </c>
      <c r="X107" s="506">
        <v>551113</v>
      </c>
      <c r="Y107" s="506">
        <v>375209</v>
      </c>
      <c r="Z107" s="506">
        <v>175904</v>
      </c>
      <c r="AA107" s="506">
        <v>17766</v>
      </c>
      <c r="AB107" s="506">
        <v>2242</v>
      </c>
      <c r="AC107" s="506">
        <v>1967</v>
      </c>
    </row>
    <row r="108" spans="15:29" ht="16" customHeight="1">
      <c r="O108" s="520">
        <v>67</v>
      </c>
      <c r="P108" s="517" t="s">
        <v>507</v>
      </c>
      <c r="Q108" s="505" t="s">
        <v>508</v>
      </c>
      <c r="R108" s="506">
        <v>824121</v>
      </c>
      <c r="S108" s="506">
        <v>98603</v>
      </c>
      <c r="T108" s="506">
        <v>7224</v>
      </c>
      <c r="U108" s="506">
        <v>718294</v>
      </c>
      <c r="V108" s="506">
        <v>30667</v>
      </c>
      <c r="W108" s="506">
        <v>687627</v>
      </c>
      <c r="X108" s="506">
        <v>660272</v>
      </c>
      <c r="Y108" s="506">
        <v>256125</v>
      </c>
      <c r="Z108" s="506">
        <v>404147</v>
      </c>
      <c r="AA108" s="506">
        <v>27355</v>
      </c>
      <c r="AB108" s="506">
        <v>3026</v>
      </c>
      <c r="AC108" s="506">
        <v>2480</v>
      </c>
    </row>
    <row r="109" spans="15:29" ht="16" customHeight="1">
      <c r="O109" s="520">
        <v>67</v>
      </c>
      <c r="P109" s="517" t="s">
        <v>509</v>
      </c>
      <c r="Q109" s="505" t="s">
        <v>510</v>
      </c>
      <c r="R109" s="506">
        <v>60206</v>
      </c>
      <c r="S109" s="506">
        <v>8341</v>
      </c>
      <c r="T109" s="506">
        <v>3857</v>
      </c>
      <c r="U109" s="506">
        <v>48008</v>
      </c>
      <c r="V109" s="506">
        <v>8015</v>
      </c>
      <c r="W109" s="506">
        <v>39993</v>
      </c>
      <c r="X109" s="506">
        <v>39007</v>
      </c>
      <c r="Y109" s="506">
        <v>28187</v>
      </c>
      <c r="Z109" s="506">
        <v>10820</v>
      </c>
      <c r="AA109" s="506">
        <v>986</v>
      </c>
      <c r="AB109" s="506">
        <v>3944</v>
      </c>
      <c r="AC109" s="506">
        <v>3365</v>
      </c>
    </row>
    <row r="110" spans="15:29" ht="16" customHeight="1">
      <c r="O110" s="520">
        <v>67</v>
      </c>
      <c r="P110" s="517" t="s">
        <v>511</v>
      </c>
      <c r="Q110" s="505" t="s">
        <v>512</v>
      </c>
      <c r="R110" s="506">
        <v>1391157</v>
      </c>
      <c r="S110" s="506">
        <v>434948</v>
      </c>
      <c r="T110" s="506">
        <v>34412</v>
      </c>
      <c r="U110" s="506">
        <v>921797</v>
      </c>
      <c r="V110" s="506">
        <v>58582</v>
      </c>
      <c r="W110" s="506">
        <v>863215</v>
      </c>
      <c r="X110" s="506">
        <v>790991</v>
      </c>
      <c r="Y110" s="506">
        <v>326146</v>
      </c>
      <c r="Z110" s="506">
        <v>464845</v>
      </c>
      <c r="AA110" s="506">
        <v>72224</v>
      </c>
      <c r="AB110" s="506">
        <v>2589</v>
      </c>
      <c r="AC110" s="506">
        <v>2244</v>
      </c>
    </row>
    <row r="111" spans="15:29" ht="16" customHeight="1">
      <c r="O111" s="520">
        <v>69</v>
      </c>
      <c r="P111" s="518" t="s">
        <v>513</v>
      </c>
      <c r="Q111" s="511" t="s">
        <v>243</v>
      </c>
      <c r="R111" s="512">
        <v>13794</v>
      </c>
      <c r="S111" s="512">
        <v>331</v>
      </c>
      <c r="T111" s="512">
        <v>45</v>
      </c>
      <c r="U111" s="512">
        <v>13418</v>
      </c>
      <c r="V111" s="512">
        <v>332</v>
      </c>
      <c r="W111" s="512">
        <v>13086</v>
      </c>
      <c r="X111" s="512">
        <v>12817</v>
      </c>
      <c r="Y111" s="512">
        <v>4928</v>
      </c>
      <c r="Z111" s="512">
        <v>7889</v>
      </c>
      <c r="AA111" s="512">
        <v>269</v>
      </c>
      <c r="AB111" s="512">
        <v>4279</v>
      </c>
      <c r="AC111" s="512">
        <v>3961</v>
      </c>
    </row>
    <row r="112" spans="15:29" ht="16" customHeight="1">
      <c r="P112" s="518" t="s">
        <v>514</v>
      </c>
      <c r="Q112" s="511" t="s">
        <v>515</v>
      </c>
      <c r="R112" s="512">
        <v>68707839</v>
      </c>
      <c r="S112" s="512">
        <v>5552106</v>
      </c>
      <c r="T112" s="512">
        <v>1456170</v>
      </c>
      <c r="U112" s="512">
        <v>61699563</v>
      </c>
      <c r="V112" s="512">
        <v>4166252</v>
      </c>
      <c r="W112" s="512">
        <v>57533311</v>
      </c>
      <c r="X112" s="512">
        <v>55895532</v>
      </c>
      <c r="Y112" s="512">
        <v>35806952</v>
      </c>
      <c r="Z112" s="512">
        <v>20088580</v>
      </c>
      <c r="AA112" s="512">
        <v>1637779</v>
      </c>
      <c r="AB112" s="512">
        <v>4601</v>
      </c>
      <c r="AC112" s="512">
        <v>3845</v>
      </c>
    </row>
  </sheetData>
  <mergeCells count="1">
    <mergeCell ref="B6:C6"/>
  </mergeCells>
  <phoneticPr fontId="10"/>
  <pageMargins left="0.7" right="0.7" top="0.75" bottom="0.75" header="0.3" footer="0.3"/>
  <pageSetup paperSize="9" scale="5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N44"/>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3.5"/>
  <cols>
    <col min="1" max="1" width="4.36328125" style="397" customWidth="1"/>
    <col min="2" max="2" width="4.81640625" style="241" customWidth="1"/>
    <col min="3" max="3" width="28.6328125" style="242" customWidth="1"/>
    <col min="4" max="16" width="11.6328125" style="241" customWidth="1"/>
    <col min="17" max="16384" width="12.6328125" style="241"/>
  </cols>
  <sheetData>
    <row r="1" spans="1:40" ht="21.5" customHeight="1"/>
    <row r="2" spans="1:40" ht="6" customHeight="1"/>
    <row r="3" spans="1:40" s="243" customFormat="1" ht="6" customHeight="1">
      <c r="A3" s="398"/>
      <c r="B3" s="244"/>
      <c r="C3" s="245"/>
      <c r="D3" s="244"/>
      <c r="E3" s="244"/>
      <c r="F3" s="244"/>
      <c r="G3" s="244"/>
      <c r="H3" s="244"/>
      <c r="I3" s="244"/>
      <c r="J3" s="244"/>
      <c r="K3" s="244"/>
      <c r="L3" s="244"/>
      <c r="M3" s="244"/>
      <c r="N3" s="244"/>
      <c r="O3" s="244"/>
      <c r="P3" s="244"/>
    </row>
    <row r="4" spans="1:40" ht="6" customHeight="1" thickBot="1">
      <c r="B4" s="225"/>
      <c r="C4" s="224"/>
      <c r="D4" s="225"/>
      <c r="E4" s="225"/>
      <c r="F4" s="225"/>
      <c r="G4" s="225"/>
      <c r="H4" s="225"/>
      <c r="I4" s="225"/>
      <c r="J4" s="225"/>
      <c r="K4" s="225"/>
      <c r="L4" s="225"/>
      <c r="M4" s="225"/>
      <c r="N4" s="225"/>
      <c r="O4" s="225"/>
      <c r="P4" s="225"/>
    </row>
    <row r="5" spans="1:40" s="246" customFormat="1">
      <c r="A5" s="399"/>
      <c r="B5" s="1047" t="s">
        <v>275</v>
      </c>
      <c r="C5" s="1030"/>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10" t="s">
        <v>72</v>
      </c>
    </row>
    <row r="6" spans="1:40" s="247" customFormat="1" ht="41" thickBot="1">
      <c r="A6" s="400"/>
      <c r="B6" s="1031"/>
      <c r="C6" s="1032"/>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3" t="s">
        <v>243</v>
      </c>
    </row>
    <row r="7" spans="1:40" ht="15.5" customHeight="1">
      <c r="A7" s="375">
        <v>1</v>
      </c>
      <c r="B7" s="402" t="s">
        <v>36</v>
      </c>
      <c r="C7" s="403" t="s">
        <v>234</v>
      </c>
      <c r="D7" s="439">
        <v>1</v>
      </c>
      <c r="E7" s="428">
        <v>0</v>
      </c>
      <c r="F7" s="428">
        <v>0</v>
      </c>
      <c r="G7" s="428">
        <v>0</v>
      </c>
      <c r="H7" s="428">
        <v>0</v>
      </c>
      <c r="I7" s="428">
        <v>0</v>
      </c>
      <c r="J7" s="428">
        <v>0</v>
      </c>
      <c r="K7" s="428">
        <v>0</v>
      </c>
      <c r="L7" s="428">
        <v>0</v>
      </c>
      <c r="M7" s="428">
        <v>0</v>
      </c>
      <c r="N7" s="428">
        <v>0</v>
      </c>
      <c r="O7" s="428">
        <v>0</v>
      </c>
      <c r="P7" s="428">
        <v>0</v>
      </c>
      <c r="Q7" s="428">
        <v>0</v>
      </c>
      <c r="R7" s="428">
        <v>0</v>
      </c>
      <c r="S7" s="428">
        <v>0</v>
      </c>
      <c r="T7" s="428">
        <v>0</v>
      </c>
      <c r="U7" s="428">
        <v>0</v>
      </c>
      <c r="V7" s="428">
        <v>0</v>
      </c>
      <c r="W7" s="428">
        <v>0</v>
      </c>
      <c r="X7" s="428">
        <v>0</v>
      </c>
      <c r="Y7" s="428">
        <v>0</v>
      </c>
      <c r="Z7" s="428">
        <v>0</v>
      </c>
      <c r="AA7" s="428">
        <v>0</v>
      </c>
      <c r="AB7" s="428">
        <v>0</v>
      </c>
      <c r="AC7" s="428">
        <v>0</v>
      </c>
      <c r="AD7" s="428">
        <v>0</v>
      </c>
      <c r="AE7" s="428">
        <v>0</v>
      </c>
      <c r="AF7" s="428">
        <v>0</v>
      </c>
      <c r="AG7" s="428">
        <v>0</v>
      </c>
      <c r="AH7" s="428">
        <v>0</v>
      </c>
      <c r="AI7" s="428">
        <v>0</v>
      </c>
      <c r="AJ7" s="428">
        <v>0</v>
      </c>
      <c r="AK7" s="428">
        <v>0</v>
      </c>
      <c r="AL7" s="428">
        <v>0</v>
      </c>
      <c r="AM7" s="428">
        <v>0</v>
      </c>
      <c r="AN7" s="429">
        <v>0</v>
      </c>
    </row>
    <row r="8" spans="1:40" ht="15.5" customHeight="1">
      <c r="A8" s="375">
        <v>2</v>
      </c>
      <c r="B8" s="402" t="s">
        <v>37</v>
      </c>
      <c r="C8" s="403" t="s">
        <v>85</v>
      </c>
      <c r="D8" s="430">
        <v>0</v>
      </c>
      <c r="E8" s="440">
        <v>1</v>
      </c>
      <c r="F8" s="431">
        <v>0</v>
      </c>
      <c r="G8" s="431">
        <v>0</v>
      </c>
      <c r="H8" s="431">
        <v>0</v>
      </c>
      <c r="I8" s="431">
        <v>0</v>
      </c>
      <c r="J8" s="431">
        <v>0</v>
      </c>
      <c r="K8" s="431">
        <v>0</v>
      </c>
      <c r="L8" s="431">
        <v>0</v>
      </c>
      <c r="M8" s="431">
        <v>0</v>
      </c>
      <c r="N8" s="431">
        <v>0</v>
      </c>
      <c r="O8" s="431">
        <v>0</v>
      </c>
      <c r="P8" s="431">
        <v>0</v>
      </c>
      <c r="Q8" s="431">
        <v>0</v>
      </c>
      <c r="R8" s="431">
        <v>0</v>
      </c>
      <c r="S8" s="431">
        <v>0</v>
      </c>
      <c r="T8" s="431">
        <v>0</v>
      </c>
      <c r="U8" s="431">
        <v>0</v>
      </c>
      <c r="V8" s="431">
        <v>0</v>
      </c>
      <c r="W8" s="431">
        <v>0</v>
      </c>
      <c r="X8" s="431">
        <v>0</v>
      </c>
      <c r="Y8" s="431">
        <v>0</v>
      </c>
      <c r="Z8" s="431">
        <v>0</v>
      </c>
      <c r="AA8" s="431">
        <v>0</v>
      </c>
      <c r="AB8" s="431">
        <v>0</v>
      </c>
      <c r="AC8" s="431">
        <v>0</v>
      </c>
      <c r="AD8" s="431">
        <v>0</v>
      </c>
      <c r="AE8" s="431">
        <v>0</v>
      </c>
      <c r="AF8" s="431">
        <v>0</v>
      </c>
      <c r="AG8" s="431">
        <v>0</v>
      </c>
      <c r="AH8" s="431">
        <v>0</v>
      </c>
      <c r="AI8" s="431">
        <v>0</v>
      </c>
      <c r="AJ8" s="431">
        <v>0</v>
      </c>
      <c r="AK8" s="431">
        <v>0</v>
      </c>
      <c r="AL8" s="431">
        <v>0</v>
      </c>
      <c r="AM8" s="431">
        <v>0</v>
      </c>
      <c r="AN8" s="432">
        <v>0</v>
      </c>
    </row>
    <row r="9" spans="1:40" ht="15.5" customHeight="1">
      <c r="A9" s="375">
        <v>3</v>
      </c>
      <c r="B9" s="402" t="s">
        <v>38</v>
      </c>
      <c r="C9" s="403" t="s">
        <v>86</v>
      </c>
      <c r="D9" s="430">
        <v>0</v>
      </c>
      <c r="E9" s="431">
        <v>0</v>
      </c>
      <c r="F9" s="440">
        <v>1</v>
      </c>
      <c r="G9" s="431">
        <v>0</v>
      </c>
      <c r="H9" s="431">
        <v>0</v>
      </c>
      <c r="I9" s="431">
        <v>0</v>
      </c>
      <c r="J9" s="431">
        <v>0</v>
      </c>
      <c r="K9" s="431">
        <v>0</v>
      </c>
      <c r="L9" s="431">
        <v>0</v>
      </c>
      <c r="M9" s="431">
        <v>0</v>
      </c>
      <c r="N9" s="431">
        <v>0</v>
      </c>
      <c r="O9" s="431">
        <v>0</v>
      </c>
      <c r="P9" s="431">
        <v>0</v>
      </c>
      <c r="Q9" s="431">
        <v>0</v>
      </c>
      <c r="R9" s="431">
        <v>0</v>
      </c>
      <c r="S9" s="431">
        <v>0</v>
      </c>
      <c r="T9" s="431">
        <v>0</v>
      </c>
      <c r="U9" s="431">
        <v>0</v>
      </c>
      <c r="V9" s="431">
        <v>0</v>
      </c>
      <c r="W9" s="431">
        <v>0</v>
      </c>
      <c r="X9" s="431">
        <v>0</v>
      </c>
      <c r="Y9" s="431">
        <v>0</v>
      </c>
      <c r="Z9" s="431">
        <v>0</v>
      </c>
      <c r="AA9" s="431">
        <v>0</v>
      </c>
      <c r="AB9" s="431">
        <v>0</v>
      </c>
      <c r="AC9" s="431">
        <v>0</v>
      </c>
      <c r="AD9" s="431">
        <v>0</v>
      </c>
      <c r="AE9" s="431">
        <v>0</v>
      </c>
      <c r="AF9" s="431">
        <v>0</v>
      </c>
      <c r="AG9" s="431">
        <v>0</v>
      </c>
      <c r="AH9" s="431">
        <v>0</v>
      </c>
      <c r="AI9" s="431">
        <v>0</v>
      </c>
      <c r="AJ9" s="431">
        <v>0</v>
      </c>
      <c r="AK9" s="431">
        <v>0</v>
      </c>
      <c r="AL9" s="431">
        <v>0</v>
      </c>
      <c r="AM9" s="431">
        <v>0</v>
      </c>
      <c r="AN9" s="432">
        <v>0</v>
      </c>
    </row>
    <row r="10" spans="1:40" ht="15.5" customHeight="1">
      <c r="A10" s="375">
        <v>4</v>
      </c>
      <c r="B10" s="402" t="s">
        <v>39</v>
      </c>
      <c r="C10" s="403" t="s">
        <v>87</v>
      </c>
      <c r="D10" s="430">
        <v>0</v>
      </c>
      <c r="E10" s="431">
        <v>0</v>
      </c>
      <c r="F10" s="431">
        <v>0</v>
      </c>
      <c r="G10" s="440">
        <v>1</v>
      </c>
      <c r="H10" s="431">
        <v>0</v>
      </c>
      <c r="I10" s="431">
        <v>0</v>
      </c>
      <c r="J10" s="431">
        <v>0</v>
      </c>
      <c r="K10" s="431">
        <v>0</v>
      </c>
      <c r="L10" s="431">
        <v>0</v>
      </c>
      <c r="M10" s="431">
        <v>0</v>
      </c>
      <c r="N10" s="431">
        <v>0</v>
      </c>
      <c r="O10" s="431">
        <v>0</v>
      </c>
      <c r="P10" s="431">
        <v>0</v>
      </c>
      <c r="Q10" s="431">
        <v>0</v>
      </c>
      <c r="R10" s="431">
        <v>0</v>
      </c>
      <c r="S10" s="431">
        <v>0</v>
      </c>
      <c r="T10" s="431">
        <v>0</v>
      </c>
      <c r="U10" s="431">
        <v>0</v>
      </c>
      <c r="V10" s="431">
        <v>0</v>
      </c>
      <c r="W10" s="431">
        <v>0</v>
      </c>
      <c r="X10" s="431">
        <v>0</v>
      </c>
      <c r="Y10" s="431">
        <v>0</v>
      </c>
      <c r="Z10" s="431">
        <v>0</v>
      </c>
      <c r="AA10" s="431">
        <v>0</v>
      </c>
      <c r="AB10" s="431">
        <v>0</v>
      </c>
      <c r="AC10" s="431">
        <v>0</v>
      </c>
      <c r="AD10" s="431">
        <v>0</v>
      </c>
      <c r="AE10" s="431">
        <v>0</v>
      </c>
      <c r="AF10" s="431">
        <v>0</v>
      </c>
      <c r="AG10" s="431">
        <v>0</v>
      </c>
      <c r="AH10" s="431">
        <v>0</v>
      </c>
      <c r="AI10" s="431">
        <v>0</v>
      </c>
      <c r="AJ10" s="431">
        <v>0</v>
      </c>
      <c r="AK10" s="431">
        <v>0</v>
      </c>
      <c r="AL10" s="431">
        <v>0</v>
      </c>
      <c r="AM10" s="431">
        <v>0</v>
      </c>
      <c r="AN10" s="432">
        <v>0</v>
      </c>
    </row>
    <row r="11" spans="1:40" ht="15.5" customHeight="1">
      <c r="A11" s="375">
        <v>5</v>
      </c>
      <c r="B11" s="402" t="s">
        <v>40</v>
      </c>
      <c r="C11" s="403" t="s">
        <v>88</v>
      </c>
      <c r="D11" s="430">
        <v>0</v>
      </c>
      <c r="E11" s="431">
        <v>0</v>
      </c>
      <c r="F11" s="431">
        <v>0</v>
      </c>
      <c r="G11" s="431">
        <v>0</v>
      </c>
      <c r="H11" s="440">
        <v>1</v>
      </c>
      <c r="I11" s="431">
        <v>0</v>
      </c>
      <c r="J11" s="431">
        <v>0</v>
      </c>
      <c r="K11" s="431">
        <v>0</v>
      </c>
      <c r="L11" s="431">
        <v>0</v>
      </c>
      <c r="M11" s="431">
        <v>0</v>
      </c>
      <c r="N11" s="431">
        <v>0</v>
      </c>
      <c r="O11" s="431">
        <v>0</v>
      </c>
      <c r="P11" s="431">
        <v>0</v>
      </c>
      <c r="Q11" s="431">
        <v>0</v>
      </c>
      <c r="R11" s="431">
        <v>0</v>
      </c>
      <c r="S11" s="431">
        <v>0</v>
      </c>
      <c r="T11" s="431">
        <v>0</v>
      </c>
      <c r="U11" s="431">
        <v>0</v>
      </c>
      <c r="V11" s="431">
        <v>0</v>
      </c>
      <c r="W11" s="431">
        <v>0</v>
      </c>
      <c r="X11" s="431">
        <v>0</v>
      </c>
      <c r="Y11" s="431">
        <v>0</v>
      </c>
      <c r="Z11" s="431">
        <v>0</v>
      </c>
      <c r="AA11" s="431">
        <v>0</v>
      </c>
      <c r="AB11" s="431">
        <v>0</v>
      </c>
      <c r="AC11" s="431">
        <v>0</v>
      </c>
      <c r="AD11" s="431">
        <v>0</v>
      </c>
      <c r="AE11" s="431">
        <v>0</v>
      </c>
      <c r="AF11" s="431">
        <v>0</v>
      </c>
      <c r="AG11" s="431">
        <v>0</v>
      </c>
      <c r="AH11" s="431">
        <v>0</v>
      </c>
      <c r="AI11" s="431">
        <v>0</v>
      </c>
      <c r="AJ11" s="431">
        <v>0</v>
      </c>
      <c r="AK11" s="431">
        <v>0</v>
      </c>
      <c r="AL11" s="431">
        <v>0</v>
      </c>
      <c r="AM11" s="431">
        <v>0</v>
      </c>
      <c r="AN11" s="432">
        <v>0</v>
      </c>
    </row>
    <row r="12" spans="1:40" ht="15.5" customHeight="1">
      <c r="A12" s="375">
        <v>6</v>
      </c>
      <c r="B12" s="402" t="s">
        <v>41</v>
      </c>
      <c r="C12" s="403" t="s">
        <v>89</v>
      </c>
      <c r="D12" s="430">
        <v>0</v>
      </c>
      <c r="E12" s="431">
        <v>0</v>
      </c>
      <c r="F12" s="431">
        <v>0</v>
      </c>
      <c r="G12" s="431">
        <v>0</v>
      </c>
      <c r="H12" s="431">
        <v>0</v>
      </c>
      <c r="I12" s="440">
        <v>1</v>
      </c>
      <c r="J12" s="431">
        <v>0</v>
      </c>
      <c r="K12" s="431">
        <v>0</v>
      </c>
      <c r="L12" s="431">
        <v>0</v>
      </c>
      <c r="M12" s="431">
        <v>0</v>
      </c>
      <c r="N12" s="431">
        <v>0</v>
      </c>
      <c r="O12" s="431">
        <v>0</v>
      </c>
      <c r="P12" s="431">
        <v>0</v>
      </c>
      <c r="Q12" s="431">
        <v>0</v>
      </c>
      <c r="R12" s="431">
        <v>0</v>
      </c>
      <c r="S12" s="431">
        <v>0</v>
      </c>
      <c r="T12" s="431">
        <v>0</v>
      </c>
      <c r="U12" s="431">
        <v>0</v>
      </c>
      <c r="V12" s="431">
        <v>0</v>
      </c>
      <c r="W12" s="431">
        <v>0</v>
      </c>
      <c r="X12" s="431">
        <v>0</v>
      </c>
      <c r="Y12" s="431">
        <v>0</v>
      </c>
      <c r="Z12" s="431">
        <v>0</v>
      </c>
      <c r="AA12" s="431">
        <v>0</v>
      </c>
      <c r="AB12" s="431">
        <v>0</v>
      </c>
      <c r="AC12" s="431">
        <v>0</v>
      </c>
      <c r="AD12" s="431">
        <v>0</v>
      </c>
      <c r="AE12" s="431">
        <v>0</v>
      </c>
      <c r="AF12" s="431">
        <v>0</v>
      </c>
      <c r="AG12" s="431">
        <v>0</v>
      </c>
      <c r="AH12" s="431">
        <v>0</v>
      </c>
      <c r="AI12" s="431">
        <v>0</v>
      </c>
      <c r="AJ12" s="431">
        <v>0</v>
      </c>
      <c r="AK12" s="431">
        <v>0</v>
      </c>
      <c r="AL12" s="431">
        <v>0</v>
      </c>
      <c r="AM12" s="431">
        <v>0</v>
      </c>
      <c r="AN12" s="432">
        <v>0</v>
      </c>
    </row>
    <row r="13" spans="1:40" ht="15.5" customHeight="1">
      <c r="A13" s="375">
        <v>7</v>
      </c>
      <c r="B13" s="402" t="s">
        <v>42</v>
      </c>
      <c r="C13" s="403" t="s">
        <v>90</v>
      </c>
      <c r="D13" s="430">
        <v>0</v>
      </c>
      <c r="E13" s="431">
        <v>0</v>
      </c>
      <c r="F13" s="431">
        <v>0</v>
      </c>
      <c r="G13" s="431">
        <v>0</v>
      </c>
      <c r="H13" s="431">
        <v>0</v>
      </c>
      <c r="I13" s="431">
        <v>0</v>
      </c>
      <c r="J13" s="440">
        <v>1</v>
      </c>
      <c r="K13" s="431">
        <v>0</v>
      </c>
      <c r="L13" s="431">
        <v>0</v>
      </c>
      <c r="M13" s="431">
        <v>0</v>
      </c>
      <c r="N13" s="431">
        <v>0</v>
      </c>
      <c r="O13" s="431">
        <v>0</v>
      </c>
      <c r="P13" s="431">
        <v>0</v>
      </c>
      <c r="Q13" s="431">
        <v>0</v>
      </c>
      <c r="R13" s="431">
        <v>0</v>
      </c>
      <c r="S13" s="431">
        <v>0</v>
      </c>
      <c r="T13" s="431">
        <v>0</v>
      </c>
      <c r="U13" s="431">
        <v>0</v>
      </c>
      <c r="V13" s="431">
        <v>0</v>
      </c>
      <c r="W13" s="431">
        <v>0</v>
      </c>
      <c r="X13" s="431">
        <v>0</v>
      </c>
      <c r="Y13" s="431">
        <v>0</v>
      </c>
      <c r="Z13" s="431">
        <v>0</v>
      </c>
      <c r="AA13" s="431">
        <v>0</v>
      </c>
      <c r="AB13" s="431">
        <v>0</v>
      </c>
      <c r="AC13" s="431">
        <v>0</v>
      </c>
      <c r="AD13" s="431">
        <v>0</v>
      </c>
      <c r="AE13" s="431">
        <v>0</v>
      </c>
      <c r="AF13" s="431">
        <v>0</v>
      </c>
      <c r="AG13" s="431">
        <v>0</v>
      </c>
      <c r="AH13" s="431">
        <v>0</v>
      </c>
      <c r="AI13" s="431">
        <v>0</v>
      </c>
      <c r="AJ13" s="431">
        <v>0</v>
      </c>
      <c r="AK13" s="431">
        <v>0</v>
      </c>
      <c r="AL13" s="431">
        <v>0</v>
      </c>
      <c r="AM13" s="431">
        <v>0</v>
      </c>
      <c r="AN13" s="432">
        <v>0</v>
      </c>
    </row>
    <row r="14" spans="1:40" ht="15.5" customHeight="1">
      <c r="A14" s="375">
        <v>8</v>
      </c>
      <c r="B14" s="402" t="s">
        <v>43</v>
      </c>
      <c r="C14" s="403" t="s">
        <v>235</v>
      </c>
      <c r="D14" s="430">
        <v>0</v>
      </c>
      <c r="E14" s="431">
        <v>0</v>
      </c>
      <c r="F14" s="431">
        <v>0</v>
      </c>
      <c r="G14" s="431">
        <v>0</v>
      </c>
      <c r="H14" s="431">
        <v>0</v>
      </c>
      <c r="I14" s="431">
        <v>0</v>
      </c>
      <c r="J14" s="431">
        <v>0</v>
      </c>
      <c r="K14" s="440">
        <v>1</v>
      </c>
      <c r="L14" s="431">
        <v>0</v>
      </c>
      <c r="M14" s="431">
        <v>0</v>
      </c>
      <c r="N14" s="431">
        <v>0</v>
      </c>
      <c r="O14" s="431">
        <v>0</v>
      </c>
      <c r="P14" s="431">
        <v>0</v>
      </c>
      <c r="Q14" s="431">
        <v>0</v>
      </c>
      <c r="R14" s="431">
        <v>0</v>
      </c>
      <c r="S14" s="431">
        <v>0</v>
      </c>
      <c r="T14" s="431">
        <v>0</v>
      </c>
      <c r="U14" s="431">
        <v>0</v>
      </c>
      <c r="V14" s="431">
        <v>0</v>
      </c>
      <c r="W14" s="431">
        <v>0</v>
      </c>
      <c r="X14" s="431">
        <v>0</v>
      </c>
      <c r="Y14" s="431">
        <v>0</v>
      </c>
      <c r="Z14" s="431">
        <v>0</v>
      </c>
      <c r="AA14" s="431">
        <v>0</v>
      </c>
      <c r="AB14" s="431">
        <v>0</v>
      </c>
      <c r="AC14" s="431">
        <v>0</v>
      </c>
      <c r="AD14" s="431">
        <v>0</v>
      </c>
      <c r="AE14" s="431">
        <v>0</v>
      </c>
      <c r="AF14" s="431">
        <v>0</v>
      </c>
      <c r="AG14" s="431">
        <v>0</v>
      </c>
      <c r="AH14" s="431">
        <v>0</v>
      </c>
      <c r="AI14" s="431">
        <v>0</v>
      </c>
      <c r="AJ14" s="431">
        <v>0</v>
      </c>
      <c r="AK14" s="431">
        <v>0</v>
      </c>
      <c r="AL14" s="431">
        <v>0</v>
      </c>
      <c r="AM14" s="431">
        <v>0</v>
      </c>
      <c r="AN14" s="432">
        <v>0</v>
      </c>
    </row>
    <row r="15" spans="1:40" ht="15.5" customHeight="1">
      <c r="A15" s="375">
        <v>9</v>
      </c>
      <c r="B15" s="402" t="s">
        <v>44</v>
      </c>
      <c r="C15" s="403" t="s">
        <v>236</v>
      </c>
      <c r="D15" s="430">
        <v>0</v>
      </c>
      <c r="E15" s="431">
        <v>0</v>
      </c>
      <c r="F15" s="431">
        <v>0</v>
      </c>
      <c r="G15" s="431">
        <v>0</v>
      </c>
      <c r="H15" s="431">
        <v>0</v>
      </c>
      <c r="I15" s="431">
        <v>0</v>
      </c>
      <c r="J15" s="431">
        <v>0</v>
      </c>
      <c r="K15" s="431">
        <v>0</v>
      </c>
      <c r="L15" s="440">
        <v>1</v>
      </c>
      <c r="M15" s="431">
        <v>0</v>
      </c>
      <c r="N15" s="431">
        <v>0</v>
      </c>
      <c r="O15" s="431">
        <v>0</v>
      </c>
      <c r="P15" s="431">
        <v>0</v>
      </c>
      <c r="Q15" s="431">
        <v>0</v>
      </c>
      <c r="R15" s="431">
        <v>0</v>
      </c>
      <c r="S15" s="431">
        <v>0</v>
      </c>
      <c r="T15" s="431">
        <v>0</v>
      </c>
      <c r="U15" s="431">
        <v>0</v>
      </c>
      <c r="V15" s="431">
        <v>0</v>
      </c>
      <c r="W15" s="431">
        <v>0</v>
      </c>
      <c r="X15" s="431">
        <v>0</v>
      </c>
      <c r="Y15" s="431">
        <v>0</v>
      </c>
      <c r="Z15" s="431">
        <v>0</v>
      </c>
      <c r="AA15" s="431">
        <v>0</v>
      </c>
      <c r="AB15" s="431">
        <v>0</v>
      </c>
      <c r="AC15" s="431">
        <v>0</v>
      </c>
      <c r="AD15" s="431">
        <v>0</v>
      </c>
      <c r="AE15" s="431">
        <v>0</v>
      </c>
      <c r="AF15" s="431">
        <v>0</v>
      </c>
      <c r="AG15" s="431">
        <v>0</v>
      </c>
      <c r="AH15" s="431">
        <v>0</v>
      </c>
      <c r="AI15" s="431">
        <v>0</v>
      </c>
      <c r="AJ15" s="431">
        <v>0</v>
      </c>
      <c r="AK15" s="431">
        <v>0</v>
      </c>
      <c r="AL15" s="431">
        <v>0</v>
      </c>
      <c r="AM15" s="431">
        <v>0</v>
      </c>
      <c r="AN15" s="432">
        <v>0</v>
      </c>
    </row>
    <row r="16" spans="1:40" ht="15.5" customHeight="1">
      <c r="A16" s="375">
        <v>10</v>
      </c>
      <c r="B16" s="402" t="s">
        <v>45</v>
      </c>
      <c r="C16" s="403" t="s">
        <v>91</v>
      </c>
      <c r="D16" s="430">
        <v>0</v>
      </c>
      <c r="E16" s="431">
        <v>0</v>
      </c>
      <c r="F16" s="431">
        <v>0</v>
      </c>
      <c r="G16" s="431">
        <v>0</v>
      </c>
      <c r="H16" s="431">
        <v>0</v>
      </c>
      <c r="I16" s="431">
        <v>0</v>
      </c>
      <c r="J16" s="431">
        <v>0</v>
      </c>
      <c r="K16" s="431">
        <v>0</v>
      </c>
      <c r="L16" s="431">
        <v>0</v>
      </c>
      <c r="M16" s="440">
        <v>1</v>
      </c>
      <c r="N16" s="431">
        <v>0</v>
      </c>
      <c r="O16" s="431">
        <v>0</v>
      </c>
      <c r="P16" s="431">
        <v>0</v>
      </c>
      <c r="Q16" s="431">
        <v>0</v>
      </c>
      <c r="R16" s="431">
        <v>0</v>
      </c>
      <c r="S16" s="431">
        <v>0</v>
      </c>
      <c r="T16" s="431">
        <v>0</v>
      </c>
      <c r="U16" s="431">
        <v>0</v>
      </c>
      <c r="V16" s="431">
        <v>0</v>
      </c>
      <c r="W16" s="431">
        <v>0</v>
      </c>
      <c r="X16" s="431">
        <v>0</v>
      </c>
      <c r="Y16" s="431">
        <v>0</v>
      </c>
      <c r="Z16" s="431">
        <v>0</v>
      </c>
      <c r="AA16" s="431">
        <v>0</v>
      </c>
      <c r="AB16" s="431">
        <v>0</v>
      </c>
      <c r="AC16" s="431">
        <v>0</v>
      </c>
      <c r="AD16" s="431">
        <v>0</v>
      </c>
      <c r="AE16" s="431">
        <v>0</v>
      </c>
      <c r="AF16" s="431">
        <v>0</v>
      </c>
      <c r="AG16" s="431">
        <v>0</v>
      </c>
      <c r="AH16" s="431">
        <v>0</v>
      </c>
      <c r="AI16" s="431">
        <v>0</v>
      </c>
      <c r="AJ16" s="431">
        <v>0</v>
      </c>
      <c r="AK16" s="431">
        <v>0</v>
      </c>
      <c r="AL16" s="431">
        <v>0</v>
      </c>
      <c r="AM16" s="431">
        <v>0</v>
      </c>
      <c r="AN16" s="432">
        <v>0</v>
      </c>
    </row>
    <row r="17" spans="1:40" ht="15.5" customHeight="1">
      <c r="A17" s="375">
        <v>11</v>
      </c>
      <c r="B17" s="402" t="s">
        <v>46</v>
      </c>
      <c r="C17" s="403" t="s">
        <v>92</v>
      </c>
      <c r="D17" s="430">
        <v>0</v>
      </c>
      <c r="E17" s="431">
        <v>0</v>
      </c>
      <c r="F17" s="431">
        <v>0</v>
      </c>
      <c r="G17" s="431">
        <v>0</v>
      </c>
      <c r="H17" s="431">
        <v>0</v>
      </c>
      <c r="I17" s="431">
        <v>0</v>
      </c>
      <c r="J17" s="431">
        <v>0</v>
      </c>
      <c r="K17" s="431">
        <v>0</v>
      </c>
      <c r="L17" s="431">
        <v>0</v>
      </c>
      <c r="M17" s="431">
        <v>0</v>
      </c>
      <c r="N17" s="440">
        <v>1</v>
      </c>
      <c r="O17" s="431">
        <v>0</v>
      </c>
      <c r="P17" s="431">
        <v>0</v>
      </c>
      <c r="Q17" s="431">
        <v>0</v>
      </c>
      <c r="R17" s="431">
        <v>0</v>
      </c>
      <c r="S17" s="431">
        <v>0</v>
      </c>
      <c r="T17" s="431">
        <v>0</v>
      </c>
      <c r="U17" s="431">
        <v>0</v>
      </c>
      <c r="V17" s="431">
        <v>0</v>
      </c>
      <c r="W17" s="431">
        <v>0</v>
      </c>
      <c r="X17" s="431">
        <v>0</v>
      </c>
      <c r="Y17" s="431">
        <v>0</v>
      </c>
      <c r="Z17" s="431">
        <v>0</v>
      </c>
      <c r="AA17" s="431">
        <v>0</v>
      </c>
      <c r="AB17" s="431">
        <v>0</v>
      </c>
      <c r="AC17" s="431">
        <v>0</v>
      </c>
      <c r="AD17" s="431">
        <v>0</v>
      </c>
      <c r="AE17" s="431">
        <v>0</v>
      </c>
      <c r="AF17" s="431">
        <v>0</v>
      </c>
      <c r="AG17" s="431">
        <v>0</v>
      </c>
      <c r="AH17" s="431">
        <v>0</v>
      </c>
      <c r="AI17" s="431">
        <v>0</v>
      </c>
      <c r="AJ17" s="431">
        <v>0</v>
      </c>
      <c r="AK17" s="431">
        <v>0</v>
      </c>
      <c r="AL17" s="431">
        <v>0</v>
      </c>
      <c r="AM17" s="431">
        <v>0</v>
      </c>
      <c r="AN17" s="432">
        <v>0</v>
      </c>
    </row>
    <row r="18" spans="1:40" ht="15.5" customHeight="1">
      <c r="A18" s="375">
        <v>12</v>
      </c>
      <c r="B18" s="402" t="s">
        <v>47</v>
      </c>
      <c r="C18" s="403" t="s">
        <v>93</v>
      </c>
      <c r="D18" s="430">
        <v>0</v>
      </c>
      <c r="E18" s="431">
        <v>0</v>
      </c>
      <c r="F18" s="431">
        <v>0</v>
      </c>
      <c r="G18" s="431">
        <v>0</v>
      </c>
      <c r="H18" s="431">
        <v>0</v>
      </c>
      <c r="I18" s="431">
        <v>0</v>
      </c>
      <c r="J18" s="431">
        <v>0</v>
      </c>
      <c r="K18" s="431">
        <v>0</v>
      </c>
      <c r="L18" s="431">
        <v>0</v>
      </c>
      <c r="M18" s="431">
        <v>0</v>
      </c>
      <c r="N18" s="431">
        <v>0</v>
      </c>
      <c r="O18" s="440">
        <v>1</v>
      </c>
      <c r="P18" s="431">
        <v>0</v>
      </c>
      <c r="Q18" s="431">
        <v>0</v>
      </c>
      <c r="R18" s="431">
        <v>0</v>
      </c>
      <c r="S18" s="431">
        <v>0</v>
      </c>
      <c r="T18" s="431">
        <v>0</v>
      </c>
      <c r="U18" s="431">
        <v>0</v>
      </c>
      <c r="V18" s="431">
        <v>0</v>
      </c>
      <c r="W18" s="431">
        <v>0</v>
      </c>
      <c r="X18" s="431">
        <v>0</v>
      </c>
      <c r="Y18" s="431">
        <v>0</v>
      </c>
      <c r="Z18" s="431">
        <v>0</v>
      </c>
      <c r="AA18" s="431">
        <v>0</v>
      </c>
      <c r="AB18" s="431">
        <v>0</v>
      </c>
      <c r="AC18" s="431">
        <v>0</v>
      </c>
      <c r="AD18" s="431">
        <v>0</v>
      </c>
      <c r="AE18" s="431">
        <v>0</v>
      </c>
      <c r="AF18" s="431">
        <v>0</v>
      </c>
      <c r="AG18" s="431">
        <v>0</v>
      </c>
      <c r="AH18" s="431">
        <v>0</v>
      </c>
      <c r="AI18" s="431">
        <v>0</v>
      </c>
      <c r="AJ18" s="431">
        <v>0</v>
      </c>
      <c r="AK18" s="431">
        <v>0</v>
      </c>
      <c r="AL18" s="431">
        <v>0</v>
      </c>
      <c r="AM18" s="431">
        <v>0</v>
      </c>
      <c r="AN18" s="432">
        <v>0</v>
      </c>
    </row>
    <row r="19" spans="1:40" ht="15.5" customHeight="1">
      <c r="A19" s="375">
        <v>13</v>
      </c>
      <c r="B19" s="402" t="s">
        <v>48</v>
      </c>
      <c r="C19" s="403" t="s">
        <v>1</v>
      </c>
      <c r="D19" s="430">
        <v>0</v>
      </c>
      <c r="E19" s="431">
        <v>0</v>
      </c>
      <c r="F19" s="431">
        <v>0</v>
      </c>
      <c r="G19" s="431">
        <v>0</v>
      </c>
      <c r="H19" s="431">
        <v>0</v>
      </c>
      <c r="I19" s="431">
        <v>0</v>
      </c>
      <c r="J19" s="431">
        <v>0</v>
      </c>
      <c r="K19" s="431">
        <v>0</v>
      </c>
      <c r="L19" s="431">
        <v>0</v>
      </c>
      <c r="M19" s="431">
        <v>0</v>
      </c>
      <c r="N19" s="431">
        <v>0</v>
      </c>
      <c r="O19" s="431">
        <v>0</v>
      </c>
      <c r="P19" s="440">
        <v>1</v>
      </c>
      <c r="Q19" s="431">
        <v>0</v>
      </c>
      <c r="R19" s="431">
        <v>0</v>
      </c>
      <c r="S19" s="431">
        <v>0</v>
      </c>
      <c r="T19" s="431">
        <v>0</v>
      </c>
      <c r="U19" s="431">
        <v>0</v>
      </c>
      <c r="V19" s="431">
        <v>0</v>
      </c>
      <c r="W19" s="431">
        <v>0</v>
      </c>
      <c r="X19" s="431">
        <v>0</v>
      </c>
      <c r="Y19" s="431">
        <v>0</v>
      </c>
      <c r="Z19" s="431">
        <v>0</v>
      </c>
      <c r="AA19" s="431">
        <v>0</v>
      </c>
      <c r="AB19" s="431">
        <v>0</v>
      </c>
      <c r="AC19" s="431">
        <v>0</v>
      </c>
      <c r="AD19" s="431">
        <v>0</v>
      </c>
      <c r="AE19" s="431">
        <v>0</v>
      </c>
      <c r="AF19" s="431">
        <v>0</v>
      </c>
      <c r="AG19" s="431">
        <v>0</v>
      </c>
      <c r="AH19" s="431">
        <v>0</v>
      </c>
      <c r="AI19" s="431">
        <v>0</v>
      </c>
      <c r="AJ19" s="431">
        <v>0</v>
      </c>
      <c r="AK19" s="431">
        <v>0</v>
      </c>
      <c r="AL19" s="431">
        <v>0</v>
      </c>
      <c r="AM19" s="431">
        <v>0</v>
      </c>
      <c r="AN19" s="432">
        <v>0</v>
      </c>
    </row>
    <row r="20" spans="1:40" ht="15.5" customHeight="1">
      <c r="A20" s="375">
        <v>14</v>
      </c>
      <c r="B20" s="402" t="s">
        <v>49</v>
      </c>
      <c r="C20" s="403" t="s">
        <v>2</v>
      </c>
      <c r="D20" s="430">
        <v>0</v>
      </c>
      <c r="E20" s="431">
        <v>0</v>
      </c>
      <c r="F20" s="431">
        <v>0</v>
      </c>
      <c r="G20" s="431">
        <v>0</v>
      </c>
      <c r="H20" s="431">
        <v>0</v>
      </c>
      <c r="I20" s="431">
        <v>0</v>
      </c>
      <c r="J20" s="431">
        <v>0</v>
      </c>
      <c r="K20" s="431">
        <v>0</v>
      </c>
      <c r="L20" s="431">
        <v>0</v>
      </c>
      <c r="M20" s="431">
        <v>0</v>
      </c>
      <c r="N20" s="431">
        <v>0</v>
      </c>
      <c r="O20" s="431">
        <v>0</v>
      </c>
      <c r="P20" s="431">
        <v>0</v>
      </c>
      <c r="Q20" s="440">
        <v>1</v>
      </c>
      <c r="R20" s="431">
        <v>0</v>
      </c>
      <c r="S20" s="431">
        <v>0</v>
      </c>
      <c r="T20" s="431">
        <v>0</v>
      </c>
      <c r="U20" s="431">
        <v>0</v>
      </c>
      <c r="V20" s="431">
        <v>0</v>
      </c>
      <c r="W20" s="431">
        <v>0</v>
      </c>
      <c r="X20" s="431">
        <v>0</v>
      </c>
      <c r="Y20" s="431">
        <v>0</v>
      </c>
      <c r="Z20" s="431">
        <v>0</v>
      </c>
      <c r="AA20" s="431">
        <v>0</v>
      </c>
      <c r="AB20" s="431">
        <v>0</v>
      </c>
      <c r="AC20" s="431">
        <v>0</v>
      </c>
      <c r="AD20" s="431">
        <v>0</v>
      </c>
      <c r="AE20" s="431">
        <v>0</v>
      </c>
      <c r="AF20" s="431">
        <v>0</v>
      </c>
      <c r="AG20" s="431">
        <v>0</v>
      </c>
      <c r="AH20" s="431">
        <v>0</v>
      </c>
      <c r="AI20" s="431">
        <v>0</v>
      </c>
      <c r="AJ20" s="431">
        <v>0</v>
      </c>
      <c r="AK20" s="431">
        <v>0</v>
      </c>
      <c r="AL20" s="431">
        <v>0</v>
      </c>
      <c r="AM20" s="431">
        <v>0</v>
      </c>
      <c r="AN20" s="432">
        <v>0</v>
      </c>
    </row>
    <row r="21" spans="1:40" ht="15.5" customHeight="1">
      <c r="A21" s="375">
        <v>15</v>
      </c>
      <c r="B21" s="402" t="s">
        <v>50</v>
      </c>
      <c r="C21" s="403" t="s">
        <v>3</v>
      </c>
      <c r="D21" s="430">
        <v>0</v>
      </c>
      <c r="E21" s="431">
        <v>0</v>
      </c>
      <c r="F21" s="431">
        <v>0</v>
      </c>
      <c r="G21" s="431">
        <v>0</v>
      </c>
      <c r="H21" s="431">
        <v>0</v>
      </c>
      <c r="I21" s="431">
        <v>0</v>
      </c>
      <c r="J21" s="431">
        <v>0</v>
      </c>
      <c r="K21" s="431">
        <v>0</v>
      </c>
      <c r="L21" s="431">
        <v>0</v>
      </c>
      <c r="M21" s="431">
        <v>0</v>
      </c>
      <c r="N21" s="431">
        <v>0</v>
      </c>
      <c r="O21" s="431">
        <v>0</v>
      </c>
      <c r="P21" s="431">
        <v>0</v>
      </c>
      <c r="Q21" s="431">
        <v>0</v>
      </c>
      <c r="R21" s="440">
        <v>1</v>
      </c>
      <c r="S21" s="431">
        <v>0</v>
      </c>
      <c r="T21" s="431">
        <v>0</v>
      </c>
      <c r="U21" s="431">
        <v>0</v>
      </c>
      <c r="V21" s="431">
        <v>0</v>
      </c>
      <c r="W21" s="431">
        <v>0</v>
      </c>
      <c r="X21" s="431">
        <v>0</v>
      </c>
      <c r="Y21" s="431">
        <v>0</v>
      </c>
      <c r="Z21" s="431">
        <v>0</v>
      </c>
      <c r="AA21" s="431">
        <v>0</v>
      </c>
      <c r="AB21" s="431">
        <v>0</v>
      </c>
      <c r="AC21" s="431">
        <v>0</v>
      </c>
      <c r="AD21" s="431">
        <v>0</v>
      </c>
      <c r="AE21" s="431">
        <v>0</v>
      </c>
      <c r="AF21" s="431">
        <v>0</v>
      </c>
      <c r="AG21" s="431">
        <v>0</v>
      </c>
      <c r="AH21" s="431">
        <v>0</v>
      </c>
      <c r="AI21" s="431">
        <v>0</v>
      </c>
      <c r="AJ21" s="431">
        <v>0</v>
      </c>
      <c r="AK21" s="431">
        <v>0</v>
      </c>
      <c r="AL21" s="431">
        <v>0</v>
      </c>
      <c r="AM21" s="431">
        <v>0</v>
      </c>
      <c r="AN21" s="432">
        <v>0</v>
      </c>
    </row>
    <row r="22" spans="1:40" ht="15.5" customHeight="1">
      <c r="A22" s="375">
        <v>16</v>
      </c>
      <c r="B22" s="402" t="s">
        <v>51</v>
      </c>
      <c r="C22" s="403" t="s">
        <v>94</v>
      </c>
      <c r="D22" s="430">
        <v>0</v>
      </c>
      <c r="E22" s="431">
        <v>0</v>
      </c>
      <c r="F22" s="431">
        <v>0</v>
      </c>
      <c r="G22" s="431">
        <v>0</v>
      </c>
      <c r="H22" s="431">
        <v>0</v>
      </c>
      <c r="I22" s="431">
        <v>0</v>
      </c>
      <c r="J22" s="431">
        <v>0</v>
      </c>
      <c r="K22" s="431">
        <v>0</v>
      </c>
      <c r="L22" s="431">
        <v>0</v>
      </c>
      <c r="M22" s="431">
        <v>0</v>
      </c>
      <c r="N22" s="431">
        <v>0</v>
      </c>
      <c r="O22" s="431">
        <v>0</v>
      </c>
      <c r="P22" s="431">
        <v>0</v>
      </c>
      <c r="Q22" s="431">
        <v>0</v>
      </c>
      <c r="R22" s="431">
        <v>0</v>
      </c>
      <c r="S22" s="440">
        <v>1</v>
      </c>
      <c r="T22" s="431">
        <v>0</v>
      </c>
      <c r="U22" s="431">
        <v>0</v>
      </c>
      <c r="V22" s="431">
        <v>0</v>
      </c>
      <c r="W22" s="431">
        <v>0</v>
      </c>
      <c r="X22" s="431">
        <v>0</v>
      </c>
      <c r="Y22" s="431">
        <v>0</v>
      </c>
      <c r="Z22" s="431">
        <v>0</v>
      </c>
      <c r="AA22" s="431">
        <v>0</v>
      </c>
      <c r="AB22" s="431">
        <v>0</v>
      </c>
      <c r="AC22" s="431">
        <v>0</v>
      </c>
      <c r="AD22" s="431">
        <v>0</v>
      </c>
      <c r="AE22" s="431">
        <v>0</v>
      </c>
      <c r="AF22" s="431">
        <v>0</v>
      </c>
      <c r="AG22" s="431">
        <v>0</v>
      </c>
      <c r="AH22" s="431">
        <v>0</v>
      </c>
      <c r="AI22" s="431">
        <v>0</v>
      </c>
      <c r="AJ22" s="431">
        <v>0</v>
      </c>
      <c r="AK22" s="431">
        <v>0</v>
      </c>
      <c r="AL22" s="431">
        <v>0</v>
      </c>
      <c r="AM22" s="431">
        <v>0</v>
      </c>
      <c r="AN22" s="432">
        <v>0</v>
      </c>
    </row>
    <row r="23" spans="1:40" ht="15.5" customHeight="1">
      <c r="A23" s="375">
        <v>17</v>
      </c>
      <c r="B23" s="402" t="s">
        <v>52</v>
      </c>
      <c r="C23" s="403" t="s">
        <v>95</v>
      </c>
      <c r="D23" s="430">
        <v>0</v>
      </c>
      <c r="E23" s="431">
        <v>0</v>
      </c>
      <c r="F23" s="431">
        <v>0</v>
      </c>
      <c r="G23" s="431">
        <v>0</v>
      </c>
      <c r="H23" s="431">
        <v>0</v>
      </c>
      <c r="I23" s="431">
        <v>0</v>
      </c>
      <c r="J23" s="431">
        <v>0</v>
      </c>
      <c r="K23" s="431">
        <v>0</v>
      </c>
      <c r="L23" s="431">
        <v>0</v>
      </c>
      <c r="M23" s="431">
        <v>0</v>
      </c>
      <c r="N23" s="431">
        <v>0</v>
      </c>
      <c r="O23" s="431">
        <v>0</v>
      </c>
      <c r="P23" s="431">
        <v>0</v>
      </c>
      <c r="Q23" s="431">
        <v>0</v>
      </c>
      <c r="R23" s="431">
        <v>0</v>
      </c>
      <c r="S23" s="431">
        <v>0</v>
      </c>
      <c r="T23" s="440">
        <v>1</v>
      </c>
      <c r="U23" s="431">
        <v>0</v>
      </c>
      <c r="V23" s="431">
        <v>0</v>
      </c>
      <c r="W23" s="431">
        <v>0</v>
      </c>
      <c r="X23" s="431">
        <v>0</v>
      </c>
      <c r="Y23" s="431">
        <v>0</v>
      </c>
      <c r="Z23" s="431">
        <v>0</v>
      </c>
      <c r="AA23" s="431">
        <v>0</v>
      </c>
      <c r="AB23" s="431">
        <v>0</v>
      </c>
      <c r="AC23" s="431">
        <v>0</v>
      </c>
      <c r="AD23" s="431">
        <v>0</v>
      </c>
      <c r="AE23" s="431">
        <v>0</v>
      </c>
      <c r="AF23" s="431">
        <v>0</v>
      </c>
      <c r="AG23" s="431">
        <v>0</v>
      </c>
      <c r="AH23" s="431">
        <v>0</v>
      </c>
      <c r="AI23" s="431">
        <v>0</v>
      </c>
      <c r="AJ23" s="431">
        <v>0</v>
      </c>
      <c r="AK23" s="431">
        <v>0</v>
      </c>
      <c r="AL23" s="431">
        <v>0</v>
      </c>
      <c r="AM23" s="431">
        <v>0</v>
      </c>
      <c r="AN23" s="432">
        <v>0</v>
      </c>
    </row>
    <row r="24" spans="1:40" ht="15.5" customHeight="1">
      <c r="A24" s="375">
        <v>18</v>
      </c>
      <c r="B24" s="402" t="s">
        <v>53</v>
      </c>
      <c r="C24" s="403" t="s">
        <v>115</v>
      </c>
      <c r="D24" s="430">
        <v>0</v>
      </c>
      <c r="E24" s="431">
        <v>0</v>
      </c>
      <c r="F24" s="431">
        <v>0</v>
      </c>
      <c r="G24" s="431">
        <v>0</v>
      </c>
      <c r="H24" s="431">
        <v>0</v>
      </c>
      <c r="I24" s="431">
        <v>0</v>
      </c>
      <c r="J24" s="431">
        <v>0</v>
      </c>
      <c r="K24" s="431">
        <v>0</v>
      </c>
      <c r="L24" s="431">
        <v>0</v>
      </c>
      <c r="M24" s="431">
        <v>0</v>
      </c>
      <c r="N24" s="431">
        <v>0</v>
      </c>
      <c r="O24" s="431">
        <v>0</v>
      </c>
      <c r="P24" s="431">
        <v>0</v>
      </c>
      <c r="Q24" s="431">
        <v>0</v>
      </c>
      <c r="R24" s="431">
        <v>0</v>
      </c>
      <c r="S24" s="431">
        <v>0</v>
      </c>
      <c r="T24" s="431">
        <v>0</v>
      </c>
      <c r="U24" s="440">
        <v>1</v>
      </c>
      <c r="V24" s="431">
        <v>0</v>
      </c>
      <c r="W24" s="431">
        <v>0</v>
      </c>
      <c r="X24" s="431">
        <v>0</v>
      </c>
      <c r="Y24" s="431">
        <v>0</v>
      </c>
      <c r="Z24" s="431">
        <v>0</v>
      </c>
      <c r="AA24" s="431">
        <v>0</v>
      </c>
      <c r="AB24" s="431">
        <v>0</v>
      </c>
      <c r="AC24" s="431">
        <v>0</v>
      </c>
      <c r="AD24" s="431">
        <v>0</v>
      </c>
      <c r="AE24" s="431">
        <v>0</v>
      </c>
      <c r="AF24" s="431">
        <v>0</v>
      </c>
      <c r="AG24" s="431">
        <v>0</v>
      </c>
      <c r="AH24" s="431">
        <v>0</v>
      </c>
      <c r="AI24" s="431">
        <v>0</v>
      </c>
      <c r="AJ24" s="431">
        <v>0</v>
      </c>
      <c r="AK24" s="431">
        <v>0</v>
      </c>
      <c r="AL24" s="431">
        <v>0</v>
      </c>
      <c r="AM24" s="431">
        <v>0</v>
      </c>
      <c r="AN24" s="432">
        <v>0</v>
      </c>
    </row>
    <row r="25" spans="1:40" ht="15.5" customHeight="1">
      <c r="A25" s="375">
        <v>19</v>
      </c>
      <c r="B25" s="402" t="s">
        <v>54</v>
      </c>
      <c r="C25" s="403" t="s">
        <v>237</v>
      </c>
      <c r="D25" s="430">
        <v>0</v>
      </c>
      <c r="E25" s="431">
        <v>0</v>
      </c>
      <c r="F25" s="431">
        <v>0</v>
      </c>
      <c r="G25" s="431">
        <v>0</v>
      </c>
      <c r="H25" s="431">
        <v>0</v>
      </c>
      <c r="I25" s="431">
        <v>0</v>
      </c>
      <c r="J25" s="431">
        <v>0</v>
      </c>
      <c r="K25" s="431">
        <v>0</v>
      </c>
      <c r="L25" s="431">
        <v>0</v>
      </c>
      <c r="M25" s="431">
        <v>0</v>
      </c>
      <c r="N25" s="431">
        <v>0</v>
      </c>
      <c r="O25" s="431">
        <v>0</v>
      </c>
      <c r="P25" s="431">
        <v>0</v>
      </c>
      <c r="Q25" s="431">
        <v>0</v>
      </c>
      <c r="R25" s="431">
        <v>0</v>
      </c>
      <c r="S25" s="431">
        <v>0</v>
      </c>
      <c r="T25" s="431">
        <v>0</v>
      </c>
      <c r="U25" s="431">
        <v>0</v>
      </c>
      <c r="V25" s="440">
        <v>1</v>
      </c>
      <c r="W25" s="431">
        <v>0</v>
      </c>
      <c r="X25" s="431">
        <v>0</v>
      </c>
      <c r="Y25" s="431">
        <v>0</v>
      </c>
      <c r="Z25" s="431">
        <v>0</v>
      </c>
      <c r="AA25" s="431">
        <v>0</v>
      </c>
      <c r="AB25" s="431">
        <v>0</v>
      </c>
      <c r="AC25" s="431">
        <v>0</v>
      </c>
      <c r="AD25" s="431">
        <v>0</v>
      </c>
      <c r="AE25" s="431">
        <v>0</v>
      </c>
      <c r="AF25" s="431">
        <v>0</v>
      </c>
      <c r="AG25" s="431">
        <v>0</v>
      </c>
      <c r="AH25" s="431">
        <v>0</v>
      </c>
      <c r="AI25" s="431">
        <v>0</v>
      </c>
      <c r="AJ25" s="431">
        <v>0</v>
      </c>
      <c r="AK25" s="431">
        <v>0</v>
      </c>
      <c r="AL25" s="431">
        <v>0</v>
      </c>
      <c r="AM25" s="431">
        <v>0</v>
      </c>
      <c r="AN25" s="432">
        <v>0</v>
      </c>
    </row>
    <row r="26" spans="1:40" ht="15.5" customHeight="1">
      <c r="A26" s="375">
        <v>20</v>
      </c>
      <c r="B26" s="402" t="s">
        <v>55</v>
      </c>
      <c r="C26" s="403" t="s">
        <v>4</v>
      </c>
      <c r="D26" s="430">
        <v>0</v>
      </c>
      <c r="E26" s="431">
        <v>0</v>
      </c>
      <c r="F26" s="431">
        <v>0</v>
      </c>
      <c r="G26" s="431">
        <v>0</v>
      </c>
      <c r="H26" s="431">
        <v>0</v>
      </c>
      <c r="I26" s="431">
        <v>0</v>
      </c>
      <c r="J26" s="431">
        <v>0</v>
      </c>
      <c r="K26" s="431">
        <v>0</v>
      </c>
      <c r="L26" s="431">
        <v>0</v>
      </c>
      <c r="M26" s="431">
        <v>0</v>
      </c>
      <c r="N26" s="431">
        <v>0</v>
      </c>
      <c r="O26" s="431">
        <v>0</v>
      </c>
      <c r="P26" s="431">
        <v>0</v>
      </c>
      <c r="Q26" s="431">
        <v>0</v>
      </c>
      <c r="R26" s="431">
        <v>0</v>
      </c>
      <c r="S26" s="431">
        <v>0</v>
      </c>
      <c r="T26" s="431">
        <v>0</v>
      </c>
      <c r="U26" s="431">
        <v>0</v>
      </c>
      <c r="V26" s="431">
        <v>0</v>
      </c>
      <c r="W26" s="440">
        <v>1</v>
      </c>
      <c r="X26" s="431">
        <v>0</v>
      </c>
      <c r="Y26" s="431">
        <v>0</v>
      </c>
      <c r="Z26" s="431">
        <v>0</v>
      </c>
      <c r="AA26" s="431">
        <v>0</v>
      </c>
      <c r="AB26" s="431">
        <v>0</v>
      </c>
      <c r="AC26" s="431">
        <v>0</v>
      </c>
      <c r="AD26" s="431">
        <v>0</v>
      </c>
      <c r="AE26" s="431">
        <v>0</v>
      </c>
      <c r="AF26" s="431">
        <v>0</v>
      </c>
      <c r="AG26" s="431">
        <v>0</v>
      </c>
      <c r="AH26" s="431">
        <v>0</v>
      </c>
      <c r="AI26" s="431">
        <v>0</v>
      </c>
      <c r="AJ26" s="431">
        <v>0</v>
      </c>
      <c r="AK26" s="431">
        <v>0</v>
      </c>
      <c r="AL26" s="431">
        <v>0</v>
      </c>
      <c r="AM26" s="431">
        <v>0</v>
      </c>
      <c r="AN26" s="432">
        <v>0</v>
      </c>
    </row>
    <row r="27" spans="1:40" ht="15.5" customHeight="1">
      <c r="A27" s="375">
        <v>21</v>
      </c>
      <c r="B27" s="402" t="s">
        <v>56</v>
      </c>
      <c r="C27" s="403" t="s">
        <v>96</v>
      </c>
      <c r="D27" s="430">
        <v>0</v>
      </c>
      <c r="E27" s="431">
        <v>0</v>
      </c>
      <c r="F27" s="431">
        <v>0</v>
      </c>
      <c r="G27" s="431">
        <v>0</v>
      </c>
      <c r="H27" s="431">
        <v>0</v>
      </c>
      <c r="I27" s="431">
        <v>0</v>
      </c>
      <c r="J27" s="431">
        <v>0</v>
      </c>
      <c r="K27" s="431">
        <v>0</v>
      </c>
      <c r="L27" s="431">
        <v>0</v>
      </c>
      <c r="M27" s="431">
        <v>0</v>
      </c>
      <c r="N27" s="431">
        <v>0</v>
      </c>
      <c r="O27" s="431">
        <v>0</v>
      </c>
      <c r="P27" s="431">
        <v>0</v>
      </c>
      <c r="Q27" s="431">
        <v>0</v>
      </c>
      <c r="R27" s="431">
        <v>0</v>
      </c>
      <c r="S27" s="431">
        <v>0</v>
      </c>
      <c r="T27" s="431">
        <v>0</v>
      </c>
      <c r="U27" s="431">
        <v>0</v>
      </c>
      <c r="V27" s="431">
        <v>0</v>
      </c>
      <c r="W27" s="431">
        <v>0</v>
      </c>
      <c r="X27" s="440">
        <v>1</v>
      </c>
      <c r="Y27" s="431">
        <v>0</v>
      </c>
      <c r="Z27" s="431">
        <v>0</v>
      </c>
      <c r="AA27" s="431">
        <v>0</v>
      </c>
      <c r="AB27" s="431">
        <v>0</v>
      </c>
      <c r="AC27" s="431">
        <v>0</v>
      </c>
      <c r="AD27" s="431">
        <v>0</v>
      </c>
      <c r="AE27" s="431">
        <v>0</v>
      </c>
      <c r="AF27" s="431">
        <v>0</v>
      </c>
      <c r="AG27" s="431">
        <v>0</v>
      </c>
      <c r="AH27" s="431">
        <v>0</v>
      </c>
      <c r="AI27" s="431">
        <v>0</v>
      </c>
      <c r="AJ27" s="431">
        <v>0</v>
      </c>
      <c r="AK27" s="431">
        <v>0</v>
      </c>
      <c r="AL27" s="431">
        <v>0</v>
      </c>
      <c r="AM27" s="431">
        <v>0</v>
      </c>
      <c r="AN27" s="432">
        <v>0</v>
      </c>
    </row>
    <row r="28" spans="1:40" ht="15.5" customHeight="1">
      <c r="A28" s="375">
        <v>22</v>
      </c>
      <c r="B28" s="402" t="s">
        <v>57</v>
      </c>
      <c r="C28" s="403" t="s">
        <v>238</v>
      </c>
      <c r="D28" s="430">
        <v>0</v>
      </c>
      <c r="E28" s="431">
        <v>0</v>
      </c>
      <c r="F28" s="431">
        <v>0</v>
      </c>
      <c r="G28" s="431">
        <v>0</v>
      </c>
      <c r="H28" s="431">
        <v>0</v>
      </c>
      <c r="I28" s="431">
        <v>0</v>
      </c>
      <c r="J28" s="431">
        <v>0</v>
      </c>
      <c r="K28" s="431">
        <v>0</v>
      </c>
      <c r="L28" s="431">
        <v>0</v>
      </c>
      <c r="M28" s="431">
        <v>0</v>
      </c>
      <c r="N28" s="431">
        <v>0</v>
      </c>
      <c r="O28" s="431">
        <v>0</v>
      </c>
      <c r="P28" s="431">
        <v>0</v>
      </c>
      <c r="Q28" s="431">
        <v>0</v>
      </c>
      <c r="R28" s="431">
        <v>0</v>
      </c>
      <c r="S28" s="431">
        <v>0</v>
      </c>
      <c r="T28" s="431">
        <v>0</v>
      </c>
      <c r="U28" s="431">
        <v>0</v>
      </c>
      <c r="V28" s="431">
        <v>0</v>
      </c>
      <c r="W28" s="431">
        <v>0</v>
      </c>
      <c r="X28" s="431">
        <v>0</v>
      </c>
      <c r="Y28" s="440">
        <v>1</v>
      </c>
      <c r="Z28" s="431">
        <v>0</v>
      </c>
      <c r="AA28" s="431">
        <v>0</v>
      </c>
      <c r="AB28" s="431">
        <v>0</v>
      </c>
      <c r="AC28" s="431">
        <v>0</v>
      </c>
      <c r="AD28" s="431">
        <v>0</v>
      </c>
      <c r="AE28" s="431">
        <v>0</v>
      </c>
      <c r="AF28" s="431">
        <v>0</v>
      </c>
      <c r="AG28" s="431">
        <v>0</v>
      </c>
      <c r="AH28" s="431">
        <v>0</v>
      </c>
      <c r="AI28" s="431">
        <v>0</v>
      </c>
      <c r="AJ28" s="431">
        <v>0</v>
      </c>
      <c r="AK28" s="431">
        <v>0</v>
      </c>
      <c r="AL28" s="431">
        <v>0</v>
      </c>
      <c r="AM28" s="431">
        <v>0</v>
      </c>
      <c r="AN28" s="432">
        <v>0</v>
      </c>
    </row>
    <row r="29" spans="1:40" ht="15.5" customHeight="1">
      <c r="A29" s="375">
        <v>23</v>
      </c>
      <c r="B29" s="402" t="s">
        <v>58</v>
      </c>
      <c r="C29" s="403" t="s">
        <v>5</v>
      </c>
      <c r="D29" s="430">
        <v>0</v>
      </c>
      <c r="E29" s="431">
        <v>0</v>
      </c>
      <c r="F29" s="431">
        <v>0</v>
      </c>
      <c r="G29" s="431">
        <v>0</v>
      </c>
      <c r="H29" s="431">
        <v>0</v>
      </c>
      <c r="I29" s="431">
        <v>0</v>
      </c>
      <c r="J29" s="431">
        <v>0</v>
      </c>
      <c r="K29" s="431">
        <v>0</v>
      </c>
      <c r="L29" s="431">
        <v>0</v>
      </c>
      <c r="M29" s="431">
        <v>0</v>
      </c>
      <c r="N29" s="431">
        <v>0</v>
      </c>
      <c r="O29" s="431">
        <v>0</v>
      </c>
      <c r="P29" s="431">
        <v>0</v>
      </c>
      <c r="Q29" s="431">
        <v>0</v>
      </c>
      <c r="R29" s="431">
        <v>0</v>
      </c>
      <c r="S29" s="431">
        <v>0</v>
      </c>
      <c r="T29" s="431">
        <v>0</v>
      </c>
      <c r="U29" s="431">
        <v>0</v>
      </c>
      <c r="V29" s="431">
        <v>0</v>
      </c>
      <c r="W29" s="431">
        <v>0</v>
      </c>
      <c r="X29" s="431">
        <v>0</v>
      </c>
      <c r="Y29" s="431">
        <v>0</v>
      </c>
      <c r="Z29" s="440">
        <v>1</v>
      </c>
      <c r="AA29" s="431">
        <v>0</v>
      </c>
      <c r="AB29" s="431">
        <v>0</v>
      </c>
      <c r="AC29" s="431">
        <v>0</v>
      </c>
      <c r="AD29" s="431">
        <v>0</v>
      </c>
      <c r="AE29" s="431">
        <v>0</v>
      </c>
      <c r="AF29" s="431">
        <v>0</v>
      </c>
      <c r="AG29" s="431">
        <v>0</v>
      </c>
      <c r="AH29" s="431">
        <v>0</v>
      </c>
      <c r="AI29" s="431">
        <v>0</v>
      </c>
      <c r="AJ29" s="431">
        <v>0</v>
      </c>
      <c r="AK29" s="431">
        <v>0</v>
      </c>
      <c r="AL29" s="431">
        <v>0</v>
      </c>
      <c r="AM29" s="431">
        <v>0</v>
      </c>
      <c r="AN29" s="432">
        <v>0</v>
      </c>
    </row>
    <row r="30" spans="1:40" ht="15.5" customHeight="1">
      <c r="A30" s="375">
        <v>24</v>
      </c>
      <c r="B30" s="402" t="s">
        <v>59</v>
      </c>
      <c r="C30" s="403" t="s">
        <v>6</v>
      </c>
      <c r="D30" s="430">
        <v>0</v>
      </c>
      <c r="E30" s="431">
        <v>0</v>
      </c>
      <c r="F30" s="431">
        <v>0</v>
      </c>
      <c r="G30" s="431">
        <v>0</v>
      </c>
      <c r="H30" s="431">
        <v>0</v>
      </c>
      <c r="I30" s="431">
        <v>0</v>
      </c>
      <c r="J30" s="431">
        <v>0</v>
      </c>
      <c r="K30" s="431">
        <v>0</v>
      </c>
      <c r="L30" s="431">
        <v>0</v>
      </c>
      <c r="M30" s="431">
        <v>0</v>
      </c>
      <c r="N30" s="431">
        <v>0</v>
      </c>
      <c r="O30" s="431">
        <v>0</v>
      </c>
      <c r="P30" s="431">
        <v>0</v>
      </c>
      <c r="Q30" s="431">
        <v>0</v>
      </c>
      <c r="R30" s="431">
        <v>0</v>
      </c>
      <c r="S30" s="431">
        <v>0</v>
      </c>
      <c r="T30" s="431">
        <v>0</v>
      </c>
      <c r="U30" s="431">
        <v>0</v>
      </c>
      <c r="V30" s="431">
        <v>0</v>
      </c>
      <c r="W30" s="431">
        <v>0</v>
      </c>
      <c r="X30" s="431">
        <v>0</v>
      </c>
      <c r="Y30" s="431">
        <v>0</v>
      </c>
      <c r="Z30" s="431">
        <v>0</v>
      </c>
      <c r="AA30" s="440">
        <v>1</v>
      </c>
      <c r="AB30" s="431">
        <v>0</v>
      </c>
      <c r="AC30" s="431">
        <v>0</v>
      </c>
      <c r="AD30" s="431">
        <v>0</v>
      </c>
      <c r="AE30" s="431">
        <v>0</v>
      </c>
      <c r="AF30" s="431">
        <v>0</v>
      </c>
      <c r="AG30" s="431">
        <v>0</v>
      </c>
      <c r="AH30" s="431">
        <v>0</v>
      </c>
      <c r="AI30" s="431">
        <v>0</v>
      </c>
      <c r="AJ30" s="431">
        <v>0</v>
      </c>
      <c r="AK30" s="431">
        <v>0</v>
      </c>
      <c r="AL30" s="431">
        <v>0</v>
      </c>
      <c r="AM30" s="431">
        <v>0</v>
      </c>
      <c r="AN30" s="432">
        <v>0</v>
      </c>
    </row>
    <row r="31" spans="1:40" ht="15.5" customHeight="1">
      <c r="A31" s="375">
        <v>25</v>
      </c>
      <c r="B31" s="402" t="s">
        <v>60</v>
      </c>
      <c r="C31" s="403" t="s">
        <v>97</v>
      </c>
      <c r="D31" s="430">
        <v>0</v>
      </c>
      <c r="E31" s="431">
        <v>0</v>
      </c>
      <c r="F31" s="431">
        <v>0</v>
      </c>
      <c r="G31" s="431">
        <v>0</v>
      </c>
      <c r="H31" s="431">
        <v>0</v>
      </c>
      <c r="I31" s="431">
        <v>0</v>
      </c>
      <c r="J31" s="431">
        <v>0</v>
      </c>
      <c r="K31" s="431">
        <v>0</v>
      </c>
      <c r="L31" s="431">
        <v>0</v>
      </c>
      <c r="M31" s="431">
        <v>0</v>
      </c>
      <c r="N31" s="431">
        <v>0</v>
      </c>
      <c r="O31" s="431">
        <v>0</v>
      </c>
      <c r="P31" s="431">
        <v>0</v>
      </c>
      <c r="Q31" s="431">
        <v>0</v>
      </c>
      <c r="R31" s="431">
        <v>0</v>
      </c>
      <c r="S31" s="431">
        <v>0</v>
      </c>
      <c r="T31" s="431">
        <v>0</v>
      </c>
      <c r="U31" s="431">
        <v>0</v>
      </c>
      <c r="V31" s="431">
        <v>0</v>
      </c>
      <c r="W31" s="431">
        <v>0</v>
      </c>
      <c r="X31" s="431">
        <v>0</v>
      </c>
      <c r="Y31" s="431">
        <v>0</v>
      </c>
      <c r="Z31" s="431">
        <v>0</v>
      </c>
      <c r="AA31" s="431">
        <v>0</v>
      </c>
      <c r="AB31" s="440">
        <v>1</v>
      </c>
      <c r="AC31" s="431">
        <v>0</v>
      </c>
      <c r="AD31" s="431">
        <v>0</v>
      </c>
      <c r="AE31" s="431">
        <v>0</v>
      </c>
      <c r="AF31" s="431">
        <v>0</v>
      </c>
      <c r="AG31" s="431">
        <v>0</v>
      </c>
      <c r="AH31" s="431">
        <v>0</v>
      </c>
      <c r="AI31" s="431">
        <v>0</v>
      </c>
      <c r="AJ31" s="431">
        <v>0</v>
      </c>
      <c r="AK31" s="431">
        <v>0</v>
      </c>
      <c r="AL31" s="431">
        <v>0</v>
      </c>
      <c r="AM31" s="431">
        <v>0</v>
      </c>
      <c r="AN31" s="432">
        <v>0</v>
      </c>
    </row>
    <row r="32" spans="1:40" ht="15.5" customHeight="1">
      <c r="A32" s="375">
        <v>26</v>
      </c>
      <c r="B32" s="402" t="s">
        <v>61</v>
      </c>
      <c r="C32" s="403" t="s">
        <v>7</v>
      </c>
      <c r="D32" s="430">
        <v>0</v>
      </c>
      <c r="E32" s="431">
        <v>0</v>
      </c>
      <c r="F32" s="431">
        <v>0</v>
      </c>
      <c r="G32" s="431">
        <v>0</v>
      </c>
      <c r="H32" s="431">
        <v>0</v>
      </c>
      <c r="I32" s="431">
        <v>0</v>
      </c>
      <c r="J32" s="431">
        <v>0</v>
      </c>
      <c r="K32" s="431">
        <v>0</v>
      </c>
      <c r="L32" s="431">
        <v>0</v>
      </c>
      <c r="M32" s="431">
        <v>0</v>
      </c>
      <c r="N32" s="431">
        <v>0</v>
      </c>
      <c r="O32" s="431">
        <v>0</v>
      </c>
      <c r="P32" s="431">
        <v>0</v>
      </c>
      <c r="Q32" s="431">
        <v>0</v>
      </c>
      <c r="R32" s="431">
        <v>0</v>
      </c>
      <c r="S32" s="431">
        <v>0</v>
      </c>
      <c r="T32" s="431">
        <v>0</v>
      </c>
      <c r="U32" s="431">
        <v>0</v>
      </c>
      <c r="V32" s="431">
        <v>0</v>
      </c>
      <c r="W32" s="431">
        <v>0</v>
      </c>
      <c r="X32" s="431">
        <v>0</v>
      </c>
      <c r="Y32" s="431">
        <v>0</v>
      </c>
      <c r="Z32" s="431">
        <v>0</v>
      </c>
      <c r="AA32" s="431">
        <v>0</v>
      </c>
      <c r="AB32" s="431">
        <v>0</v>
      </c>
      <c r="AC32" s="440">
        <v>1</v>
      </c>
      <c r="AD32" s="431">
        <v>0</v>
      </c>
      <c r="AE32" s="431">
        <v>0</v>
      </c>
      <c r="AF32" s="431">
        <v>0</v>
      </c>
      <c r="AG32" s="431">
        <v>0</v>
      </c>
      <c r="AH32" s="431">
        <v>0</v>
      </c>
      <c r="AI32" s="431">
        <v>0</v>
      </c>
      <c r="AJ32" s="431">
        <v>0</v>
      </c>
      <c r="AK32" s="431">
        <v>0</v>
      </c>
      <c r="AL32" s="431">
        <v>0</v>
      </c>
      <c r="AM32" s="431">
        <v>0</v>
      </c>
      <c r="AN32" s="432">
        <v>0</v>
      </c>
    </row>
    <row r="33" spans="1:40" ht="15.5" customHeight="1">
      <c r="A33" s="375">
        <v>27</v>
      </c>
      <c r="B33" s="402" t="s">
        <v>62</v>
      </c>
      <c r="C33" s="403" t="s">
        <v>98</v>
      </c>
      <c r="D33" s="430">
        <v>0</v>
      </c>
      <c r="E33" s="431">
        <v>0</v>
      </c>
      <c r="F33" s="431">
        <v>0</v>
      </c>
      <c r="G33" s="431">
        <v>0</v>
      </c>
      <c r="H33" s="431">
        <v>0</v>
      </c>
      <c r="I33" s="431">
        <v>0</v>
      </c>
      <c r="J33" s="431">
        <v>0</v>
      </c>
      <c r="K33" s="431">
        <v>0</v>
      </c>
      <c r="L33" s="431">
        <v>0</v>
      </c>
      <c r="M33" s="431">
        <v>0</v>
      </c>
      <c r="N33" s="431">
        <v>0</v>
      </c>
      <c r="O33" s="431">
        <v>0</v>
      </c>
      <c r="P33" s="431">
        <v>0</v>
      </c>
      <c r="Q33" s="431">
        <v>0</v>
      </c>
      <c r="R33" s="431">
        <v>0</v>
      </c>
      <c r="S33" s="431">
        <v>0</v>
      </c>
      <c r="T33" s="431">
        <v>0</v>
      </c>
      <c r="U33" s="431">
        <v>0</v>
      </c>
      <c r="V33" s="431">
        <v>0</v>
      </c>
      <c r="W33" s="431">
        <v>0</v>
      </c>
      <c r="X33" s="431">
        <v>0</v>
      </c>
      <c r="Y33" s="431">
        <v>0</v>
      </c>
      <c r="Z33" s="431">
        <v>0</v>
      </c>
      <c r="AA33" s="431">
        <v>0</v>
      </c>
      <c r="AB33" s="431">
        <v>0</v>
      </c>
      <c r="AC33" s="431">
        <v>0</v>
      </c>
      <c r="AD33" s="440">
        <v>1</v>
      </c>
      <c r="AE33" s="431">
        <v>0</v>
      </c>
      <c r="AF33" s="431">
        <v>0</v>
      </c>
      <c r="AG33" s="431">
        <v>0</v>
      </c>
      <c r="AH33" s="431">
        <v>0</v>
      </c>
      <c r="AI33" s="431">
        <v>0</v>
      </c>
      <c r="AJ33" s="431">
        <v>0</v>
      </c>
      <c r="AK33" s="431">
        <v>0</v>
      </c>
      <c r="AL33" s="431">
        <v>0</v>
      </c>
      <c r="AM33" s="431">
        <v>0</v>
      </c>
      <c r="AN33" s="432">
        <v>0</v>
      </c>
    </row>
    <row r="34" spans="1:40" ht="15.5" customHeight="1">
      <c r="A34" s="375">
        <v>28</v>
      </c>
      <c r="B34" s="402" t="s">
        <v>63</v>
      </c>
      <c r="C34" s="403" t="s">
        <v>99</v>
      </c>
      <c r="D34" s="430">
        <v>0</v>
      </c>
      <c r="E34" s="431">
        <v>0</v>
      </c>
      <c r="F34" s="431">
        <v>0</v>
      </c>
      <c r="G34" s="431">
        <v>0</v>
      </c>
      <c r="H34" s="431">
        <v>0</v>
      </c>
      <c r="I34" s="431">
        <v>0</v>
      </c>
      <c r="J34" s="431">
        <v>0</v>
      </c>
      <c r="K34" s="431">
        <v>0</v>
      </c>
      <c r="L34" s="431">
        <v>0</v>
      </c>
      <c r="M34" s="431">
        <v>0</v>
      </c>
      <c r="N34" s="431">
        <v>0</v>
      </c>
      <c r="O34" s="431">
        <v>0</v>
      </c>
      <c r="P34" s="431">
        <v>0</v>
      </c>
      <c r="Q34" s="431">
        <v>0</v>
      </c>
      <c r="R34" s="431">
        <v>0</v>
      </c>
      <c r="S34" s="431">
        <v>0</v>
      </c>
      <c r="T34" s="431">
        <v>0</v>
      </c>
      <c r="U34" s="431">
        <v>0</v>
      </c>
      <c r="V34" s="431">
        <v>0</v>
      </c>
      <c r="W34" s="431">
        <v>0</v>
      </c>
      <c r="X34" s="431">
        <v>0</v>
      </c>
      <c r="Y34" s="431">
        <v>0</v>
      </c>
      <c r="Z34" s="431">
        <v>0</v>
      </c>
      <c r="AA34" s="431">
        <v>0</v>
      </c>
      <c r="AB34" s="431">
        <v>0</v>
      </c>
      <c r="AC34" s="431">
        <v>0</v>
      </c>
      <c r="AD34" s="431">
        <v>0</v>
      </c>
      <c r="AE34" s="440">
        <v>1</v>
      </c>
      <c r="AF34" s="431">
        <v>0</v>
      </c>
      <c r="AG34" s="431">
        <v>0</v>
      </c>
      <c r="AH34" s="431">
        <v>0</v>
      </c>
      <c r="AI34" s="431">
        <v>0</v>
      </c>
      <c r="AJ34" s="431">
        <v>0</v>
      </c>
      <c r="AK34" s="431">
        <v>0</v>
      </c>
      <c r="AL34" s="431">
        <v>0</v>
      </c>
      <c r="AM34" s="431">
        <v>0</v>
      </c>
      <c r="AN34" s="432">
        <v>0</v>
      </c>
    </row>
    <row r="35" spans="1:40" ht="15.5" customHeight="1">
      <c r="A35" s="375">
        <v>29</v>
      </c>
      <c r="B35" s="402" t="s">
        <v>64</v>
      </c>
      <c r="C35" s="403" t="s">
        <v>100</v>
      </c>
      <c r="D35" s="430">
        <v>0</v>
      </c>
      <c r="E35" s="431">
        <v>0</v>
      </c>
      <c r="F35" s="431">
        <v>0</v>
      </c>
      <c r="G35" s="431">
        <v>0</v>
      </c>
      <c r="H35" s="431">
        <v>0</v>
      </c>
      <c r="I35" s="431">
        <v>0</v>
      </c>
      <c r="J35" s="431">
        <v>0</v>
      </c>
      <c r="K35" s="431">
        <v>0</v>
      </c>
      <c r="L35" s="431">
        <v>0</v>
      </c>
      <c r="M35" s="431">
        <v>0</v>
      </c>
      <c r="N35" s="431">
        <v>0</v>
      </c>
      <c r="O35" s="431">
        <v>0</v>
      </c>
      <c r="P35" s="431">
        <v>0</v>
      </c>
      <c r="Q35" s="431">
        <v>0</v>
      </c>
      <c r="R35" s="431">
        <v>0</v>
      </c>
      <c r="S35" s="431">
        <v>0</v>
      </c>
      <c r="T35" s="431">
        <v>0</v>
      </c>
      <c r="U35" s="431">
        <v>0</v>
      </c>
      <c r="V35" s="431">
        <v>0</v>
      </c>
      <c r="W35" s="431">
        <v>0</v>
      </c>
      <c r="X35" s="431">
        <v>0</v>
      </c>
      <c r="Y35" s="431">
        <v>0</v>
      </c>
      <c r="Z35" s="431">
        <v>0</v>
      </c>
      <c r="AA35" s="431">
        <v>0</v>
      </c>
      <c r="AB35" s="431">
        <v>0</v>
      </c>
      <c r="AC35" s="431">
        <v>0</v>
      </c>
      <c r="AD35" s="431">
        <v>0</v>
      </c>
      <c r="AE35" s="431">
        <v>0</v>
      </c>
      <c r="AF35" s="440">
        <v>1</v>
      </c>
      <c r="AG35" s="431">
        <v>0</v>
      </c>
      <c r="AH35" s="431">
        <v>0</v>
      </c>
      <c r="AI35" s="431">
        <v>0</v>
      </c>
      <c r="AJ35" s="431">
        <v>0</v>
      </c>
      <c r="AK35" s="431">
        <v>0</v>
      </c>
      <c r="AL35" s="431">
        <v>0</v>
      </c>
      <c r="AM35" s="431">
        <v>0</v>
      </c>
      <c r="AN35" s="432">
        <v>0</v>
      </c>
    </row>
    <row r="36" spans="1:40" ht="15.5" customHeight="1">
      <c r="A36" s="375">
        <v>30</v>
      </c>
      <c r="B36" s="402" t="s">
        <v>65</v>
      </c>
      <c r="C36" s="403" t="s">
        <v>8</v>
      </c>
      <c r="D36" s="430">
        <v>0</v>
      </c>
      <c r="E36" s="431">
        <v>0</v>
      </c>
      <c r="F36" s="431">
        <v>0</v>
      </c>
      <c r="G36" s="431">
        <v>0</v>
      </c>
      <c r="H36" s="431">
        <v>0</v>
      </c>
      <c r="I36" s="431">
        <v>0</v>
      </c>
      <c r="J36" s="431">
        <v>0</v>
      </c>
      <c r="K36" s="431">
        <v>0</v>
      </c>
      <c r="L36" s="431">
        <v>0</v>
      </c>
      <c r="M36" s="431">
        <v>0</v>
      </c>
      <c r="N36" s="431">
        <v>0</v>
      </c>
      <c r="O36" s="431">
        <v>0</v>
      </c>
      <c r="P36" s="431">
        <v>0</v>
      </c>
      <c r="Q36" s="431">
        <v>0</v>
      </c>
      <c r="R36" s="431">
        <v>0</v>
      </c>
      <c r="S36" s="431">
        <v>0</v>
      </c>
      <c r="T36" s="431">
        <v>0</v>
      </c>
      <c r="U36" s="431">
        <v>0</v>
      </c>
      <c r="V36" s="431">
        <v>0</v>
      </c>
      <c r="W36" s="431">
        <v>0</v>
      </c>
      <c r="X36" s="431">
        <v>0</v>
      </c>
      <c r="Y36" s="431">
        <v>0</v>
      </c>
      <c r="Z36" s="431">
        <v>0</v>
      </c>
      <c r="AA36" s="431">
        <v>0</v>
      </c>
      <c r="AB36" s="431">
        <v>0</v>
      </c>
      <c r="AC36" s="431">
        <v>0</v>
      </c>
      <c r="AD36" s="431">
        <v>0</v>
      </c>
      <c r="AE36" s="431">
        <v>0</v>
      </c>
      <c r="AF36" s="431">
        <v>0</v>
      </c>
      <c r="AG36" s="440">
        <v>1</v>
      </c>
      <c r="AH36" s="431">
        <v>0</v>
      </c>
      <c r="AI36" s="431">
        <v>0</v>
      </c>
      <c r="AJ36" s="431">
        <v>0</v>
      </c>
      <c r="AK36" s="431">
        <v>0</v>
      </c>
      <c r="AL36" s="431">
        <v>0</v>
      </c>
      <c r="AM36" s="431">
        <v>0</v>
      </c>
      <c r="AN36" s="432">
        <v>0</v>
      </c>
    </row>
    <row r="37" spans="1:40" ht="15.5" customHeight="1">
      <c r="A37" s="375">
        <v>31</v>
      </c>
      <c r="B37" s="402" t="s">
        <v>66</v>
      </c>
      <c r="C37" s="403" t="s">
        <v>101</v>
      </c>
      <c r="D37" s="430">
        <v>0</v>
      </c>
      <c r="E37" s="431">
        <v>0</v>
      </c>
      <c r="F37" s="431">
        <v>0</v>
      </c>
      <c r="G37" s="431">
        <v>0</v>
      </c>
      <c r="H37" s="431">
        <v>0</v>
      </c>
      <c r="I37" s="431">
        <v>0</v>
      </c>
      <c r="J37" s="431">
        <v>0</v>
      </c>
      <c r="K37" s="431">
        <v>0</v>
      </c>
      <c r="L37" s="431">
        <v>0</v>
      </c>
      <c r="M37" s="431">
        <v>0</v>
      </c>
      <c r="N37" s="431">
        <v>0</v>
      </c>
      <c r="O37" s="431">
        <v>0</v>
      </c>
      <c r="P37" s="431">
        <v>0</v>
      </c>
      <c r="Q37" s="431">
        <v>0</v>
      </c>
      <c r="R37" s="431">
        <v>0</v>
      </c>
      <c r="S37" s="431">
        <v>0</v>
      </c>
      <c r="T37" s="431">
        <v>0</v>
      </c>
      <c r="U37" s="431">
        <v>0</v>
      </c>
      <c r="V37" s="431">
        <v>0</v>
      </c>
      <c r="W37" s="431">
        <v>0</v>
      </c>
      <c r="X37" s="431">
        <v>0</v>
      </c>
      <c r="Y37" s="431">
        <v>0</v>
      </c>
      <c r="Z37" s="431">
        <v>0</v>
      </c>
      <c r="AA37" s="431">
        <v>0</v>
      </c>
      <c r="AB37" s="431">
        <v>0</v>
      </c>
      <c r="AC37" s="431">
        <v>0</v>
      </c>
      <c r="AD37" s="431">
        <v>0</v>
      </c>
      <c r="AE37" s="431">
        <v>0</v>
      </c>
      <c r="AF37" s="431">
        <v>0</v>
      </c>
      <c r="AG37" s="431">
        <v>0</v>
      </c>
      <c r="AH37" s="440">
        <v>1</v>
      </c>
      <c r="AI37" s="431">
        <v>0</v>
      </c>
      <c r="AJ37" s="431">
        <v>0</v>
      </c>
      <c r="AK37" s="431">
        <v>0</v>
      </c>
      <c r="AL37" s="431">
        <v>0</v>
      </c>
      <c r="AM37" s="431">
        <v>0</v>
      </c>
      <c r="AN37" s="432">
        <v>0</v>
      </c>
    </row>
    <row r="38" spans="1:40" ht="15.5" customHeight="1">
      <c r="A38" s="375">
        <v>32</v>
      </c>
      <c r="B38" s="402" t="s">
        <v>67</v>
      </c>
      <c r="C38" s="403" t="s">
        <v>102</v>
      </c>
      <c r="D38" s="430">
        <v>0</v>
      </c>
      <c r="E38" s="431">
        <v>0</v>
      </c>
      <c r="F38" s="431">
        <v>0</v>
      </c>
      <c r="G38" s="431">
        <v>0</v>
      </c>
      <c r="H38" s="431">
        <v>0</v>
      </c>
      <c r="I38" s="431">
        <v>0</v>
      </c>
      <c r="J38" s="431">
        <v>0</v>
      </c>
      <c r="K38" s="431">
        <v>0</v>
      </c>
      <c r="L38" s="431">
        <v>0</v>
      </c>
      <c r="M38" s="431">
        <v>0</v>
      </c>
      <c r="N38" s="431">
        <v>0</v>
      </c>
      <c r="O38" s="431">
        <v>0</v>
      </c>
      <c r="P38" s="431">
        <v>0</v>
      </c>
      <c r="Q38" s="431">
        <v>0</v>
      </c>
      <c r="R38" s="431">
        <v>0</v>
      </c>
      <c r="S38" s="431">
        <v>0</v>
      </c>
      <c r="T38" s="431">
        <v>0</v>
      </c>
      <c r="U38" s="431">
        <v>0</v>
      </c>
      <c r="V38" s="431">
        <v>0</v>
      </c>
      <c r="W38" s="431">
        <v>0</v>
      </c>
      <c r="X38" s="431">
        <v>0</v>
      </c>
      <c r="Y38" s="431">
        <v>0</v>
      </c>
      <c r="Z38" s="431">
        <v>0</v>
      </c>
      <c r="AA38" s="431">
        <v>0</v>
      </c>
      <c r="AB38" s="431">
        <v>0</v>
      </c>
      <c r="AC38" s="431">
        <v>0</v>
      </c>
      <c r="AD38" s="431">
        <v>0</v>
      </c>
      <c r="AE38" s="431">
        <v>0</v>
      </c>
      <c r="AF38" s="431">
        <v>0</v>
      </c>
      <c r="AG38" s="431">
        <v>0</v>
      </c>
      <c r="AH38" s="431">
        <v>0</v>
      </c>
      <c r="AI38" s="440">
        <v>1</v>
      </c>
      <c r="AJ38" s="431">
        <v>0</v>
      </c>
      <c r="AK38" s="431">
        <v>0</v>
      </c>
      <c r="AL38" s="431">
        <v>0</v>
      </c>
      <c r="AM38" s="431">
        <v>0</v>
      </c>
      <c r="AN38" s="432">
        <v>0</v>
      </c>
    </row>
    <row r="39" spans="1:40" ht="15.5" customHeight="1">
      <c r="A39" s="375">
        <v>33</v>
      </c>
      <c r="B39" s="402" t="s">
        <v>68</v>
      </c>
      <c r="C39" s="403" t="s">
        <v>239</v>
      </c>
      <c r="D39" s="430">
        <v>0</v>
      </c>
      <c r="E39" s="431">
        <v>0</v>
      </c>
      <c r="F39" s="431">
        <v>0</v>
      </c>
      <c r="G39" s="431">
        <v>0</v>
      </c>
      <c r="H39" s="431">
        <v>0</v>
      </c>
      <c r="I39" s="431">
        <v>0</v>
      </c>
      <c r="J39" s="431">
        <v>0</v>
      </c>
      <c r="K39" s="431">
        <v>0</v>
      </c>
      <c r="L39" s="431">
        <v>0</v>
      </c>
      <c r="M39" s="431">
        <v>0</v>
      </c>
      <c r="N39" s="431">
        <v>0</v>
      </c>
      <c r="O39" s="431">
        <v>0</v>
      </c>
      <c r="P39" s="431">
        <v>0</v>
      </c>
      <c r="Q39" s="431">
        <v>0</v>
      </c>
      <c r="R39" s="431">
        <v>0</v>
      </c>
      <c r="S39" s="431">
        <v>0</v>
      </c>
      <c r="T39" s="431">
        <v>0</v>
      </c>
      <c r="U39" s="431">
        <v>0</v>
      </c>
      <c r="V39" s="431">
        <v>0</v>
      </c>
      <c r="W39" s="431">
        <v>0</v>
      </c>
      <c r="X39" s="431">
        <v>0</v>
      </c>
      <c r="Y39" s="431">
        <v>0</v>
      </c>
      <c r="Z39" s="431">
        <v>0</v>
      </c>
      <c r="AA39" s="431">
        <v>0</v>
      </c>
      <c r="AB39" s="431">
        <v>0</v>
      </c>
      <c r="AC39" s="431">
        <v>0</v>
      </c>
      <c r="AD39" s="431">
        <v>0</v>
      </c>
      <c r="AE39" s="431">
        <v>0</v>
      </c>
      <c r="AF39" s="431">
        <v>0</v>
      </c>
      <c r="AG39" s="431">
        <v>0</v>
      </c>
      <c r="AH39" s="431">
        <v>0</v>
      </c>
      <c r="AI39" s="431">
        <v>0</v>
      </c>
      <c r="AJ39" s="440">
        <v>1</v>
      </c>
      <c r="AK39" s="431">
        <v>0</v>
      </c>
      <c r="AL39" s="431">
        <v>0</v>
      </c>
      <c r="AM39" s="431">
        <v>0</v>
      </c>
      <c r="AN39" s="432">
        <v>0</v>
      </c>
    </row>
    <row r="40" spans="1:40" ht="15.5" customHeight="1">
      <c r="A40" s="375">
        <v>34</v>
      </c>
      <c r="B40" s="402" t="s">
        <v>69</v>
      </c>
      <c r="C40" s="403" t="s">
        <v>240</v>
      </c>
      <c r="D40" s="430">
        <v>0</v>
      </c>
      <c r="E40" s="431">
        <v>0</v>
      </c>
      <c r="F40" s="431">
        <v>0</v>
      </c>
      <c r="G40" s="431">
        <v>0</v>
      </c>
      <c r="H40" s="431">
        <v>0</v>
      </c>
      <c r="I40" s="431">
        <v>0</v>
      </c>
      <c r="J40" s="431">
        <v>0</v>
      </c>
      <c r="K40" s="431">
        <v>0</v>
      </c>
      <c r="L40" s="431">
        <v>0</v>
      </c>
      <c r="M40" s="431">
        <v>0</v>
      </c>
      <c r="N40" s="431">
        <v>0</v>
      </c>
      <c r="O40" s="431">
        <v>0</v>
      </c>
      <c r="P40" s="431">
        <v>0</v>
      </c>
      <c r="Q40" s="431">
        <v>0</v>
      </c>
      <c r="R40" s="431">
        <v>0</v>
      </c>
      <c r="S40" s="431">
        <v>0</v>
      </c>
      <c r="T40" s="431">
        <v>0</v>
      </c>
      <c r="U40" s="431">
        <v>0</v>
      </c>
      <c r="V40" s="431">
        <v>0</v>
      </c>
      <c r="W40" s="431">
        <v>0</v>
      </c>
      <c r="X40" s="431">
        <v>0</v>
      </c>
      <c r="Y40" s="431">
        <v>0</v>
      </c>
      <c r="Z40" s="431">
        <v>0</v>
      </c>
      <c r="AA40" s="431">
        <v>0</v>
      </c>
      <c r="AB40" s="431">
        <v>0</v>
      </c>
      <c r="AC40" s="431">
        <v>0</v>
      </c>
      <c r="AD40" s="431">
        <v>0</v>
      </c>
      <c r="AE40" s="431">
        <v>0</v>
      </c>
      <c r="AF40" s="431">
        <v>0</v>
      </c>
      <c r="AG40" s="431">
        <v>0</v>
      </c>
      <c r="AH40" s="431">
        <v>0</v>
      </c>
      <c r="AI40" s="431">
        <v>0</v>
      </c>
      <c r="AJ40" s="431">
        <v>0</v>
      </c>
      <c r="AK40" s="440">
        <v>1</v>
      </c>
      <c r="AL40" s="431">
        <v>0</v>
      </c>
      <c r="AM40" s="431">
        <v>0</v>
      </c>
      <c r="AN40" s="432">
        <v>0</v>
      </c>
    </row>
    <row r="41" spans="1:40" ht="15.5" customHeight="1">
      <c r="A41" s="375">
        <v>35</v>
      </c>
      <c r="B41" s="402" t="s">
        <v>70</v>
      </c>
      <c r="C41" s="403" t="s">
        <v>241</v>
      </c>
      <c r="D41" s="430">
        <v>0</v>
      </c>
      <c r="E41" s="431">
        <v>0</v>
      </c>
      <c r="F41" s="431">
        <v>0</v>
      </c>
      <c r="G41" s="431">
        <v>0</v>
      </c>
      <c r="H41" s="431">
        <v>0</v>
      </c>
      <c r="I41" s="431">
        <v>0</v>
      </c>
      <c r="J41" s="431">
        <v>0</v>
      </c>
      <c r="K41" s="431">
        <v>0</v>
      </c>
      <c r="L41" s="431">
        <v>0</v>
      </c>
      <c r="M41" s="431">
        <v>0</v>
      </c>
      <c r="N41" s="431">
        <v>0</v>
      </c>
      <c r="O41" s="431">
        <v>0</v>
      </c>
      <c r="P41" s="431">
        <v>0</v>
      </c>
      <c r="Q41" s="431">
        <v>0</v>
      </c>
      <c r="R41" s="431">
        <v>0</v>
      </c>
      <c r="S41" s="431">
        <v>0</v>
      </c>
      <c r="T41" s="431">
        <v>0</v>
      </c>
      <c r="U41" s="431">
        <v>0</v>
      </c>
      <c r="V41" s="431">
        <v>0</v>
      </c>
      <c r="W41" s="431">
        <v>0</v>
      </c>
      <c r="X41" s="431">
        <v>0</v>
      </c>
      <c r="Y41" s="431">
        <v>0</v>
      </c>
      <c r="Z41" s="431">
        <v>0</v>
      </c>
      <c r="AA41" s="431">
        <v>0</v>
      </c>
      <c r="AB41" s="431">
        <v>0</v>
      </c>
      <c r="AC41" s="431">
        <v>0</v>
      </c>
      <c r="AD41" s="431">
        <v>0</v>
      </c>
      <c r="AE41" s="431">
        <v>0</v>
      </c>
      <c r="AF41" s="431">
        <v>0</v>
      </c>
      <c r="AG41" s="431">
        <v>0</v>
      </c>
      <c r="AH41" s="431">
        <v>0</v>
      </c>
      <c r="AI41" s="431">
        <v>0</v>
      </c>
      <c r="AJ41" s="431">
        <v>0</v>
      </c>
      <c r="AK41" s="431">
        <v>0</v>
      </c>
      <c r="AL41" s="440">
        <v>1</v>
      </c>
      <c r="AM41" s="431">
        <v>0</v>
      </c>
      <c r="AN41" s="432">
        <v>0</v>
      </c>
    </row>
    <row r="42" spans="1:40" ht="15.5" customHeight="1">
      <c r="A42" s="375">
        <v>36</v>
      </c>
      <c r="B42" s="402" t="s">
        <v>71</v>
      </c>
      <c r="C42" s="403" t="s">
        <v>242</v>
      </c>
      <c r="D42" s="430">
        <v>0</v>
      </c>
      <c r="E42" s="431">
        <v>0</v>
      </c>
      <c r="F42" s="431">
        <v>0</v>
      </c>
      <c r="G42" s="431">
        <v>0</v>
      </c>
      <c r="H42" s="431">
        <v>0</v>
      </c>
      <c r="I42" s="431">
        <v>0</v>
      </c>
      <c r="J42" s="431">
        <v>0</v>
      </c>
      <c r="K42" s="431">
        <v>0</v>
      </c>
      <c r="L42" s="431">
        <v>0</v>
      </c>
      <c r="M42" s="431">
        <v>0</v>
      </c>
      <c r="N42" s="431">
        <v>0</v>
      </c>
      <c r="O42" s="431">
        <v>0</v>
      </c>
      <c r="P42" s="431">
        <v>0</v>
      </c>
      <c r="Q42" s="431">
        <v>0</v>
      </c>
      <c r="R42" s="431">
        <v>0</v>
      </c>
      <c r="S42" s="431">
        <v>0</v>
      </c>
      <c r="T42" s="431">
        <v>0</v>
      </c>
      <c r="U42" s="431">
        <v>0</v>
      </c>
      <c r="V42" s="431">
        <v>0</v>
      </c>
      <c r="W42" s="431">
        <v>0</v>
      </c>
      <c r="X42" s="431">
        <v>0</v>
      </c>
      <c r="Y42" s="431">
        <v>0</v>
      </c>
      <c r="Z42" s="431">
        <v>0</v>
      </c>
      <c r="AA42" s="431">
        <v>0</v>
      </c>
      <c r="AB42" s="431">
        <v>0</v>
      </c>
      <c r="AC42" s="431">
        <v>0</v>
      </c>
      <c r="AD42" s="431">
        <v>0</v>
      </c>
      <c r="AE42" s="431">
        <v>0</v>
      </c>
      <c r="AF42" s="431">
        <v>0</v>
      </c>
      <c r="AG42" s="431">
        <v>0</v>
      </c>
      <c r="AH42" s="431">
        <v>0</v>
      </c>
      <c r="AI42" s="431">
        <v>0</v>
      </c>
      <c r="AJ42" s="431">
        <v>0</v>
      </c>
      <c r="AK42" s="431">
        <v>0</v>
      </c>
      <c r="AL42" s="431">
        <v>0</v>
      </c>
      <c r="AM42" s="440">
        <v>1</v>
      </c>
      <c r="AN42" s="432">
        <v>0</v>
      </c>
    </row>
    <row r="43" spans="1:40" ht="15.5" customHeight="1" thickBot="1">
      <c r="A43" s="375">
        <v>37</v>
      </c>
      <c r="B43" s="406" t="s">
        <v>72</v>
      </c>
      <c r="C43" s="413" t="s">
        <v>243</v>
      </c>
      <c r="D43" s="433">
        <v>0</v>
      </c>
      <c r="E43" s="434">
        <v>0</v>
      </c>
      <c r="F43" s="434">
        <v>0</v>
      </c>
      <c r="G43" s="434">
        <v>0</v>
      </c>
      <c r="H43" s="434">
        <v>0</v>
      </c>
      <c r="I43" s="434">
        <v>0</v>
      </c>
      <c r="J43" s="434">
        <v>0</v>
      </c>
      <c r="K43" s="434">
        <v>0</v>
      </c>
      <c r="L43" s="434">
        <v>0</v>
      </c>
      <c r="M43" s="434">
        <v>0</v>
      </c>
      <c r="N43" s="434">
        <v>0</v>
      </c>
      <c r="O43" s="434">
        <v>0</v>
      </c>
      <c r="P43" s="434">
        <v>0</v>
      </c>
      <c r="Q43" s="434">
        <v>0</v>
      </c>
      <c r="R43" s="434">
        <v>0</v>
      </c>
      <c r="S43" s="434">
        <v>0</v>
      </c>
      <c r="T43" s="434">
        <v>0</v>
      </c>
      <c r="U43" s="434">
        <v>0</v>
      </c>
      <c r="V43" s="434">
        <v>0</v>
      </c>
      <c r="W43" s="434">
        <v>0</v>
      </c>
      <c r="X43" s="434">
        <v>0</v>
      </c>
      <c r="Y43" s="434">
        <v>0</v>
      </c>
      <c r="Z43" s="434">
        <v>0</v>
      </c>
      <c r="AA43" s="434">
        <v>0</v>
      </c>
      <c r="AB43" s="434">
        <v>0</v>
      </c>
      <c r="AC43" s="434">
        <v>0</v>
      </c>
      <c r="AD43" s="434">
        <v>0</v>
      </c>
      <c r="AE43" s="434">
        <v>0</v>
      </c>
      <c r="AF43" s="434">
        <v>0</v>
      </c>
      <c r="AG43" s="434">
        <v>0</v>
      </c>
      <c r="AH43" s="434">
        <v>0</v>
      </c>
      <c r="AI43" s="434">
        <v>0</v>
      </c>
      <c r="AJ43" s="434">
        <v>0</v>
      </c>
      <c r="AK43" s="434">
        <v>0</v>
      </c>
      <c r="AL43" s="434">
        <v>0</v>
      </c>
      <c r="AM43" s="434">
        <v>0</v>
      </c>
      <c r="AN43" s="441">
        <v>1</v>
      </c>
    </row>
    <row r="44" spans="1:40" ht="15.5" customHeight="1"/>
  </sheetData>
  <mergeCells count="1">
    <mergeCell ref="B5:C6"/>
  </mergeCells>
  <phoneticPr fontId="2"/>
  <pageMargins left="0.25" right="0.25" top="0.75" bottom="0.75" header="0.3" footer="0.3"/>
  <pageSetup paperSize="8" scale="3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N44"/>
  <sheetViews>
    <sheetView zoomScale="90" zoomScaleNormal="90" workbookViewId="0"/>
  </sheetViews>
  <sheetFormatPr defaultColWidth="12.6328125" defaultRowHeight="13.5"/>
  <cols>
    <col min="1" max="1" width="3.54296875" style="397" customWidth="1"/>
    <col min="2" max="2" width="5.6328125" style="241" customWidth="1"/>
    <col min="3" max="3" width="23.81640625" style="242" customWidth="1"/>
    <col min="4" max="40" width="10.6328125" style="241" customWidth="1"/>
    <col min="41" max="16384" width="12.6328125" style="241"/>
  </cols>
  <sheetData>
    <row r="1" spans="1:40" ht="21" customHeight="1">
      <c r="C1" s="373"/>
      <c r="D1" s="248"/>
    </row>
    <row r="2" spans="1:40" ht="7.5" customHeight="1">
      <c r="D2" s="248"/>
    </row>
    <row r="3" spans="1:40" s="243" customFormat="1" ht="7.5" customHeight="1">
      <c r="A3" s="398"/>
      <c r="B3" s="244"/>
      <c r="C3" s="245"/>
      <c r="D3" s="244"/>
      <c r="E3" s="244"/>
      <c r="F3" s="244"/>
      <c r="G3" s="249"/>
      <c r="H3" s="249"/>
      <c r="I3" s="249"/>
      <c r="J3" s="244"/>
      <c r="K3" s="244"/>
      <c r="L3" s="244"/>
      <c r="M3" s="244"/>
      <c r="N3" s="244"/>
      <c r="O3" s="244"/>
      <c r="P3" s="244"/>
    </row>
    <row r="4" spans="1:40" ht="7.5" customHeight="1" thickBot="1">
      <c r="B4" s="225"/>
      <c r="C4" s="224"/>
      <c r="D4" s="225"/>
      <c r="E4" s="225"/>
      <c r="F4" s="225"/>
      <c r="G4" s="225"/>
      <c r="H4" s="225"/>
      <c r="I4" s="225"/>
      <c r="J4" s="225"/>
      <c r="K4" s="225"/>
      <c r="L4" s="225"/>
      <c r="M4" s="225"/>
      <c r="N4" s="225"/>
      <c r="O4" s="225"/>
      <c r="P4" s="225"/>
    </row>
    <row r="5" spans="1:40" s="246" customFormat="1">
      <c r="A5" s="399"/>
      <c r="B5" s="1048" t="s">
        <v>274</v>
      </c>
      <c r="C5" s="1049"/>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10" t="s">
        <v>72</v>
      </c>
    </row>
    <row r="6" spans="1:40" s="247" customFormat="1" ht="41" thickBot="1">
      <c r="A6" s="400"/>
      <c r="B6" s="1050"/>
      <c r="C6" s="1051"/>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3" t="s">
        <v>243</v>
      </c>
    </row>
    <row r="7" spans="1:40" ht="15.5" customHeight="1">
      <c r="A7" s="375">
        <v>1</v>
      </c>
      <c r="B7" s="402" t="s">
        <v>36</v>
      </c>
      <c r="C7" s="403" t="s">
        <v>234</v>
      </c>
      <c r="D7" s="374">
        <f t="array" ref="D7">-生産者価格評価表!$BA7/(MMULT(投入係数表!$D7:$AN7,生産者価格評価表!$BC$7:$BC$43)+生産者価格評価表!$AV7)</f>
        <v>0.15890464939232951</v>
      </c>
      <c r="E7" s="250">
        <v>0</v>
      </c>
      <c r="F7" s="250">
        <v>0</v>
      </c>
      <c r="G7" s="250">
        <v>0</v>
      </c>
      <c r="H7" s="250">
        <v>0</v>
      </c>
      <c r="I7" s="250">
        <v>0</v>
      </c>
      <c r="J7" s="250">
        <v>0</v>
      </c>
      <c r="K7" s="250"/>
      <c r="L7" s="250">
        <v>0</v>
      </c>
      <c r="M7" s="250">
        <v>0</v>
      </c>
      <c r="N7" s="250">
        <v>0</v>
      </c>
      <c r="O7" s="250">
        <v>0</v>
      </c>
      <c r="P7" s="250">
        <v>0</v>
      </c>
      <c r="Q7" s="250">
        <v>0</v>
      </c>
      <c r="R7" s="250">
        <v>0</v>
      </c>
      <c r="S7" s="250">
        <v>0</v>
      </c>
      <c r="T7" s="250">
        <v>0</v>
      </c>
      <c r="U7" s="250">
        <v>0</v>
      </c>
      <c r="V7" s="250">
        <v>0</v>
      </c>
      <c r="W7" s="250">
        <v>0</v>
      </c>
      <c r="X7" s="250">
        <v>0</v>
      </c>
      <c r="Y7" s="250">
        <v>0</v>
      </c>
      <c r="Z7" s="250">
        <v>0</v>
      </c>
      <c r="AA7" s="250">
        <v>0</v>
      </c>
      <c r="AB7" s="250">
        <v>0</v>
      </c>
      <c r="AC7" s="250">
        <v>0</v>
      </c>
      <c r="AD7" s="250">
        <v>0</v>
      </c>
      <c r="AE7" s="250">
        <v>0</v>
      </c>
      <c r="AF7" s="250">
        <v>0</v>
      </c>
      <c r="AG7" s="250">
        <v>0</v>
      </c>
      <c r="AH7" s="250">
        <v>0</v>
      </c>
      <c r="AI7" s="250">
        <v>0</v>
      </c>
      <c r="AJ7" s="250">
        <v>0</v>
      </c>
      <c r="AK7" s="250">
        <v>0</v>
      </c>
      <c r="AL7" s="250">
        <v>0</v>
      </c>
      <c r="AM7" s="250">
        <v>0</v>
      </c>
      <c r="AN7" s="435">
        <v>0</v>
      </c>
    </row>
    <row r="8" spans="1:40" ht="15.5" customHeight="1">
      <c r="A8" s="375">
        <v>2</v>
      </c>
      <c r="B8" s="402" t="s">
        <v>37</v>
      </c>
      <c r="C8" s="403" t="s">
        <v>85</v>
      </c>
      <c r="D8" s="251">
        <v>0</v>
      </c>
      <c r="E8" s="437">
        <f t="array" ref="E8">-生産者価格評価表!$BA8/(MMULT(投入係数表!$D8:$AN8,生産者価格評価表!$BC$7:$BC$43)+生産者価格評価表!$AV8)</f>
        <v>0.96603599858771361</v>
      </c>
      <c r="F8" s="252">
        <v>0</v>
      </c>
      <c r="G8" s="252">
        <v>0</v>
      </c>
      <c r="H8" s="252">
        <v>0</v>
      </c>
      <c r="I8" s="252">
        <v>0</v>
      </c>
      <c r="J8" s="252">
        <v>0</v>
      </c>
      <c r="K8" s="252">
        <v>0</v>
      </c>
      <c r="L8" s="252">
        <v>0</v>
      </c>
      <c r="M8" s="252">
        <v>0</v>
      </c>
      <c r="N8" s="252">
        <v>0</v>
      </c>
      <c r="O8" s="252">
        <v>0</v>
      </c>
      <c r="P8" s="252">
        <v>0</v>
      </c>
      <c r="Q8" s="252">
        <v>0</v>
      </c>
      <c r="R8" s="252">
        <v>0</v>
      </c>
      <c r="S8" s="252">
        <v>0</v>
      </c>
      <c r="T8" s="252">
        <v>0</v>
      </c>
      <c r="U8" s="252">
        <v>0</v>
      </c>
      <c r="V8" s="252">
        <v>0</v>
      </c>
      <c r="W8" s="252">
        <v>0</v>
      </c>
      <c r="X8" s="252">
        <v>0</v>
      </c>
      <c r="Y8" s="252">
        <v>0</v>
      </c>
      <c r="Z8" s="252">
        <v>0</v>
      </c>
      <c r="AA8" s="252">
        <v>0</v>
      </c>
      <c r="AB8" s="252">
        <v>0</v>
      </c>
      <c r="AC8" s="252">
        <v>0</v>
      </c>
      <c r="AD8" s="252">
        <v>0</v>
      </c>
      <c r="AE8" s="252">
        <v>0</v>
      </c>
      <c r="AF8" s="252">
        <v>0</v>
      </c>
      <c r="AG8" s="252">
        <v>0</v>
      </c>
      <c r="AH8" s="252">
        <v>0</v>
      </c>
      <c r="AI8" s="252">
        <v>0</v>
      </c>
      <c r="AJ8" s="252">
        <v>0</v>
      </c>
      <c r="AK8" s="252">
        <v>0</v>
      </c>
      <c r="AL8" s="252">
        <v>0</v>
      </c>
      <c r="AM8" s="252">
        <v>0</v>
      </c>
      <c r="AN8" s="436">
        <v>0</v>
      </c>
    </row>
    <row r="9" spans="1:40" ht="15.5" customHeight="1">
      <c r="A9" s="375">
        <v>3</v>
      </c>
      <c r="B9" s="402" t="s">
        <v>38</v>
      </c>
      <c r="C9" s="403" t="s">
        <v>86</v>
      </c>
      <c r="D9" s="251">
        <v>0</v>
      </c>
      <c r="E9" s="252">
        <v>0</v>
      </c>
      <c r="F9" s="437">
        <f t="array" ref="F9">-生産者価格評価表!$BA9/(MMULT(投入係数表!$D9:$AN9,生産者価格評価表!$BC$7:$BC$43)+生産者価格評価表!$AV9)</f>
        <v>0.16965204811850515</v>
      </c>
      <c r="G9" s="252">
        <v>0</v>
      </c>
      <c r="H9" s="252">
        <v>0</v>
      </c>
      <c r="I9" s="252">
        <v>0</v>
      </c>
      <c r="J9" s="252">
        <v>0</v>
      </c>
      <c r="K9" s="252">
        <v>0</v>
      </c>
      <c r="L9" s="252">
        <v>0</v>
      </c>
      <c r="M9" s="252">
        <v>0</v>
      </c>
      <c r="N9" s="252">
        <v>0</v>
      </c>
      <c r="O9" s="252">
        <v>0</v>
      </c>
      <c r="P9" s="252">
        <v>0</v>
      </c>
      <c r="Q9" s="252">
        <v>0</v>
      </c>
      <c r="R9" s="252">
        <v>0</v>
      </c>
      <c r="S9" s="252">
        <v>0</v>
      </c>
      <c r="T9" s="252">
        <v>0</v>
      </c>
      <c r="U9" s="252">
        <v>0</v>
      </c>
      <c r="V9" s="252">
        <v>0</v>
      </c>
      <c r="W9" s="252">
        <v>0</v>
      </c>
      <c r="X9" s="252">
        <v>0</v>
      </c>
      <c r="Y9" s="252">
        <v>0</v>
      </c>
      <c r="Z9" s="252">
        <v>0</v>
      </c>
      <c r="AA9" s="252">
        <v>0</v>
      </c>
      <c r="AB9" s="252">
        <v>0</v>
      </c>
      <c r="AC9" s="252">
        <v>0</v>
      </c>
      <c r="AD9" s="252">
        <v>0</v>
      </c>
      <c r="AE9" s="252">
        <v>0</v>
      </c>
      <c r="AF9" s="252">
        <v>0</v>
      </c>
      <c r="AG9" s="252">
        <v>0</v>
      </c>
      <c r="AH9" s="252">
        <v>0</v>
      </c>
      <c r="AI9" s="252">
        <v>0</v>
      </c>
      <c r="AJ9" s="252">
        <v>0</v>
      </c>
      <c r="AK9" s="252">
        <v>0</v>
      </c>
      <c r="AL9" s="252">
        <v>0</v>
      </c>
      <c r="AM9" s="252">
        <v>0</v>
      </c>
      <c r="AN9" s="436">
        <v>0</v>
      </c>
    </row>
    <row r="10" spans="1:40" ht="15.5" customHeight="1">
      <c r="A10" s="375">
        <v>4</v>
      </c>
      <c r="B10" s="402" t="s">
        <v>39</v>
      </c>
      <c r="C10" s="403" t="s">
        <v>87</v>
      </c>
      <c r="D10" s="251">
        <v>0</v>
      </c>
      <c r="E10" s="252">
        <v>0</v>
      </c>
      <c r="F10" s="252">
        <v>0</v>
      </c>
      <c r="G10" s="437">
        <f t="array" ref="G10">-生産者価格評価表!$BA10/(MMULT(投入係数表!$D10:$AN10,生産者価格評価表!$BC$7:$BC$43)+生産者価格評価表!$AV10)</f>
        <v>0.6560402935756271</v>
      </c>
      <c r="H10" s="252">
        <v>0</v>
      </c>
      <c r="I10" s="252">
        <v>0</v>
      </c>
      <c r="J10" s="252">
        <v>0</v>
      </c>
      <c r="K10" s="252">
        <v>0</v>
      </c>
      <c r="L10" s="252">
        <v>0</v>
      </c>
      <c r="M10" s="252">
        <v>0</v>
      </c>
      <c r="N10" s="252">
        <v>0</v>
      </c>
      <c r="O10" s="252">
        <v>0</v>
      </c>
      <c r="P10" s="252">
        <v>0</v>
      </c>
      <c r="Q10" s="252">
        <v>0</v>
      </c>
      <c r="R10" s="252">
        <v>0</v>
      </c>
      <c r="S10" s="252">
        <v>0</v>
      </c>
      <c r="T10" s="252">
        <v>0</v>
      </c>
      <c r="U10" s="252">
        <v>0</v>
      </c>
      <c r="V10" s="252">
        <v>0</v>
      </c>
      <c r="W10" s="252">
        <v>0</v>
      </c>
      <c r="X10" s="252">
        <v>0</v>
      </c>
      <c r="Y10" s="252">
        <v>0</v>
      </c>
      <c r="Z10" s="252">
        <v>0</v>
      </c>
      <c r="AA10" s="252">
        <v>0</v>
      </c>
      <c r="AB10" s="252">
        <v>0</v>
      </c>
      <c r="AC10" s="252">
        <v>0</v>
      </c>
      <c r="AD10" s="252">
        <v>0</v>
      </c>
      <c r="AE10" s="252">
        <v>0</v>
      </c>
      <c r="AF10" s="252">
        <v>0</v>
      </c>
      <c r="AG10" s="252">
        <v>0</v>
      </c>
      <c r="AH10" s="252">
        <v>0</v>
      </c>
      <c r="AI10" s="252">
        <v>0</v>
      </c>
      <c r="AJ10" s="252">
        <v>0</v>
      </c>
      <c r="AK10" s="252">
        <v>0</v>
      </c>
      <c r="AL10" s="252">
        <v>0</v>
      </c>
      <c r="AM10" s="252">
        <v>0</v>
      </c>
      <c r="AN10" s="436">
        <v>0</v>
      </c>
    </row>
    <row r="11" spans="1:40" ht="15.5" customHeight="1">
      <c r="A11" s="375">
        <v>5</v>
      </c>
      <c r="B11" s="402" t="s">
        <v>40</v>
      </c>
      <c r="C11" s="403" t="s">
        <v>88</v>
      </c>
      <c r="D11" s="251">
        <v>0</v>
      </c>
      <c r="E11" s="252">
        <v>0</v>
      </c>
      <c r="F11" s="252">
        <v>0</v>
      </c>
      <c r="G11" s="252">
        <v>0</v>
      </c>
      <c r="H11" s="437">
        <f t="array" ref="H11">-生産者価格評価表!$BA11/(MMULT(投入係数表!$D11:$AN11,生産者価格評価表!$BC$7:$BC$43)+生産者価格評価表!$AV11)</f>
        <v>0.16478642628991688</v>
      </c>
      <c r="I11" s="252">
        <v>0</v>
      </c>
      <c r="J11" s="252">
        <v>0</v>
      </c>
      <c r="K11" s="252">
        <v>0</v>
      </c>
      <c r="L11" s="252">
        <v>0</v>
      </c>
      <c r="M11" s="252">
        <v>0</v>
      </c>
      <c r="N11" s="252">
        <v>0</v>
      </c>
      <c r="O11" s="252">
        <v>0</v>
      </c>
      <c r="P11" s="252">
        <v>0</v>
      </c>
      <c r="Q11" s="252">
        <v>0</v>
      </c>
      <c r="R11" s="252">
        <v>0</v>
      </c>
      <c r="S11" s="252">
        <v>0</v>
      </c>
      <c r="T11" s="252">
        <v>0</v>
      </c>
      <c r="U11" s="252">
        <v>0</v>
      </c>
      <c r="V11" s="252">
        <v>0</v>
      </c>
      <c r="W11" s="252">
        <v>0</v>
      </c>
      <c r="X11" s="252">
        <v>0</v>
      </c>
      <c r="Y11" s="252">
        <v>0</v>
      </c>
      <c r="Z11" s="252">
        <v>0</v>
      </c>
      <c r="AA11" s="252">
        <v>0</v>
      </c>
      <c r="AB11" s="252">
        <v>0</v>
      </c>
      <c r="AC11" s="252">
        <v>0</v>
      </c>
      <c r="AD11" s="252">
        <v>0</v>
      </c>
      <c r="AE11" s="252">
        <v>0</v>
      </c>
      <c r="AF11" s="252">
        <v>0</v>
      </c>
      <c r="AG11" s="252">
        <v>0</v>
      </c>
      <c r="AH11" s="252">
        <v>0</v>
      </c>
      <c r="AI11" s="252">
        <v>0</v>
      </c>
      <c r="AJ11" s="252">
        <v>0</v>
      </c>
      <c r="AK11" s="252">
        <v>0</v>
      </c>
      <c r="AL11" s="252">
        <v>0</v>
      </c>
      <c r="AM11" s="252">
        <v>0</v>
      </c>
      <c r="AN11" s="436">
        <v>0</v>
      </c>
    </row>
    <row r="12" spans="1:40" ht="15.5" customHeight="1">
      <c r="A12" s="375">
        <v>6</v>
      </c>
      <c r="B12" s="402" t="s">
        <v>41</v>
      </c>
      <c r="C12" s="403" t="s">
        <v>89</v>
      </c>
      <c r="D12" s="251">
        <v>0</v>
      </c>
      <c r="E12" s="252">
        <v>0</v>
      </c>
      <c r="F12" s="252">
        <v>0</v>
      </c>
      <c r="G12" s="252">
        <v>0</v>
      </c>
      <c r="H12" s="252">
        <v>0</v>
      </c>
      <c r="I12" s="437">
        <f t="array" ref="I12">-生産者価格評価表!$BA12/(MMULT(投入係数表!$D12:$AN12,生産者価格評価表!$BC$7:$BC$43)+生産者価格評価表!$AV12)</f>
        <v>0.26818162900070752</v>
      </c>
      <c r="J12" s="252">
        <v>0</v>
      </c>
      <c r="K12" s="252">
        <v>0</v>
      </c>
      <c r="L12" s="252">
        <v>0</v>
      </c>
      <c r="M12" s="252">
        <v>0</v>
      </c>
      <c r="N12" s="252">
        <v>0</v>
      </c>
      <c r="O12" s="252">
        <v>0</v>
      </c>
      <c r="P12" s="252">
        <v>0</v>
      </c>
      <c r="Q12" s="252">
        <v>0</v>
      </c>
      <c r="R12" s="252">
        <v>0</v>
      </c>
      <c r="S12" s="252">
        <v>0</v>
      </c>
      <c r="T12" s="252">
        <v>0</v>
      </c>
      <c r="U12" s="252">
        <v>0</v>
      </c>
      <c r="V12" s="252">
        <v>0</v>
      </c>
      <c r="W12" s="252">
        <v>0</v>
      </c>
      <c r="X12" s="252">
        <v>0</v>
      </c>
      <c r="Y12" s="252">
        <v>0</v>
      </c>
      <c r="Z12" s="252">
        <v>0</v>
      </c>
      <c r="AA12" s="252">
        <v>0</v>
      </c>
      <c r="AB12" s="252">
        <v>0</v>
      </c>
      <c r="AC12" s="252">
        <v>0</v>
      </c>
      <c r="AD12" s="252">
        <v>0</v>
      </c>
      <c r="AE12" s="252">
        <v>0</v>
      </c>
      <c r="AF12" s="252">
        <v>0</v>
      </c>
      <c r="AG12" s="252">
        <v>0</v>
      </c>
      <c r="AH12" s="252">
        <v>0</v>
      </c>
      <c r="AI12" s="252">
        <v>0</v>
      </c>
      <c r="AJ12" s="252">
        <v>0</v>
      </c>
      <c r="AK12" s="252">
        <v>0</v>
      </c>
      <c r="AL12" s="252">
        <v>0</v>
      </c>
      <c r="AM12" s="252">
        <v>0</v>
      </c>
      <c r="AN12" s="436">
        <v>0</v>
      </c>
    </row>
    <row r="13" spans="1:40" ht="15.5" customHeight="1">
      <c r="A13" s="375">
        <v>7</v>
      </c>
      <c r="B13" s="402" t="s">
        <v>42</v>
      </c>
      <c r="C13" s="403" t="s">
        <v>90</v>
      </c>
      <c r="D13" s="251">
        <v>0</v>
      </c>
      <c r="E13" s="252">
        <v>0</v>
      </c>
      <c r="F13" s="252">
        <v>0</v>
      </c>
      <c r="G13" s="252">
        <v>0</v>
      </c>
      <c r="H13" s="252">
        <v>0</v>
      </c>
      <c r="I13" s="252">
        <v>0</v>
      </c>
      <c r="J13" s="437">
        <f t="array" ref="J13">-生産者価格評価表!$BA13/(MMULT(投入係数表!$D13:$AN13,生産者価格評価表!$BC$7:$BC$43)+生産者価格評価表!$AV13)</f>
        <v>0.15774804115653687</v>
      </c>
      <c r="K13" s="252">
        <v>0</v>
      </c>
      <c r="L13" s="252">
        <v>0</v>
      </c>
      <c r="M13" s="252">
        <v>0</v>
      </c>
      <c r="N13" s="252">
        <v>0</v>
      </c>
      <c r="O13" s="252">
        <v>0</v>
      </c>
      <c r="P13" s="252">
        <v>0</v>
      </c>
      <c r="Q13" s="252">
        <v>0</v>
      </c>
      <c r="R13" s="252">
        <v>0</v>
      </c>
      <c r="S13" s="252">
        <v>0</v>
      </c>
      <c r="T13" s="252">
        <v>0</v>
      </c>
      <c r="U13" s="252">
        <v>0</v>
      </c>
      <c r="V13" s="252">
        <v>0</v>
      </c>
      <c r="W13" s="252">
        <v>0</v>
      </c>
      <c r="X13" s="252">
        <v>0</v>
      </c>
      <c r="Y13" s="252">
        <v>0</v>
      </c>
      <c r="Z13" s="252">
        <v>0</v>
      </c>
      <c r="AA13" s="252">
        <v>0</v>
      </c>
      <c r="AB13" s="252">
        <v>0</v>
      </c>
      <c r="AC13" s="252">
        <v>0</v>
      </c>
      <c r="AD13" s="252">
        <v>0</v>
      </c>
      <c r="AE13" s="252">
        <v>0</v>
      </c>
      <c r="AF13" s="252">
        <v>0</v>
      </c>
      <c r="AG13" s="252">
        <v>0</v>
      </c>
      <c r="AH13" s="252">
        <v>0</v>
      </c>
      <c r="AI13" s="252">
        <v>0</v>
      </c>
      <c r="AJ13" s="252">
        <v>0</v>
      </c>
      <c r="AK13" s="252">
        <v>0</v>
      </c>
      <c r="AL13" s="252">
        <v>0</v>
      </c>
      <c r="AM13" s="252">
        <v>0</v>
      </c>
      <c r="AN13" s="436">
        <v>0</v>
      </c>
    </row>
    <row r="14" spans="1:40" ht="15.5" customHeight="1">
      <c r="A14" s="375">
        <v>8</v>
      </c>
      <c r="B14" s="402" t="s">
        <v>43</v>
      </c>
      <c r="C14" s="403" t="s">
        <v>235</v>
      </c>
      <c r="D14" s="251">
        <v>0</v>
      </c>
      <c r="E14" s="252">
        <v>0</v>
      </c>
      <c r="F14" s="252">
        <v>0</v>
      </c>
      <c r="G14" s="252">
        <v>0</v>
      </c>
      <c r="H14" s="252">
        <v>0</v>
      </c>
      <c r="I14" s="252">
        <v>0</v>
      </c>
      <c r="J14" s="252">
        <v>0</v>
      </c>
      <c r="K14" s="437">
        <f t="array" ref="K14">-生産者価格評価表!$BA14/(MMULT(投入係数表!$D14:$AN14,生産者価格評価表!$BC$7:$BC$43)+生産者価格評価表!$AV14)</f>
        <v>0.14253821158986957</v>
      </c>
      <c r="L14" s="252">
        <v>0</v>
      </c>
      <c r="M14" s="252">
        <v>0</v>
      </c>
      <c r="N14" s="252">
        <v>0</v>
      </c>
      <c r="O14" s="252">
        <v>0</v>
      </c>
      <c r="P14" s="252">
        <v>0</v>
      </c>
      <c r="Q14" s="252">
        <v>0</v>
      </c>
      <c r="R14" s="252">
        <v>0</v>
      </c>
      <c r="S14" s="252">
        <v>0</v>
      </c>
      <c r="T14" s="252">
        <v>0</v>
      </c>
      <c r="U14" s="252">
        <v>0</v>
      </c>
      <c r="V14" s="252">
        <v>0</v>
      </c>
      <c r="W14" s="252">
        <v>0</v>
      </c>
      <c r="X14" s="252">
        <v>0</v>
      </c>
      <c r="Y14" s="252">
        <v>0</v>
      </c>
      <c r="Z14" s="252">
        <v>0</v>
      </c>
      <c r="AA14" s="252">
        <v>0</v>
      </c>
      <c r="AB14" s="252">
        <v>0</v>
      </c>
      <c r="AC14" s="252">
        <v>0</v>
      </c>
      <c r="AD14" s="252">
        <v>0</v>
      </c>
      <c r="AE14" s="252">
        <v>0</v>
      </c>
      <c r="AF14" s="252">
        <v>0</v>
      </c>
      <c r="AG14" s="252">
        <v>0</v>
      </c>
      <c r="AH14" s="252">
        <v>0</v>
      </c>
      <c r="AI14" s="252">
        <v>0</v>
      </c>
      <c r="AJ14" s="252">
        <v>0</v>
      </c>
      <c r="AK14" s="252">
        <v>0</v>
      </c>
      <c r="AL14" s="252">
        <v>0</v>
      </c>
      <c r="AM14" s="252">
        <v>0</v>
      </c>
      <c r="AN14" s="436">
        <v>0</v>
      </c>
    </row>
    <row r="15" spans="1:40" ht="15.5" customHeight="1">
      <c r="A15" s="375">
        <v>9</v>
      </c>
      <c r="B15" s="402" t="s">
        <v>44</v>
      </c>
      <c r="C15" s="403" t="s">
        <v>236</v>
      </c>
      <c r="D15" s="251">
        <v>0</v>
      </c>
      <c r="E15" s="252">
        <v>0</v>
      </c>
      <c r="F15" s="252">
        <v>0</v>
      </c>
      <c r="G15" s="252">
        <v>0</v>
      </c>
      <c r="H15" s="252">
        <v>0</v>
      </c>
      <c r="I15" s="252">
        <v>0</v>
      </c>
      <c r="J15" s="252">
        <v>0</v>
      </c>
      <c r="K15" s="252">
        <v>0</v>
      </c>
      <c r="L15" s="437">
        <f t="array" ref="L15">-生産者価格評価表!$BA15/(MMULT(投入係数表!$D15:$AN15,生産者価格評価表!$BC$7:$BC$43)+生産者価格評価表!$AV15)</f>
        <v>9.4156668630622442E-2</v>
      </c>
      <c r="M15" s="252">
        <v>0</v>
      </c>
      <c r="N15" s="252">
        <v>0</v>
      </c>
      <c r="O15" s="252">
        <v>0</v>
      </c>
      <c r="P15" s="252">
        <v>0</v>
      </c>
      <c r="Q15" s="252">
        <v>0</v>
      </c>
      <c r="R15" s="252">
        <v>0</v>
      </c>
      <c r="S15" s="252">
        <v>0</v>
      </c>
      <c r="T15" s="252">
        <v>0</v>
      </c>
      <c r="U15" s="252">
        <v>0</v>
      </c>
      <c r="V15" s="252">
        <v>0</v>
      </c>
      <c r="W15" s="252">
        <v>0</v>
      </c>
      <c r="X15" s="252">
        <v>0</v>
      </c>
      <c r="Y15" s="252">
        <v>0</v>
      </c>
      <c r="Z15" s="252">
        <v>0</v>
      </c>
      <c r="AA15" s="252">
        <v>0</v>
      </c>
      <c r="AB15" s="252">
        <v>0</v>
      </c>
      <c r="AC15" s="252">
        <v>0</v>
      </c>
      <c r="AD15" s="252">
        <v>0</v>
      </c>
      <c r="AE15" s="252">
        <v>0</v>
      </c>
      <c r="AF15" s="252">
        <v>0</v>
      </c>
      <c r="AG15" s="252">
        <v>0</v>
      </c>
      <c r="AH15" s="252">
        <v>0</v>
      </c>
      <c r="AI15" s="252">
        <v>0</v>
      </c>
      <c r="AJ15" s="252">
        <v>0</v>
      </c>
      <c r="AK15" s="252">
        <v>0</v>
      </c>
      <c r="AL15" s="252">
        <v>0</v>
      </c>
      <c r="AM15" s="252">
        <v>0</v>
      </c>
      <c r="AN15" s="436">
        <v>0</v>
      </c>
    </row>
    <row r="16" spans="1:40" ht="15.5" customHeight="1">
      <c r="A16" s="375">
        <v>10</v>
      </c>
      <c r="B16" s="402" t="s">
        <v>45</v>
      </c>
      <c r="C16" s="403" t="s">
        <v>91</v>
      </c>
      <c r="D16" s="251">
        <v>0</v>
      </c>
      <c r="E16" s="252">
        <v>0</v>
      </c>
      <c r="F16" s="252">
        <v>0</v>
      </c>
      <c r="G16" s="252">
        <v>0</v>
      </c>
      <c r="H16" s="252">
        <v>0</v>
      </c>
      <c r="I16" s="252">
        <v>0</v>
      </c>
      <c r="J16" s="252">
        <v>0</v>
      </c>
      <c r="K16" s="252">
        <v>0</v>
      </c>
      <c r="L16" s="252">
        <v>0</v>
      </c>
      <c r="M16" s="437">
        <f t="array" ref="M16">-生産者価格評価表!$BA16/(MMULT(投入係数表!$D16:$AN16,生産者価格評価表!$BC$7:$BC$43)+生産者価格評価表!$AV16)</f>
        <v>4.5495900631746487E-2</v>
      </c>
      <c r="N16" s="252">
        <v>0</v>
      </c>
      <c r="O16" s="252">
        <v>0</v>
      </c>
      <c r="P16" s="252">
        <v>0</v>
      </c>
      <c r="Q16" s="252">
        <v>0</v>
      </c>
      <c r="R16" s="252">
        <v>0</v>
      </c>
      <c r="S16" s="252">
        <v>0</v>
      </c>
      <c r="T16" s="252">
        <v>0</v>
      </c>
      <c r="U16" s="252">
        <v>0</v>
      </c>
      <c r="V16" s="252">
        <v>0</v>
      </c>
      <c r="W16" s="252">
        <v>0</v>
      </c>
      <c r="X16" s="252">
        <v>0</v>
      </c>
      <c r="Y16" s="252">
        <v>0</v>
      </c>
      <c r="Z16" s="252">
        <v>0</v>
      </c>
      <c r="AA16" s="252">
        <v>0</v>
      </c>
      <c r="AB16" s="252">
        <v>0</v>
      </c>
      <c r="AC16" s="252">
        <v>0</v>
      </c>
      <c r="AD16" s="252">
        <v>0</v>
      </c>
      <c r="AE16" s="252">
        <v>0</v>
      </c>
      <c r="AF16" s="252">
        <v>0</v>
      </c>
      <c r="AG16" s="252">
        <v>0</v>
      </c>
      <c r="AH16" s="252">
        <v>0</v>
      </c>
      <c r="AI16" s="252">
        <v>0</v>
      </c>
      <c r="AJ16" s="252">
        <v>0</v>
      </c>
      <c r="AK16" s="252">
        <v>0</v>
      </c>
      <c r="AL16" s="252">
        <v>0</v>
      </c>
      <c r="AM16" s="252">
        <v>0</v>
      </c>
      <c r="AN16" s="436">
        <v>0</v>
      </c>
    </row>
    <row r="17" spans="1:40" ht="15.5" customHeight="1">
      <c r="A17" s="375">
        <v>11</v>
      </c>
      <c r="B17" s="402" t="s">
        <v>46</v>
      </c>
      <c r="C17" s="403" t="s">
        <v>92</v>
      </c>
      <c r="D17" s="251">
        <v>0</v>
      </c>
      <c r="E17" s="252">
        <v>0</v>
      </c>
      <c r="F17" s="252">
        <v>0</v>
      </c>
      <c r="G17" s="252">
        <v>0</v>
      </c>
      <c r="H17" s="252">
        <v>0</v>
      </c>
      <c r="I17" s="252">
        <v>0</v>
      </c>
      <c r="J17" s="252">
        <v>0</v>
      </c>
      <c r="K17" s="252">
        <v>0</v>
      </c>
      <c r="L17" s="252">
        <v>0</v>
      </c>
      <c r="M17" s="252">
        <v>0</v>
      </c>
      <c r="N17" s="437">
        <f t="array" ref="N17">-生産者価格評価表!$BA17/(MMULT(投入係数表!$D17:$AN17,生産者価格評価表!$BC$7:$BC$43)+生産者価格評価表!$AV17)</f>
        <v>0.41494168282256011</v>
      </c>
      <c r="O17" s="252">
        <v>0</v>
      </c>
      <c r="P17" s="252">
        <v>0</v>
      </c>
      <c r="Q17" s="252">
        <v>0</v>
      </c>
      <c r="R17" s="252">
        <v>0</v>
      </c>
      <c r="S17" s="252">
        <v>0</v>
      </c>
      <c r="T17" s="252">
        <v>0</v>
      </c>
      <c r="U17" s="252">
        <v>0</v>
      </c>
      <c r="V17" s="252">
        <v>0</v>
      </c>
      <c r="W17" s="252">
        <v>0</v>
      </c>
      <c r="X17" s="252">
        <v>0</v>
      </c>
      <c r="Y17" s="252">
        <v>0</v>
      </c>
      <c r="Z17" s="252">
        <v>0</v>
      </c>
      <c r="AA17" s="252">
        <v>0</v>
      </c>
      <c r="AB17" s="252">
        <v>0</v>
      </c>
      <c r="AC17" s="252">
        <v>0</v>
      </c>
      <c r="AD17" s="252">
        <v>0</v>
      </c>
      <c r="AE17" s="252">
        <v>0</v>
      </c>
      <c r="AF17" s="252">
        <v>0</v>
      </c>
      <c r="AG17" s="252">
        <v>0</v>
      </c>
      <c r="AH17" s="252">
        <v>0</v>
      </c>
      <c r="AI17" s="252">
        <v>0</v>
      </c>
      <c r="AJ17" s="252">
        <v>0</v>
      </c>
      <c r="AK17" s="252">
        <v>0</v>
      </c>
      <c r="AL17" s="252">
        <v>0</v>
      </c>
      <c r="AM17" s="252">
        <v>0</v>
      </c>
      <c r="AN17" s="436">
        <v>0</v>
      </c>
    </row>
    <row r="18" spans="1:40" ht="15.5" customHeight="1">
      <c r="A18" s="375">
        <v>12</v>
      </c>
      <c r="B18" s="402" t="s">
        <v>47</v>
      </c>
      <c r="C18" s="403" t="s">
        <v>93</v>
      </c>
      <c r="D18" s="251">
        <v>0</v>
      </c>
      <c r="E18" s="252">
        <v>0</v>
      </c>
      <c r="F18" s="252">
        <v>0</v>
      </c>
      <c r="G18" s="252">
        <v>0</v>
      </c>
      <c r="H18" s="252">
        <v>0</v>
      </c>
      <c r="I18" s="252">
        <v>0</v>
      </c>
      <c r="J18" s="252">
        <v>0</v>
      </c>
      <c r="K18" s="252">
        <v>0</v>
      </c>
      <c r="L18" s="252">
        <v>0</v>
      </c>
      <c r="M18" s="252">
        <v>0</v>
      </c>
      <c r="N18" s="252">
        <v>0</v>
      </c>
      <c r="O18" s="437">
        <f t="array" ref="O18">-生産者価格評価表!$BA18/(MMULT(投入係数表!$D18:$AN18,生産者価格評価表!$BC$7:$BC$43)+生産者価格評価表!$AV18)</f>
        <v>9.0923559455275318E-2</v>
      </c>
      <c r="P18" s="252">
        <v>0</v>
      </c>
      <c r="Q18" s="252">
        <v>0</v>
      </c>
      <c r="R18" s="252">
        <v>0</v>
      </c>
      <c r="S18" s="252">
        <v>0</v>
      </c>
      <c r="T18" s="252">
        <v>0</v>
      </c>
      <c r="U18" s="252">
        <v>0</v>
      </c>
      <c r="V18" s="252">
        <v>0</v>
      </c>
      <c r="W18" s="252">
        <v>0</v>
      </c>
      <c r="X18" s="252">
        <v>0</v>
      </c>
      <c r="Y18" s="252">
        <v>0</v>
      </c>
      <c r="Z18" s="252">
        <v>0</v>
      </c>
      <c r="AA18" s="252">
        <v>0</v>
      </c>
      <c r="AB18" s="252">
        <v>0</v>
      </c>
      <c r="AC18" s="252">
        <v>0</v>
      </c>
      <c r="AD18" s="252">
        <v>0</v>
      </c>
      <c r="AE18" s="252">
        <v>0</v>
      </c>
      <c r="AF18" s="252">
        <v>0</v>
      </c>
      <c r="AG18" s="252">
        <v>0</v>
      </c>
      <c r="AH18" s="252">
        <v>0</v>
      </c>
      <c r="AI18" s="252">
        <v>0</v>
      </c>
      <c r="AJ18" s="252">
        <v>0</v>
      </c>
      <c r="AK18" s="252">
        <v>0</v>
      </c>
      <c r="AL18" s="252">
        <v>0</v>
      </c>
      <c r="AM18" s="252">
        <v>0</v>
      </c>
      <c r="AN18" s="436">
        <v>0</v>
      </c>
    </row>
    <row r="19" spans="1:40" ht="15.5" customHeight="1">
      <c r="A19" s="375">
        <v>13</v>
      </c>
      <c r="B19" s="402" t="s">
        <v>48</v>
      </c>
      <c r="C19" s="403" t="s">
        <v>1</v>
      </c>
      <c r="D19" s="251">
        <v>0</v>
      </c>
      <c r="E19" s="252">
        <v>0</v>
      </c>
      <c r="F19" s="252">
        <v>0</v>
      </c>
      <c r="G19" s="252">
        <v>0</v>
      </c>
      <c r="H19" s="252">
        <v>0</v>
      </c>
      <c r="I19" s="252">
        <v>0</v>
      </c>
      <c r="J19" s="252">
        <v>0</v>
      </c>
      <c r="K19" s="252">
        <v>0</v>
      </c>
      <c r="L19" s="252">
        <v>0</v>
      </c>
      <c r="M19" s="252">
        <v>0</v>
      </c>
      <c r="N19" s="252">
        <v>0</v>
      </c>
      <c r="O19" s="252">
        <v>0</v>
      </c>
      <c r="P19" s="437">
        <f t="array" ref="P19">-生産者価格評価表!$BA19/(MMULT(投入係数表!$D19:$AN19,生産者価格評価表!$BC$7:$BC$43)+生産者価格評価表!$AV19)</f>
        <v>0.16378585579298643</v>
      </c>
      <c r="Q19" s="252">
        <v>0</v>
      </c>
      <c r="R19" s="252">
        <v>0</v>
      </c>
      <c r="S19" s="252">
        <v>0</v>
      </c>
      <c r="T19" s="252">
        <v>0</v>
      </c>
      <c r="U19" s="252">
        <v>0</v>
      </c>
      <c r="V19" s="252">
        <v>0</v>
      </c>
      <c r="W19" s="252">
        <v>0</v>
      </c>
      <c r="X19" s="252">
        <v>0</v>
      </c>
      <c r="Y19" s="252">
        <v>0</v>
      </c>
      <c r="Z19" s="252">
        <v>0</v>
      </c>
      <c r="AA19" s="252">
        <v>0</v>
      </c>
      <c r="AB19" s="252">
        <v>0</v>
      </c>
      <c r="AC19" s="252">
        <v>0</v>
      </c>
      <c r="AD19" s="252">
        <v>0</v>
      </c>
      <c r="AE19" s="252">
        <v>0</v>
      </c>
      <c r="AF19" s="252">
        <v>0</v>
      </c>
      <c r="AG19" s="252">
        <v>0</v>
      </c>
      <c r="AH19" s="252">
        <v>0</v>
      </c>
      <c r="AI19" s="252">
        <v>0</v>
      </c>
      <c r="AJ19" s="252">
        <v>0</v>
      </c>
      <c r="AK19" s="252">
        <v>0</v>
      </c>
      <c r="AL19" s="252">
        <v>0</v>
      </c>
      <c r="AM19" s="252">
        <v>0</v>
      </c>
      <c r="AN19" s="436">
        <v>0</v>
      </c>
    </row>
    <row r="20" spans="1:40" ht="15.5" customHeight="1">
      <c r="A20" s="375">
        <v>14</v>
      </c>
      <c r="B20" s="402" t="s">
        <v>49</v>
      </c>
      <c r="C20" s="403" t="s">
        <v>2</v>
      </c>
      <c r="D20" s="251">
        <v>0</v>
      </c>
      <c r="E20" s="252">
        <v>0</v>
      </c>
      <c r="F20" s="252">
        <v>0</v>
      </c>
      <c r="G20" s="252">
        <v>0</v>
      </c>
      <c r="H20" s="252">
        <v>0</v>
      </c>
      <c r="I20" s="252">
        <v>0</v>
      </c>
      <c r="J20" s="252">
        <v>0</v>
      </c>
      <c r="K20" s="252">
        <v>0</v>
      </c>
      <c r="L20" s="252">
        <v>0</v>
      </c>
      <c r="M20" s="252">
        <v>0</v>
      </c>
      <c r="N20" s="252">
        <v>0</v>
      </c>
      <c r="O20" s="252">
        <v>0</v>
      </c>
      <c r="P20" s="252">
        <v>0</v>
      </c>
      <c r="Q20" s="437">
        <f t="array" ref="Q20">-生産者価格評価表!$BA20/(MMULT(投入係数表!$D20:$AN20,生産者価格評価表!$BC$7:$BC$43)+生産者価格評価表!$AV20)</f>
        <v>0.16998858148259727</v>
      </c>
      <c r="R20" s="252">
        <v>0</v>
      </c>
      <c r="S20" s="252">
        <v>0</v>
      </c>
      <c r="T20" s="252">
        <v>0</v>
      </c>
      <c r="U20" s="252">
        <v>0</v>
      </c>
      <c r="V20" s="252">
        <v>0</v>
      </c>
      <c r="W20" s="252">
        <v>0</v>
      </c>
      <c r="X20" s="252">
        <v>0</v>
      </c>
      <c r="Y20" s="252">
        <v>0</v>
      </c>
      <c r="Z20" s="252">
        <v>0</v>
      </c>
      <c r="AA20" s="252">
        <v>0</v>
      </c>
      <c r="AB20" s="252">
        <v>0</v>
      </c>
      <c r="AC20" s="252">
        <v>0</v>
      </c>
      <c r="AD20" s="252">
        <v>0</v>
      </c>
      <c r="AE20" s="252">
        <v>0</v>
      </c>
      <c r="AF20" s="252">
        <v>0</v>
      </c>
      <c r="AG20" s="252">
        <v>0</v>
      </c>
      <c r="AH20" s="252">
        <v>0</v>
      </c>
      <c r="AI20" s="252">
        <v>0</v>
      </c>
      <c r="AJ20" s="252">
        <v>0</v>
      </c>
      <c r="AK20" s="252">
        <v>0</v>
      </c>
      <c r="AL20" s="252">
        <v>0</v>
      </c>
      <c r="AM20" s="252">
        <v>0</v>
      </c>
      <c r="AN20" s="436">
        <v>0</v>
      </c>
    </row>
    <row r="21" spans="1:40" ht="15.5" customHeight="1">
      <c r="A21" s="375">
        <v>15</v>
      </c>
      <c r="B21" s="402" t="s">
        <v>50</v>
      </c>
      <c r="C21" s="403" t="s">
        <v>3</v>
      </c>
      <c r="D21" s="251">
        <v>0</v>
      </c>
      <c r="E21" s="252">
        <v>0</v>
      </c>
      <c r="F21" s="252">
        <v>0</v>
      </c>
      <c r="G21" s="252">
        <v>0</v>
      </c>
      <c r="H21" s="252">
        <v>0</v>
      </c>
      <c r="I21" s="252">
        <v>0</v>
      </c>
      <c r="J21" s="252">
        <v>0</v>
      </c>
      <c r="K21" s="252">
        <v>0</v>
      </c>
      <c r="L21" s="252">
        <v>0</v>
      </c>
      <c r="M21" s="252">
        <v>0</v>
      </c>
      <c r="N21" s="252">
        <v>0</v>
      </c>
      <c r="O21" s="252">
        <v>0</v>
      </c>
      <c r="P21" s="252">
        <v>0</v>
      </c>
      <c r="Q21" s="252">
        <v>0</v>
      </c>
      <c r="R21" s="437">
        <f t="array" ref="R21">-生産者価格評価表!$BA21/(MMULT(投入係数表!$D21:$AN21,生産者価格評価表!$BC$7:$BC$43)+生産者価格評価表!$AV21)</f>
        <v>0.37594085056585202</v>
      </c>
      <c r="S21" s="252">
        <v>0</v>
      </c>
      <c r="T21" s="252">
        <v>0</v>
      </c>
      <c r="U21" s="252">
        <v>0</v>
      </c>
      <c r="V21" s="252">
        <v>0</v>
      </c>
      <c r="W21" s="252">
        <v>0</v>
      </c>
      <c r="X21" s="252">
        <v>0</v>
      </c>
      <c r="Y21" s="252">
        <v>0</v>
      </c>
      <c r="Z21" s="252">
        <v>0</v>
      </c>
      <c r="AA21" s="252">
        <v>0</v>
      </c>
      <c r="AB21" s="252">
        <v>0</v>
      </c>
      <c r="AC21" s="252">
        <v>0</v>
      </c>
      <c r="AD21" s="252">
        <v>0</v>
      </c>
      <c r="AE21" s="252">
        <v>0</v>
      </c>
      <c r="AF21" s="252">
        <v>0</v>
      </c>
      <c r="AG21" s="252">
        <v>0</v>
      </c>
      <c r="AH21" s="252">
        <v>0</v>
      </c>
      <c r="AI21" s="252">
        <v>0</v>
      </c>
      <c r="AJ21" s="252">
        <v>0</v>
      </c>
      <c r="AK21" s="252">
        <v>0</v>
      </c>
      <c r="AL21" s="252">
        <v>0</v>
      </c>
      <c r="AM21" s="252">
        <v>0</v>
      </c>
      <c r="AN21" s="436">
        <v>0</v>
      </c>
    </row>
    <row r="22" spans="1:40" ht="15.5" customHeight="1">
      <c r="A22" s="375">
        <v>16</v>
      </c>
      <c r="B22" s="402" t="s">
        <v>51</v>
      </c>
      <c r="C22" s="403" t="s">
        <v>94</v>
      </c>
      <c r="D22" s="251">
        <v>0</v>
      </c>
      <c r="E22" s="252">
        <v>0</v>
      </c>
      <c r="F22" s="252">
        <v>0</v>
      </c>
      <c r="G22" s="252">
        <v>0</v>
      </c>
      <c r="H22" s="252">
        <v>0</v>
      </c>
      <c r="I22" s="252">
        <v>0</v>
      </c>
      <c r="J22" s="252">
        <v>0</v>
      </c>
      <c r="K22" s="252">
        <v>0</v>
      </c>
      <c r="L22" s="252">
        <v>0</v>
      </c>
      <c r="M22" s="252">
        <v>0</v>
      </c>
      <c r="N22" s="252">
        <v>0</v>
      </c>
      <c r="O22" s="252">
        <v>0</v>
      </c>
      <c r="P22" s="252">
        <v>0</v>
      </c>
      <c r="Q22" s="252">
        <v>0</v>
      </c>
      <c r="R22" s="252">
        <v>0</v>
      </c>
      <c r="S22" s="437">
        <f t="array" ref="S22">-生産者価格評価表!$BA22/(MMULT(投入係数表!$D22:$AN22,生産者価格評価表!$BC$7:$BC$43)+生産者価格評価表!$AV22)</f>
        <v>0.35355759105468587</v>
      </c>
      <c r="T22" s="252">
        <v>0</v>
      </c>
      <c r="U22" s="252">
        <v>0</v>
      </c>
      <c r="V22" s="252">
        <v>0</v>
      </c>
      <c r="W22" s="252">
        <v>0</v>
      </c>
      <c r="X22" s="252">
        <v>0</v>
      </c>
      <c r="Y22" s="252">
        <v>0</v>
      </c>
      <c r="Z22" s="252">
        <v>0</v>
      </c>
      <c r="AA22" s="252">
        <v>0</v>
      </c>
      <c r="AB22" s="252">
        <v>0</v>
      </c>
      <c r="AC22" s="252">
        <v>0</v>
      </c>
      <c r="AD22" s="252">
        <v>0</v>
      </c>
      <c r="AE22" s="252">
        <v>0</v>
      </c>
      <c r="AF22" s="252">
        <v>0</v>
      </c>
      <c r="AG22" s="252">
        <v>0</v>
      </c>
      <c r="AH22" s="252">
        <v>0</v>
      </c>
      <c r="AI22" s="252">
        <v>0</v>
      </c>
      <c r="AJ22" s="252">
        <v>0</v>
      </c>
      <c r="AK22" s="252">
        <v>0</v>
      </c>
      <c r="AL22" s="252">
        <v>0</v>
      </c>
      <c r="AM22" s="252">
        <v>0</v>
      </c>
      <c r="AN22" s="436">
        <v>0</v>
      </c>
    </row>
    <row r="23" spans="1:40" ht="15.5" customHeight="1">
      <c r="A23" s="375">
        <v>17</v>
      </c>
      <c r="B23" s="402" t="s">
        <v>52</v>
      </c>
      <c r="C23" s="403" t="s">
        <v>95</v>
      </c>
      <c r="D23" s="251">
        <v>0</v>
      </c>
      <c r="E23" s="252">
        <v>0</v>
      </c>
      <c r="F23" s="252">
        <v>0</v>
      </c>
      <c r="G23" s="252">
        <v>0</v>
      </c>
      <c r="H23" s="252">
        <v>0</v>
      </c>
      <c r="I23" s="252">
        <v>0</v>
      </c>
      <c r="J23" s="252">
        <v>0</v>
      </c>
      <c r="K23" s="252">
        <v>0</v>
      </c>
      <c r="L23" s="252">
        <v>0</v>
      </c>
      <c r="M23" s="252">
        <v>0</v>
      </c>
      <c r="N23" s="252">
        <v>0</v>
      </c>
      <c r="O23" s="252">
        <v>0</v>
      </c>
      <c r="P23" s="252">
        <v>0</v>
      </c>
      <c r="Q23" s="252">
        <v>0</v>
      </c>
      <c r="R23" s="252">
        <v>0</v>
      </c>
      <c r="S23" s="252">
        <v>0</v>
      </c>
      <c r="T23" s="437">
        <f t="array" ref="T23">-生産者価格評価表!$BA23/(MMULT(投入係数表!$D23:$AN23,生産者価格評価表!$BC$7:$BC$43)+生産者価格評価表!$AV23)</f>
        <v>0.30273532933142017</v>
      </c>
      <c r="U23" s="252">
        <v>0</v>
      </c>
      <c r="V23" s="252">
        <v>0</v>
      </c>
      <c r="W23" s="252">
        <v>0</v>
      </c>
      <c r="X23" s="252">
        <v>0</v>
      </c>
      <c r="Y23" s="252">
        <v>0</v>
      </c>
      <c r="Z23" s="252">
        <v>0</v>
      </c>
      <c r="AA23" s="252">
        <v>0</v>
      </c>
      <c r="AB23" s="252">
        <v>0</v>
      </c>
      <c r="AC23" s="252">
        <v>0</v>
      </c>
      <c r="AD23" s="252">
        <v>0</v>
      </c>
      <c r="AE23" s="252">
        <v>0</v>
      </c>
      <c r="AF23" s="252">
        <v>0</v>
      </c>
      <c r="AG23" s="252">
        <v>0</v>
      </c>
      <c r="AH23" s="252">
        <v>0</v>
      </c>
      <c r="AI23" s="252">
        <v>0</v>
      </c>
      <c r="AJ23" s="252">
        <v>0</v>
      </c>
      <c r="AK23" s="252">
        <v>0</v>
      </c>
      <c r="AL23" s="252">
        <v>0</v>
      </c>
      <c r="AM23" s="252">
        <v>0</v>
      </c>
      <c r="AN23" s="436">
        <v>0</v>
      </c>
    </row>
    <row r="24" spans="1:40" ht="15.5" customHeight="1">
      <c r="A24" s="375">
        <v>18</v>
      </c>
      <c r="B24" s="402" t="s">
        <v>53</v>
      </c>
      <c r="C24" s="403" t="s">
        <v>115</v>
      </c>
      <c r="D24" s="251">
        <v>0</v>
      </c>
      <c r="E24" s="252">
        <v>0</v>
      </c>
      <c r="F24" s="252">
        <v>0</v>
      </c>
      <c r="G24" s="252">
        <v>0</v>
      </c>
      <c r="H24" s="252">
        <v>0</v>
      </c>
      <c r="I24" s="252">
        <v>0</v>
      </c>
      <c r="J24" s="252">
        <v>0</v>
      </c>
      <c r="K24" s="252">
        <v>0</v>
      </c>
      <c r="L24" s="252">
        <v>0</v>
      </c>
      <c r="M24" s="252">
        <v>0</v>
      </c>
      <c r="N24" s="252">
        <v>0</v>
      </c>
      <c r="O24" s="252">
        <v>0</v>
      </c>
      <c r="P24" s="252">
        <v>0</v>
      </c>
      <c r="Q24" s="252">
        <v>0</v>
      </c>
      <c r="R24" s="252">
        <v>0</v>
      </c>
      <c r="S24" s="252">
        <v>0</v>
      </c>
      <c r="T24" s="252">
        <v>0</v>
      </c>
      <c r="U24" s="437">
        <f t="array" ref="U24">-生産者価格評価表!$BA24/(MMULT(投入係数表!$D24:$AN24,生産者価格評価表!$BC$7:$BC$43)+生産者価格評価表!$AV24)</f>
        <v>0.65251485746933602</v>
      </c>
      <c r="V24" s="252">
        <v>0</v>
      </c>
      <c r="W24" s="252">
        <v>0</v>
      </c>
      <c r="X24" s="252">
        <v>0</v>
      </c>
      <c r="Y24" s="252">
        <v>0</v>
      </c>
      <c r="Z24" s="252">
        <v>0</v>
      </c>
      <c r="AA24" s="252">
        <v>0</v>
      </c>
      <c r="AB24" s="252">
        <v>0</v>
      </c>
      <c r="AC24" s="252">
        <v>0</v>
      </c>
      <c r="AD24" s="252">
        <v>0</v>
      </c>
      <c r="AE24" s="252">
        <v>0</v>
      </c>
      <c r="AF24" s="252">
        <v>0</v>
      </c>
      <c r="AG24" s="252">
        <v>0</v>
      </c>
      <c r="AH24" s="252">
        <v>0</v>
      </c>
      <c r="AI24" s="252">
        <v>0</v>
      </c>
      <c r="AJ24" s="252">
        <v>0</v>
      </c>
      <c r="AK24" s="252">
        <v>0</v>
      </c>
      <c r="AL24" s="252">
        <v>0</v>
      </c>
      <c r="AM24" s="252">
        <v>0</v>
      </c>
      <c r="AN24" s="436">
        <v>0</v>
      </c>
    </row>
    <row r="25" spans="1:40" ht="15.5" customHeight="1">
      <c r="A25" s="375">
        <v>19</v>
      </c>
      <c r="B25" s="402" t="s">
        <v>54</v>
      </c>
      <c r="C25" s="403" t="s">
        <v>237</v>
      </c>
      <c r="D25" s="251">
        <v>0</v>
      </c>
      <c r="E25" s="252">
        <v>0</v>
      </c>
      <c r="F25" s="252">
        <v>0</v>
      </c>
      <c r="G25" s="252">
        <v>0</v>
      </c>
      <c r="H25" s="252">
        <v>0</v>
      </c>
      <c r="I25" s="252">
        <v>0</v>
      </c>
      <c r="J25" s="252">
        <v>0</v>
      </c>
      <c r="K25" s="252">
        <v>0</v>
      </c>
      <c r="L25" s="252">
        <v>0</v>
      </c>
      <c r="M25" s="252">
        <v>0</v>
      </c>
      <c r="N25" s="252">
        <v>0</v>
      </c>
      <c r="O25" s="252">
        <v>0</v>
      </c>
      <c r="P25" s="252">
        <v>0</v>
      </c>
      <c r="Q25" s="252">
        <v>0</v>
      </c>
      <c r="R25" s="252">
        <v>0</v>
      </c>
      <c r="S25" s="252">
        <v>0</v>
      </c>
      <c r="T25" s="252">
        <v>0</v>
      </c>
      <c r="U25" s="252">
        <v>0</v>
      </c>
      <c r="V25" s="437">
        <f t="array" ref="V25">-生産者価格評価表!$BA25/(MMULT(投入係数表!$D25:$AN25,生産者価格評価表!$BC$7:$BC$43)+生産者価格評価表!$AV25)</f>
        <v>0.10876259034777977</v>
      </c>
      <c r="W25" s="252">
        <v>0</v>
      </c>
      <c r="X25" s="252">
        <v>0</v>
      </c>
      <c r="Y25" s="252">
        <v>0</v>
      </c>
      <c r="Z25" s="252">
        <v>0</v>
      </c>
      <c r="AA25" s="252">
        <v>0</v>
      </c>
      <c r="AB25" s="252">
        <v>0</v>
      </c>
      <c r="AC25" s="252">
        <v>0</v>
      </c>
      <c r="AD25" s="252">
        <v>0</v>
      </c>
      <c r="AE25" s="252">
        <v>0</v>
      </c>
      <c r="AF25" s="252">
        <v>0</v>
      </c>
      <c r="AG25" s="252">
        <v>0</v>
      </c>
      <c r="AH25" s="252">
        <v>0</v>
      </c>
      <c r="AI25" s="252">
        <v>0</v>
      </c>
      <c r="AJ25" s="252">
        <v>0</v>
      </c>
      <c r="AK25" s="252">
        <v>0</v>
      </c>
      <c r="AL25" s="252">
        <v>0</v>
      </c>
      <c r="AM25" s="252">
        <v>0</v>
      </c>
      <c r="AN25" s="436">
        <v>0</v>
      </c>
    </row>
    <row r="26" spans="1:40" ht="15.5" customHeight="1">
      <c r="A26" s="375">
        <v>20</v>
      </c>
      <c r="B26" s="402" t="s">
        <v>55</v>
      </c>
      <c r="C26" s="403" t="s">
        <v>4</v>
      </c>
      <c r="D26" s="251">
        <v>0</v>
      </c>
      <c r="E26" s="252">
        <v>0</v>
      </c>
      <c r="F26" s="252">
        <v>0</v>
      </c>
      <c r="G26" s="252">
        <v>0</v>
      </c>
      <c r="H26" s="252">
        <v>0</v>
      </c>
      <c r="I26" s="252">
        <v>0</v>
      </c>
      <c r="J26" s="252">
        <v>0</v>
      </c>
      <c r="K26" s="252">
        <v>0</v>
      </c>
      <c r="L26" s="252">
        <v>0</v>
      </c>
      <c r="M26" s="252">
        <v>0</v>
      </c>
      <c r="N26" s="252">
        <v>0</v>
      </c>
      <c r="O26" s="252">
        <v>0</v>
      </c>
      <c r="P26" s="252">
        <v>0</v>
      </c>
      <c r="Q26" s="252">
        <v>0</v>
      </c>
      <c r="R26" s="252">
        <v>0</v>
      </c>
      <c r="S26" s="252">
        <v>0</v>
      </c>
      <c r="T26" s="252">
        <v>0</v>
      </c>
      <c r="U26" s="252">
        <v>0</v>
      </c>
      <c r="V26" s="252">
        <v>0</v>
      </c>
      <c r="W26" s="437">
        <f t="array" ref="W26">-生産者価格評価表!$BA26/(MMULT(投入係数表!$D26:$AN26,生産者価格評価表!$BC$7:$BC$43)+生産者価格評価表!$AV26)</f>
        <v>0.24194134672193141</v>
      </c>
      <c r="X26" s="252">
        <v>0</v>
      </c>
      <c r="Y26" s="252">
        <v>0</v>
      </c>
      <c r="Z26" s="252">
        <v>0</v>
      </c>
      <c r="AA26" s="252">
        <v>0</v>
      </c>
      <c r="AB26" s="252">
        <v>0</v>
      </c>
      <c r="AC26" s="252">
        <v>0</v>
      </c>
      <c r="AD26" s="252">
        <v>0</v>
      </c>
      <c r="AE26" s="252">
        <v>0</v>
      </c>
      <c r="AF26" s="252">
        <v>0</v>
      </c>
      <c r="AG26" s="252">
        <v>0</v>
      </c>
      <c r="AH26" s="252">
        <v>0</v>
      </c>
      <c r="AI26" s="252">
        <v>0</v>
      </c>
      <c r="AJ26" s="252">
        <v>0</v>
      </c>
      <c r="AK26" s="252">
        <v>0</v>
      </c>
      <c r="AL26" s="252">
        <v>0</v>
      </c>
      <c r="AM26" s="252">
        <v>0</v>
      </c>
      <c r="AN26" s="436">
        <v>0</v>
      </c>
    </row>
    <row r="27" spans="1:40" ht="15.5" customHeight="1">
      <c r="A27" s="375">
        <v>21</v>
      </c>
      <c r="B27" s="402" t="s">
        <v>56</v>
      </c>
      <c r="C27" s="403" t="s">
        <v>96</v>
      </c>
      <c r="D27" s="251">
        <v>0</v>
      </c>
      <c r="E27" s="252">
        <v>0</v>
      </c>
      <c r="F27" s="252">
        <v>0</v>
      </c>
      <c r="G27" s="252">
        <v>0</v>
      </c>
      <c r="H27" s="252">
        <v>0</v>
      </c>
      <c r="I27" s="252">
        <v>0</v>
      </c>
      <c r="J27" s="252">
        <v>0</v>
      </c>
      <c r="K27" s="252">
        <v>0</v>
      </c>
      <c r="L27" s="252">
        <v>0</v>
      </c>
      <c r="M27" s="252">
        <v>0</v>
      </c>
      <c r="N27" s="252">
        <v>0</v>
      </c>
      <c r="O27" s="252">
        <v>0</v>
      </c>
      <c r="P27" s="252">
        <v>0</v>
      </c>
      <c r="Q27" s="252">
        <v>0</v>
      </c>
      <c r="R27" s="252">
        <v>0</v>
      </c>
      <c r="S27" s="252">
        <v>0</v>
      </c>
      <c r="T27" s="252">
        <v>0</v>
      </c>
      <c r="U27" s="252">
        <v>0</v>
      </c>
      <c r="V27" s="252">
        <v>0</v>
      </c>
      <c r="W27" s="252">
        <v>0</v>
      </c>
      <c r="X27" s="437">
        <f t="array" ref="X27">-生産者価格評価表!$BA27/(MMULT(投入係数表!$D27:$AN27,生産者価格評価表!$BC$7:$BC$43)+生産者価格評価表!$AV27)</f>
        <v>0</v>
      </c>
      <c r="Y27" s="252">
        <v>0</v>
      </c>
      <c r="Z27" s="252">
        <v>0</v>
      </c>
      <c r="AA27" s="252">
        <v>0</v>
      </c>
      <c r="AB27" s="252">
        <v>0</v>
      </c>
      <c r="AC27" s="252">
        <v>0</v>
      </c>
      <c r="AD27" s="252">
        <v>0</v>
      </c>
      <c r="AE27" s="252">
        <v>0</v>
      </c>
      <c r="AF27" s="252">
        <v>0</v>
      </c>
      <c r="AG27" s="252">
        <v>0</v>
      </c>
      <c r="AH27" s="252">
        <v>0</v>
      </c>
      <c r="AI27" s="252">
        <v>0</v>
      </c>
      <c r="AJ27" s="252">
        <v>0</v>
      </c>
      <c r="AK27" s="252">
        <v>0</v>
      </c>
      <c r="AL27" s="252">
        <v>0</v>
      </c>
      <c r="AM27" s="252">
        <v>0</v>
      </c>
      <c r="AN27" s="436">
        <v>0</v>
      </c>
    </row>
    <row r="28" spans="1:40" ht="15.5" customHeight="1">
      <c r="A28" s="375">
        <v>22</v>
      </c>
      <c r="B28" s="402" t="s">
        <v>57</v>
      </c>
      <c r="C28" s="403" t="s">
        <v>238</v>
      </c>
      <c r="D28" s="251">
        <v>0</v>
      </c>
      <c r="E28" s="252">
        <v>0</v>
      </c>
      <c r="F28" s="252">
        <v>0</v>
      </c>
      <c r="G28" s="252">
        <v>0</v>
      </c>
      <c r="H28" s="252">
        <v>0</v>
      </c>
      <c r="I28" s="252">
        <v>0</v>
      </c>
      <c r="J28" s="252">
        <v>0</v>
      </c>
      <c r="K28" s="252">
        <v>0</v>
      </c>
      <c r="L28" s="252">
        <v>0</v>
      </c>
      <c r="M28" s="252">
        <v>0</v>
      </c>
      <c r="N28" s="252">
        <v>0</v>
      </c>
      <c r="O28" s="252">
        <v>0</v>
      </c>
      <c r="P28" s="252">
        <v>0</v>
      </c>
      <c r="Q28" s="252">
        <v>0</v>
      </c>
      <c r="R28" s="252">
        <v>0</v>
      </c>
      <c r="S28" s="252">
        <v>0</v>
      </c>
      <c r="T28" s="252">
        <v>0</v>
      </c>
      <c r="U28" s="252">
        <v>0</v>
      </c>
      <c r="V28" s="252">
        <v>0</v>
      </c>
      <c r="W28" s="252">
        <v>0</v>
      </c>
      <c r="X28" s="252">
        <v>0</v>
      </c>
      <c r="Y28" s="437">
        <f t="array" ref="Y28">-生産者価格評価表!$BA28/(MMULT(投入係数表!$D28:$AN28,生産者価格評価表!$BC$7:$BC$43)+生産者価格評価表!$AV28)</f>
        <v>1.5374739126992244E-4</v>
      </c>
      <c r="Z28" s="252">
        <v>0</v>
      </c>
      <c r="AA28" s="252">
        <v>0</v>
      </c>
      <c r="AB28" s="252">
        <v>0</v>
      </c>
      <c r="AC28" s="252">
        <v>0</v>
      </c>
      <c r="AD28" s="252">
        <v>0</v>
      </c>
      <c r="AE28" s="252">
        <v>0</v>
      </c>
      <c r="AF28" s="252">
        <v>0</v>
      </c>
      <c r="AG28" s="252">
        <v>0</v>
      </c>
      <c r="AH28" s="252">
        <v>0</v>
      </c>
      <c r="AI28" s="252">
        <v>0</v>
      </c>
      <c r="AJ28" s="252">
        <v>0</v>
      </c>
      <c r="AK28" s="252">
        <v>0</v>
      </c>
      <c r="AL28" s="252">
        <v>0</v>
      </c>
      <c r="AM28" s="252">
        <v>0</v>
      </c>
      <c r="AN28" s="436">
        <v>0</v>
      </c>
    </row>
    <row r="29" spans="1:40" ht="15.5" customHeight="1">
      <c r="A29" s="375">
        <v>23</v>
      </c>
      <c r="B29" s="402" t="s">
        <v>58</v>
      </c>
      <c r="C29" s="403" t="s">
        <v>5</v>
      </c>
      <c r="D29" s="251">
        <v>0</v>
      </c>
      <c r="E29" s="252">
        <v>0</v>
      </c>
      <c r="F29" s="252">
        <v>0</v>
      </c>
      <c r="G29" s="252">
        <v>0</v>
      </c>
      <c r="H29" s="252">
        <v>0</v>
      </c>
      <c r="I29" s="252">
        <v>0</v>
      </c>
      <c r="J29" s="252">
        <v>0</v>
      </c>
      <c r="K29" s="252">
        <v>0</v>
      </c>
      <c r="L29" s="252">
        <v>0</v>
      </c>
      <c r="M29" s="252">
        <v>0</v>
      </c>
      <c r="N29" s="252">
        <v>0</v>
      </c>
      <c r="O29" s="252">
        <v>0</v>
      </c>
      <c r="P29" s="252">
        <v>0</v>
      </c>
      <c r="Q29" s="252">
        <v>0</v>
      </c>
      <c r="R29" s="252">
        <v>0</v>
      </c>
      <c r="S29" s="252">
        <v>0</v>
      </c>
      <c r="T29" s="252">
        <v>0</v>
      </c>
      <c r="U29" s="252">
        <v>0</v>
      </c>
      <c r="V29" s="252">
        <v>0</v>
      </c>
      <c r="W29" s="252">
        <v>0</v>
      </c>
      <c r="X29" s="252">
        <v>0</v>
      </c>
      <c r="Y29" s="252">
        <v>0</v>
      </c>
      <c r="Z29" s="437">
        <f t="array" ref="Z29">-生産者価格評価表!$BA29/(MMULT(投入係数表!$D29:$AN29,生産者価格評価表!$BC$7:$BC$43)+生産者価格評価表!$AV29)</f>
        <v>1.9396116525491279E-4</v>
      </c>
      <c r="AA29" s="252">
        <v>0</v>
      </c>
      <c r="AB29" s="252">
        <v>0</v>
      </c>
      <c r="AC29" s="252">
        <v>0</v>
      </c>
      <c r="AD29" s="252">
        <v>0</v>
      </c>
      <c r="AE29" s="252">
        <v>0</v>
      </c>
      <c r="AF29" s="252">
        <v>0</v>
      </c>
      <c r="AG29" s="252">
        <v>0</v>
      </c>
      <c r="AH29" s="252">
        <v>0</v>
      </c>
      <c r="AI29" s="252">
        <v>0</v>
      </c>
      <c r="AJ29" s="252">
        <v>0</v>
      </c>
      <c r="AK29" s="252">
        <v>0</v>
      </c>
      <c r="AL29" s="252">
        <v>0</v>
      </c>
      <c r="AM29" s="252">
        <v>0</v>
      </c>
      <c r="AN29" s="436">
        <v>0</v>
      </c>
    </row>
    <row r="30" spans="1:40" ht="15.5" customHeight="1">
      <c r="A30" s="375">
        <v>24</v>
      </c>
      <c r="B30" s="402" t="s">
        <v>59</v>
      </c>
      <c r="C30" s="403" t="s">
        <v>6</v>
      </c>
      <c r="D30" s="251">
        <v>0</v>
      </c>
      <c r="E30" s="252">
        <v>0</v>
      </c>
      <c r="F30" s="252">
        <v>0</v>
      </c>
      <c r="G30" s="252">
        <v>0</v>
      </c>
      <c r="H30" s="252">
        <v>0</v>
      </c>
      <c r="I30" s="252">
        <v>0</v>
      </c>
      <c r="J30" s="252">
        <v>0</v>
      </c>
      <c r="K30" s="252">
        <v>0</v>
      </c>
      <c r="L30" s="252">
        <v>0</v>
      </c>
      <c r="M30" s="252">
        <v>0</v>
      </c>
      <c r="N30" s="252">
        <v>0</v>
      </c>
      <c r="O30" s="252">
        <v>0</v>
      </c>
      <c r="P30" s="252">
        <v>0</v>
      </c>
      <c r="Q30" s="252">
        <v>0</v>
      </c>
      <c r="R30" s="252">
        <v>0</v>
      </c>
      <c r="S30" s="252">
        <v>0</v>
      </c>
      <c r="T30" s="252">
        <v>0</v>
      </c>
      <c r="U30" s="252">
        <v>0</v>
      </c>
      <c r="V30" s="252">
        <v>0</v>
      </c>
      <c r="W30" s="252">
        <v>0</v>
      </c>
      <c r="X30" s="252">
        <v>0</v>
      </c>
      <c r="Y30" s="252">
        <v>0</v>
      </c>
      <c r="Z30" s="252">
        <v>0</v>
      </c>
      <c r="AA30" s="437">
        <f t="array" ref="AA30">-生産者価格評価表!$BA30/(MMULT(投入係数表!$D30:$AN30,生産者価格評価表!$BC$7:$BC$43)+生産者価格評価表!$AV30)</f>
        <v>5.3970210782913937E-5</v>
      </c>
      <c r="AB30" s="252">
        <v>0</v>
      </c>
      <c r="AC30" s="252">
        <v>0</v>
      </c>
      <c r="AD30" s="252">
        <v>0</v>
      </c>
      <c r="AE30" s="252">
        <v>0</v>
      </c>
      <c r="AF30" s="252">
        <v>0</v>
      </c>
      <c r="AG30" s="252">
        <v>0</v>
      </c>
      <c r="AH30" s="252">
        <v>0</v>
      </c>
      <c r="AI30" s="252">
        <v>0</v>
      </c>
      <c r="AJ30" s="252">
        <v>0</v>
      </c>
      <c r="AK30" s="252">
        <v>0</v>
      </c>
      <c r="AL30" s="252">
        <v>0</v>
      </c>
      <c r="AM30" s="252">
        <v>0</v>
      </c>
      <c r="AN30" s="436">
        <v>0</v>
      </c>
    </row>
    <row r="31" spans="1:40" ht="15.5" customHeight="1">
      <c r="A31" s="375">
        <v>25</v>
      </c>
      <c r="B31" s="402" t="s">
        <v>60</v>
      </c>
      <c r="C31" s="403" t="s">
        <v>97</v>
      </c>
      <c r="D31" s="251">
        <v>0</v>
      </c>
      <c r="E31" s="252">
        <v>0</v>
      </c>
      <c r="F31" s="252">
        <v>0</v>
      </c>
      <c r="G31" s="252">
        <v>0</v>
      </c>
      <c r="H31" s="252">
        <v>0</v>
      </c>
      <c r="I31" s="252">
        <v>0</v>
      </c>
      <c r="J31" s="252">
        <v>0</v>
      </c>
      <c r="K31" s="252">
        <v>0</v>
      </c>
      <c r="L31" s="252">
        <v>0</v>
      </c>
      <c r="M31" s="252">
        <v>0</v>
      </c>
      <c r="N31" s="252">
        <v>0</v>
      </c>
      <c r="O31" s="252">
        <v>0</v>
      </c>
      <c r="P31" s="252">
        <v>0</v>
      </c>
      <c r="Q31" s="252">
        <v>0</v>
      </c>
      <c r="R31" s="252">
        <v>0</v>
      </c>
      <c r="S31" s="252">
        <v>0</v>
      </c>
      <c r="T31" s="252">
        <v>0</v>
      </c>
      <c r="U31" s="252">
        <v>0</v>
      </c>
      <c r="V31" s="252">
        <v>0</v>
      </c>
      <c r="W31" s="252">
        <v>0</v>
      </c>
      <c r="X31" s="252">
        <v>0</v>
      </c>
      <c r="Y31" s="252">
        <v>0</v>
      </c>
      <c r="Z31" s="252">
        <v>0</v>
      </c>
      <c r="AA31" s="252">
        <v>0</v>
      </c>
      <c r="AB31" s="437">
        <f t="array" ref="AB31">-生産者価格評価表!$BA31/(MMULT(投入係数表!$D31:$AN31,生産者価格評価表!$BC$7:$BC$43)+生産者価格評価表!$AV31)</f>
        <v>1.3558625908726776E-3</v>
      </c>
      <c r="AC31" s="252">
        <v>0</v>
      </c>
      <c r="AD31" s="252">
        <v>0</v>
      </c>
      <c r="AE31" s="252">
        <v>0</v>
      </c>
      <c r="AF31" s="252">
        <v>0</v>
      </c>
      <c r="AG31" s="252">
        <v>0</v>
      </c>
      <c r="AH31" s="252">
        <v>0</v>
      </c>
      <c r="AI31" s="252">
        <v>0</v>
      </c>
      <c r="AJ31" s="252">
        <v>0</v>
      </c>
      <c r="AK31" s="252">
        <v>0</v>
      </c>
      <c r="AL31" s="252">
        <v>0</v>
      </c>
      <c r="AM31" s="252">
        <v>0</v>
      </c>
      <c r="AN31" s="436">
        <v>0</v>
      </c>
    </row>
    <row r="32" spans="1:40" ht="15.5" customHeight="1">
      <c r="A32" s="375">
        <v>26</v>
      </c>
      <c r="B32" s="402" t="s">
        <v>61</v>
      </c>
      <c r="C32" s="403" t="s">
        <v>7</v>
      </c>
      <c r="D32" s="251">
        <v>0</v>
      </c>
      <c r="E32" s="252">
        <v>0</v>
      </c>
      <c r="F32" s="252">
        <v>0</v>
      </c>
      <c r="G32" s="252">
        <v>0</v>
      </c>
      <c r="H32" s="252">
        <v>0</v>
      </c>
      <c r="I32" s="252">
        <v>0</v>
      </c>
      <c r="J32" s="252">
        <v>0</v>
      </c>
      <c r="K32" s="252">
        <v>0</v>
      </c>
      <c r="L32" s="252">
        <v>0</v>
      </c>
      <c r="M32" s="252">
        <v>0</v>
      </c>
      <c r="N32" s="252">
        <v>0</v>
      </c>
      <c r="O32" s="252">
        <v>0</v>
      </c>
      <c r="P32" s="252">
        <v>0</v>
      </c>
      <c r="Q32" s="252">
        <v>0</v>
      </c>
      <c r="R32" s="252">
        <v>0</v>
      </c>
      <c r="S32" s="252">
        <v>0</v>
      </c>
      <c r="T32" s="252">
        <v>0</v>
      </c>
      <c r="U32" s="252">
        <v>0</v>
      </c>
      <c r="V32" s="252">
        <v>0</v>
      </c>
      <c r="W32" s="252">
        <v>0</v>
      </c>
      <c r="X32" s="252">
        <v>0</v>
      </c>
      <c r="Y32" s="252">
        <v>0</v>
      </c>
      <c r="Z32" s="252">
        <v>0</v>
      </c>
      <c r="AA32" s="252">
        <v>0</v>
      </c>
      <c r="AB32" s="252">
        <v>0</v>
      </c>
      <c r="AC32" s="437">
        <f t="array" ref="AC32">-生産者価格評価表!$BA32/(MMULT(投入係数表!$D32:$AN32,生産者価格評価表!$BC$7:$BC$43)+生産者価格評価表!$AV32)</f>
        <v>6.5917668517382677E-2</v>
      </c>
      <c r="AD32" s="252">
        <v>0</v>
      </c>
      <c r="AE32" s="252">
        <v>0</v>
      </c>
      <c r="AF32" s="252">
        <v>0</v>
      </c>
      <c r="AG32" s="252">
        <v>0</v>
      </c>
      <c r="AH32" s="252">
        <v>0</v>
      </c>
      <c r="AI32" s="252">
        <v>0</v>
      </c>
      <c r="AJ32" s="252">
        <v>0</v>
      </c>
      <c r="AK32" s="252">
        <v>0</v>
      </c>
      <c r="AL32" s="252">
        <v>0</v>
      </c>
      <c r="AM32" s="252">
        <v>0</v>
      </c>
      <c r="AN32" s="436">
        <v>0</v>
      </c>
    </row>
    <row r="33" spans="1:40" ht="15.5" customHeight="1">
      <c r="A33" s="375">
        <v>27</v>
      </c>
      <c r="B33" s="402" t="s">
        <v>62</v>
      </c>
      <c r="C33" s="403" t="s">
        <v>98</v>
      </c>
      <c r="D33" s="251">
        <v>0</v>
      </c>
      <c r="E33" s="252">
        <v>0</v>
      </c>
      <c r="F33" s="252">
        <v>0</v>
      </c>
      <c r="G33" s="252">
        <v>0</v>
      </c>
      <c r="H33" s="252">
        <v>0</v>
      </c>
      <c r="I33" s="252">
        <v>0</v>
      </c>
      <c r="J33" s="252">
        <v>0</v>
      </c>
      <c r="K33" s="252">
        <v>0</v>
      </c>
      <c r="L33" s="252">
        <v>0</v>
      </c>
      <c r="M33" s="252">
        <v>0</v>
      </c>
      <c r="N33" s="252">
        <v>0</v>
      </c>
      <c r="O33" s="252">
        <v>0</v>
      </c>
      <c r="P33" s="252">
        <v>0</v>
      </c>
      <c r="Q33" s="252">
        <v>0</v>
      </c>
      <c r="R33" s="252">
        <v>0</v>
      </c>
      <c r="S33" s="252">
        <v>0</v>
      </c>
      <c r="T33" s="252">
        <v>0</v>
      </c>
      <c r="U33" s="252">
        <v>0</v>
      </c>
      <c r="V33" s="252">
        <v>0</v>
      </c>
      <c r="W33" s="252">
        <v>0</v>
      </c>
      <c r="X33" s="252">
        <v>0</v>
      </c>
      <c r="Y33" s="252">
        <v>0</v>
      </c>
      <c r="Z33" s="252">
        <v>0</v>
      </c>
      <c r="AA33" s="252">
        <v>0</v>
      </c>
      <c r="AB33" s="252">
        <v>0</v>
      </c>
      <c r="AC33" s="252">
        <v>0</v>
      </c>
      <c r="AD33" s="437">
        <f t="array" ref="AD33">-生産者価格評価表!$BA33/(MMULT(投入係数表!$D33:$AN33,生産者価格評価表!$BC$7:$BC$43)+生産者価格評価表!$AV33)</f>
        <v>1.6351208039402877E-5</v>
      </c>
      <c r="AE33" s="252">
        <v>0</v>
      </c>
      <c r="AF33" s="252">
        <v>0</v>
      </c>
      <c r="AG33" s="252">
        <v>0</v>
      </c>
      <c r="AH33" s="252">
        <v>0</v>
      </c>
      <c r="AI33" s="252">
        <v>0</v>
      </c>
      <c r="AJ33" s="252">
        <v>0</v>
      </c>
      <c r="AK33" s="252">
        <v>0</v>
      </c>
      <c r="AL33" s="252">
        <v>0</v>
      </c>
      <c r="AM33" s="252">
        <v>0</v>
      </c>
      <c r="AN33" s="436">
        <v>0</v>
      </c>
    </row>
    <row r="34" spans="1:40" ht="15.5" customHeight="1">
      <c r="A34" s="375">
        <v>28</v>
      </c>
      <c r="B34" s="402" t="s">
        <v>63</v>
      </c>
      <c r="C34" s="403" t="s">
        <v>99</v>
      </c>
      <c r="D34" s="251">
        <v>0</v>
      </c>
      <c r="E34" s="252">
        <v>0</v>
      </c>
      <c r="F34" s="252">
        <v>0</v>
      </c>
      <c r="G34" s="252">
        <v>0</v>
      </c>
      <c r="H34" s="252">
        <v>0</v>
      </c>
      <c r="I34" s="252">
        <v>0</v>
      </c>
      <c r="J34" s="252">
        <v>0</v>
      </c>
      <c r="K34" s="252">
        <v>0</v>
      </c>
      <c r="L34" s="252">
        <v>0</v>
      </c>
      <c r="M34" s="252">
        <v>0</v>
      </c>
      <c r="N34" s="252">
        <v>0</v>
      </c>
      <c r="O34" s="252">
        <v>0</v>
      </c>
      <c r="P34" s="252">
        <v>0</v>
      </c>
      <c r="Q34" s="252">
        <v>0</v>
      </c>
      <c r="R34" s="252">
        <v>0</v>
      </c>
      <c r="S34" s="252">
        <v>0</v>
      </c>
      <c r="T34" s="252">
        <v>0</v>
      </c>
      <c r="U34" s="252">
        <v>0</v>
      </c>
      <c r="V34" s="252">
        <v>0</v>
      </c>
      <c r="W34" s="252">
        <v>0</v>
      </c>
      <c r="X34" s="252">
        <v>0</v>
      </c>
      <c r="Y34" s="252">
        <v>0</v>
      </c>
      <c r="Z34" s="252">
        <v>0</v>
      </c>
      <c r="AA34" s="252">
        <v>0</v>
      </c>
      <c r="AB34" s="252">
        <v>0</v>
      </c>
      <c r="AC34" s="252">
        <v>0</v>
      </c>
      <c r="AD34" s="252">
        <v>0</v>
      </c>
      <c r="AE34" s="437">
        <f t="array" ref="AE34">-生産者価格評価表!$BA34/(MMULT(投入係数表!$D34:$AN34,生産者価格評価表!$BC$7:$BC$43)+生産者価格評価表!$AV34)</f>
        <v>4.3101012467886807E-2</v>
      </c>
      <c r="AF34" s="252">
        <v>0</v>
      </c>
      <c r="AG34" s="252">
        <v>0</v>
      </c>
      <c r="AH34" s="252">
        <v>0</v>
      </c>
      <c r="AI34" s="252">
        <v>0</v>
      </c>
      <c r="AJ34" s="252">
        <v>0</v>
      </c>
      <c r="AK34" s="252">
        <v>0</v>
      </c>
      <c r="AL34" s="252">
        <v>0</v>
      </c>
      <c r="AM34" s="252">
        <v>0</v>
      </c>
      <c r="AN34" s="436">
        <v>0</v>
      </c>
    </row>
    <row r="35" spans="1:40" ht="15.5" customHeight="1">
      <c r="A35" s="375">
        <v>29</v>
      </c>
      <c r="B35" s="402" t="s">
        <v>64</v>
      </c>
      <c r="C35" s="403" t="s">
        <v>100</v>
      </c>
      <c r="D35" s="251">
        <v>0</v>
      </c>
      <c r="E35" s="252">
        <v>0</v>
      </c>
      <c r="F35" s="252">
        <v>0</v>
      </c>
      <c r="G35" s="252">
        <v>0</v>
      </c>
      <c r="H35" s="252">
        <v>0</v>
      </c>
      <c r="I35" s="252">
        <v>0</v>
      </c>
      <c r="J35" s="252">
        <v>0</v>
      </c>
      <c r="K35" s="252">
        <v>0</v>
      </c>
      <c r="L35" s="252">
        <v>0</v>
      </c>
      <c r="M35" s="252">
        <v>0</v>
      </c>
      <c r="N35" s="252">
        <v>0</v>
      </c>
      <c r="O35" s="252">
        <v>0</v>
      </c>
      <c r="P35" s="252">
        <v>0</v>
      </c>
      <c r="Q35" s="252">
        <v>0</v>
      </c>
      <c r="R35" s="252">
        <v>0</v>
      </c>
      <c r="S35" s="252">
        <v>0</v>
      </c>
      <c r="T35" s="252">
        <v>0</v>
      </c>
      <c r="U35" s="252">
        <v>0</v>
      </c>
      <c r="V35" s="252">
        <v>0</v>
      </c>
      <c r="W35" s="252">
        <v>0</v>
      </c>
      <c r="X35" s="252">
        <v>0</v>
      </c>
      <c r="Y35" s="252">
        <v>0</v>
      </c>
      <c r="Z35" s="252">
        <v>0</v>
      </c>
      <c r="AA35" s="252">
        <v>0</v>
      </c>
      <c r="AB35" s="252">
        <v>0</v>
      </c>
      <c r="AC35" s="252">
        <v>0</v>
      </c>
      <c r="AD35" s="252">
        <v>0</v>
      </c>
      <c r="AE35" s="252">
        <v>0</v>
      </c>
      <c r="AF35" s="437">
        <f t="array" ref="AF35">-生産者価格評価表!$BA35/(MMULT(投入係数表!$D35:$AN35,生産者価格評価表!$BC$7:$BC$43)+生産者価格評価表!$AV35)</f>
        <v>5.5307452109637861E-2</v>
      </c>
      <c r="AG35" s="252">
        <v>0</v>
      </c>
      <c r="AH35" s="252">
        <v>0</v>
      </c>
      <c r="AI35" s="252">
        <v>0</v>
      </c>
      <c r="AJ35" s="252">
        <v>0</v>
      </c>
      <c r="AK35" s="252">
        <v>0</v>
      </c>
      <c r="AL35" s="252">
        <v>0</v>
      </c>
      <c r="AM35" s="252">
        <v>0</v>
      </c>
      <c r="AN35" s="436">
        <v>0</v>
      </c>
    </row>
    <row r="36" spans="1:40" ht="15.5" customHeight="1">
      <c r="A36" s="375">
        <v>30</v>
      </c>
      <c r="B36" s="402" t="s">
        <v>65</v>
      </c>
      <c r="C36" s="403" t="s">
        <v>8</v>
      </c>
      <c r="D36" s="251">
        <v>0</v>
      </c>
      <c r="E36" s="252">
        <v>0</v>
      </c>
      <c r="F36" s="252">
        <v>0</v>
      </c>
      <c r="G36" s="252">
        <v>0</v>
      </c>
      <c r="H36" s="252">
        <v>0</v>
      </c>
      <c r="I36" s="252">
        <v>0</v>
      </c>
      <c r="J36" s="252">
        <v>0</v>
      </c>
      <c r="K36" s="252">
        <v>0</v>
      </c>
      <c r="L36" s="252">
        <v>0</v>
      </c>
      <c r="M36" s="252">
        <v>0</v>
      </c>
      <c r="N36" s="252">
        <v>0</v>
      </c>
      <c r="O36" s="252">
        <v>0</v>
      </c>
      <c r="P36" s="252">
        <v>0</v>
      </c>
      <c r="Q36" s="252">
        <v>0</v>
      </c>
      <c r="R36" s="252">
        <v>0</v>
      </c>
      <c r="S36" s="252">
        <v>0</v>
      </c>
      <c r="T36" s="252">
        <v>0</v>
      </c>
      <c r="U36" s="252">
        <v>0</v>
      </c>
      <c r="V36" s="252">
        <v>0</v>
      </c>
      <c r="W36" s="252">
        <v>0</v>
      </c>
      <c r="X36" s="252">
        <v>0</v>
      </c>
      <c r="Y36" s="252">
        <v>0</v>
      </c>
      <c r="Z36" s="252">
        <v>0</v>
      </c>
      <c r="AA36" s="252">
        <v>0</v>
      </c>
      <c r="AB36" s="252">
        <v>0</v>
      </c>
      <c r="AC36" s="252">
        <v>0</v>
      </c>
      <c r="AD36" s="252">
        <v>0</v>
      </c>
      <c r="AE36" s="252">
        <v>0</v>
      </c>
      <c r="AF36" s="252">
        <v>0</v>
      </c>
      <c r="AG36" s="437">
        <f t="array" ref="AG36">-生産者価格評価表!$BA36/(MMULT(投入係数表!$D36:$AN36,生産者価格評価表!$BC$7:$BC$43)+生産者価格評価表!$AV36)</f>
        <v>0</v>
      </c>
      <c r="AH36" s="252">
        <v>0</v>
      </c>
      <c r="AI36" s="252">
        <v>0</v>
      </c>
      <c r="AJ36" s="252">
        <v>0</v>
      </c>
      <c r="AK36" s="252">
        <v>0</v>
      </c>
      <c r="AL36" s="252">
        <v>0</v>
      </c>
      <c r="AM36" s="252">
        <v>0</v>
      </c>
      <c r="AN36" s="436">
        <v>0</v>
      </c>
    </row>
    <row r="37" spans="1:40" ht="15.5" customHeight="1">
      <c r="A37" s="375">
        <v>31</v>
      </c>
      <c r="B37" s="402" t="s">
        <v>66</v>
      </c>
      <c r="C37" s="403" t="s">
        <v>101</v>
      </c>
      <c r="D37" s="251">
        <v>0</v>
      </c>
      <c r="E37" s="252">
        <v>0</v>
      </c>
      <c r="F37" s="252">
        <v>0</v>
      </c>
      <c r="G37" s="252">
        <v>0</v>
      </c>
      <c r="H37" s="252">
        <v>0</v>
      </c>
      <c r="I37" s="252">
        <v>0</v>
      </c>
      <c r="J37" s="252">
        <v>0</v>
      </c>
      <c r="K37" s="252">
        <v>0</v>
      </c>
      <c r="L37" s="252">
        <v>0</v>
      </c>
      <c r="M37" s="252">
        <v>0</v>
      </c>
      <c r="N37" s="252">
        <v>0</v>
      </c>
      <c r="O37" s="252">
        <v>0</v>
      </c>
      <c r="P37" s="252">
        <v>0</v>
      </c>
      <c r="Q37" s="252">
        <v>0</v>
      </c>
      <c r="R37" s="252">
        <v>0</v>
      </c>
      <c r="S37" s="252">
        <v>0</v>
      </c>
      <c r="T37" s="252">
        <v>0</v>
      </c>
      <c r="U37" s="252">
        <v>0</v>
      </c>
      <c r="V37" s="252">
        <v>0</v>
      </c>
      <c r="W37" s="252">
        <v>0</v>
      </c>
      <c r="X37" s="252">
        <v>0</v>
      </c>
      <c r="Y37" s="252">
        <v>0</v>
      </c>
      <c r="Z37" s="252">
        <v>0</v>
      </c>
      <c r="AA37" s="252">
        <v>0</v>
      </c>
      <c r="AB37" s="252">
        <v>0</v>
      </c>
      <c r="AC37" s="252">
        <v>0</v>
      </c>
      <c r="AD37" s="252">
        <v>0</v>
      </c>
      <c r="AE37" s="252">
        <v>0</v>
      </c>
      <c r="AF37" s="252">
        <v>0</v>
      </c>
      <c r="AG37" s="252">
        <v>0</v>
      </c>
      <c r="AH37" s="437">
        <f t="array" ref="AH37">-生産者価格評価表!$BA37/(MMULT(投入係数表!$D37:$AN37,生産者価格評価表!$BC$7:$BC$43)+生産者価格評価表!$AV37)</f>
        <v>4.3156468129771197E-2</v>
      </c>
      <c r="AI37" s="252">
        <v>0</v>
      </c>
      <c r="AJ37" s="252">
        <v>0</v>
      </c>
      <c r="AK37" s="252">
        <v>0</v>
      </c>
      <c r="AL37" s="252">
        <v>0</v>
      </c>
      <c r="AM37" s="252">
        <v>0</v>
      </c>
      <c r="AN37" s="436">
        <v>0</v>
      </c>
    </row>
    <row r="38" spans="1:40" ht="15.5" customHeight="1">
      <c r="A38" s="375">
        <v>32</v>
      </c>
      <c r="B38" s="402" t="s">
        <v>67</v>
      </c>
      <c r="C38" s="403" t="s">
        <v>102</v>
      </c>
      <c r="D38" s="251">
        <v>0</v>
      </c>
      <c r="E38" s="252">
        <v>0</v>
      </c>
      <c r="F38" s="252">
        <v>0</v>
      </c>
      <c r="G38" s="252">
        <v>0</v>
      </c>
      <c r="H38" s="252">
        <v>0</v>
      </c>
      <c r="I38" s="252">
        <v>0</v>
      </c>
      <c r="J38" s="252">
        <v>0</v>
      </c>
      <c r="K38" s="252">
        <v>0</v>
      </c>
      <c r="L38" s="252">
        <v>0</v>
      </c>
      <c r="M38" s="252">
        <v>0</v>
      </c>
      <c r="N38" s="252">
        <v>0</v>
      </c>
      <c r="O38" s="252">
        <v>0</v>
      </c>
      <c r="P38" s="252">
        <v>0</v>
      </c>
      <c r="Q38" s="252">
        <v>0</v>
      </c>
      <c r="R38" s="252">
        <v>0</v>
      </c>
      <c r="S38" s="252">
        <v>0</v>
      </c>
      <c r="T38" s="252">
        <v>0</v>
      </c>
      <c r="U38" s="252">
        <v>0</v>
      </c>
      <c r="V38" s="252">
        <v>0</v>
      </c>
      <c r="W38" s="252">
        <v>0</v>
      </c>
      <c r="X38" s="252">
        <v>0</v>
      </c>
      <c r="Y38" s="252">
        <v>0</v>
      </c>
      <c r="Z38" s="252">
        <v>0</v>
      </c>
      <c r="AA38" s="252">
        <v>0</v>
      </c>
      <c r="AB38" s="252">
        <v>0</v>
      </c>
      <c r="AC38" s="252">
        <v>0</v>
      </c>
      <c r="AD38" s="252">
        <v>0</v>
      </c>
      <c r="AE38" s="252">
        <v>0</v>
      </c>
      <c r="AF38" s="252">
        <v>0</v>
      </c>
      <c r="AG38" s="252">
        <v>0</v>
      </c>
      <c r="AH38" s="252">
        <v>0</v>
      </c>
      <c r="AI38" s="437">
        <f t="array" ref="AI38">-生産者価格評価表!$BA38/(MMULT(投入係数表!$D38:$AN38,生産者価格評価表!$BC$7:$BC$43)+生産者価格評価表!$AV38)</f>
        <v>6.9218148701205727E-5</v>
      </c>
      <c r="AJ38" s="252">
        <v>0</v>
      </c>
      <c r="AK38" s="252">
        <v>0</v>
      </c>
      <c r="AL38" s="252">
        <v>0</v>
      </c>
      <c r="AM38" s="252">
        <v>0</v>
      </c>
      <c r="AN38" s="436">
        <v>0</v>
      </c>
    </row>
    <row r="39" spans="1:40" ht="15.5" customHeight="1">
      <c r="A39" s="375">
        <v>33</v>
      </c>
      <c r="B39" s="402" t="s">
        <v>68</v>
      </c>
      <c r="C39" s="403" t="s">
        <v>239</v>
      </c>
      <c r="D39" s="251">
        <v>0</v>
      </c>
      <c r="E39" s="252">
        <v>0</v>
      </c>
      <c r="F39" s="252">
        <v>0</v>
      </c>
      <c r="G39" s="252">
        <v>0</v>
      </c>
      <c r="H39" s="252">
        <v>0</v>
      </c>
      <c r="I39" s="252">
        <v>0</v>
      </c>
      <c r="J39" s="252">
        <v>0</v>
      </c>
      <c r="K39" s="252">
        <v>0</v>
      </c>
      <c r="L39" s="252">
        <v>0</v>
      </c>
      <c r="M39" s="252">
        <v>0</v>
      </c>
      <c r="N39" s="252">
        <v>0</v>
      </c>
      <c r="O39" s="252">
        <v>0</v>
      </c>
      <c r="P39" s="252">
        <v>0</v>
      </c>
      <c r="Q39" s="252">
        <v>0</v>
      </c>
      <c r="R39" s="252">
        <v>0</v>
      </c>
      <c r="S39" s="252">
        <v>0</v>
      </c>
      <c r="T39" s="252">
        <v>0</v>
      </c>
      <c r="U39" s="252">
        <v>0</v>
      </c>
      <c r="V39" s="252">
        <v>0</v>
      </c>
      <c r="W39" s="252">
        <v>0</v>
      </c>
      <c r="X39" s="252">
        <v>0</v>
      </c>
      <c r="Y39" s="252">
        <v>0</v>
      </c>
      <c r="Z39" s="252">
        <v>0</v>
      </c>
      <c r="AA39" s="252">
        <v>0</v>
      </c>
      <c r="AB39" s="252">
        <v>0</v>
      </c>
      <c r="AC39" s="252">
        <v>0</v>
      </c>
      <c r="AD39" s="252">
        <v>0</v>
      </c>
      <c r="AE39" s="252">
        <v>0</v>
      </c>
      <c r="AF39" s="252">
        <v>0</v>
      </c>
      <c r="AG39" s="252">
        <v>0</v>
      </c>
      <c r="AH39" s="252">
        <v>0</v>
      </c>
      <c r="AI39" s="252">
        <v>0</v>
      </c>
      <c r="AJ39" s="437">
        <f t="array" ref="AJ39">-生産者価格評価表!$BA39/(MMULT(投入係数表!$D39:$AN39,生産者価格評価表!$BC$7:$BC$43)+生産者価格評価表!$AV39)</f>
        <v>2.1010897802736184E-2</v>
      </c>
      <c r="AK39" s="252">
        <v>0</v>
      </c>
      <c r="AL39" s="252">
        <v>0</v>
      </c>
      <c r="AM39" s="252">
        <v>0</v>
      </c>
      <c r="AN39" s="436">
        <v>0</v>
      </c>
    </row>
    <row r="40" spans="1:40" ht="15.5" customHeight="1">
      <c r="A40" s="375">
        <v>34</v>
      </c>
      <c r="B40" s="402" t="s">
        <v>69</v>
      </c>
      <c r="C40" s="403" t="s">
        <v>240</v>
      </c>
      <c r="D40" s="251">
        <v>0</v>
      </c>
      <c r="E40" s="252">
        <v>0</v>
      </c>
      <c r="F40" s="252">
        <v>0</v>
      </c>
      <c r="G40" s="252">
        <v>0</v>
      </c>
      <c r="H40" s="252">
        <v>0</v>
      </c>
      <c r="I40" s="252">
        <v>0</v>
      </c>
      <c r="J40" s="252">
        <v>0</v>
      </c>
      <c r="K40" s="252">
        <v>0</v>
      </c>
      <c r="L40" s="252">
        <v>0</v>
      </c>
      <c r="M40" s="252">
        <v>0</v>
      </c>
      <c r="N40" s="252">
        <v>0</v>
      </c>
      <c r="O40" s="252">
        <v>0</v>
      </c>
      <c r="P40" s="252">
        <v>0</v>
      </c>
      <c r="Q40" s="252">
        <v>0</v>
      </c>
      <c r="R40" s="252">
        <v>0</v>
      </c>
      <c r="S40" s="252">
        <v>0</v>
      </c>
      <c r="T40" s="252">
        <v>0</v>
      </c>
      <c r="U40" s="252">
        <v>0</v>
      </c>
      <c r="V40" s="252">
        <v>0</v>
      </c>
      <c r="W40" s="252">
        <v>0</v>
      </c>
      <c r="X40" s="252">
        <v>0</v>
      </c>
      <c r="Y40" s="252">
        <v>0</v>
      </c>
      <c r="Z40" s="252">
        <v>0</v>
      </c>
      <c r="AA40" s="252">
        <v>0</v>
      </c>
      <c r="AB40" s="252">
        <v>0</v>
      </c>
      <c r="AC40" s="252">
        <v>0</v>
      </c>
      <c r="AD40" s="252">
        <v>0</v>
      </c>
      <c r="AE40" s="252">
        <v>0</v>
      </c>
      <c r="AF40" s="252">
        <v>0</v>
      </c>
      <c r="AG40" s="252">
        <v>0</v>
      </c>
      <c r="AH40" s="252">
        <v>0</v>
      </c>
      <c r="AI40" s="252">
        <v>0</v>
      </c>
      <c r="AJ40" s="252">
        <v>0</v>
      </c>
      <c r="AK40" s="437">
        <f t="array" ref="AK40">-生産者価格評価表!$BA40/(MMULT(投入係数表!$D40:$AN40,生産者価格評価表!$BC$7:$BC$43)+生産者価格評価表!$AV40)</f>
        <v>4.8177898886496512E-2</v>
      </c>
      <c r="AL40" s="252">
        <v>0</v>
      </c>
      <c r="AM40" s="252">
        <v>0</v>
      </c>
      <c r="AN40" s="436">
        <v>0</v>
      </c>
    </row>
    <row r="41" spans="1:40" ht="15.5" customHeight="1">
      <c r="A41" s="375">
        <v>35</v>
      </c>
      <c r="B41" s="402" t="s">
        <v>70</v>
      </c>
      <c r="C41" s="403" t="s">
        <v>241</v>
      </c>
      <c r="D41" s="251">
        <v>0</v>
      </c>
      <c r="E41" s="252">
        <v>0</v>
      </c>
      <c r="F41" s="252">
        <v>0</v>
      </c>
      <c r="G41" s="252">
        <v>0</v>
      </c>
      <c r="H41" s="252">
        <v>0</v>
      </c>
      <c r="I41" s="252">
        <v>0</v>
      </c>
      <c r="J41" s="252">
        <v>0</v>
      </c>
      <c r="K41" s="252">
        <v>0</v>
      </c>
      <c r="L41" s="252">
        <v>0</v>
      </c>
      <c r="M41" s="252">
        <v>0</v>
      </c>
      <c r="N41" s="252">
        <v>0</v>
      </c>
      <c r="O41" s="252">
        <v>0</v>
      </c>
      <c r="P41" s="252">
        <v>0</v>
      </c>
      <c r="Q41" s="252">
        <v>0</v>
      </c>
      <c r="R41" s="252">
        <v>0</v>
      </c>
      <c r="S41" s="252">
        <v>0</v>
      </c>
      <c r="T41" s="252">
        <v>0</v>
      </c>
      <c r="U41" s="252">
        <v>0</v>
      </c>
      <c r="V41" s="252">
        <v>0</v>
      </c>
      <c r="W41" s="252">
        <v>0</v>
      </c>
      <c r="X41" s="252">
        <v>0</v>
      </c>
      <c r="Y41" s="252">
        <v>0</v>
      </c>
      <c r="Z41" s="252">
        <v>0</v>
      </c>
      <c r="AA41" s="252">
        <v>0</v>
      </c>
      <c r="AB41" s="252">
        <v>0</v>
      </c>
      <c r="AC41" s="252">
        <v>0</v>
      </c>
      <c r="AD41" s="252">
        <v>0</v>
      </c>
      <c r="AE41" s="252">
        <v>0</v>
      </c>
      <c r="AF41" s="252">
        <v>0</v>
      </c>
      <c r="AG41" s="252">
        <v>0</v>
      </c>
      <c r="AH41" s="252">
        <v>0</v>
      </c>
      <c r="AI41" s="252">
        <v>0</v>
      </c>
      <c r="AJ41" s="252">
        <v>0</v>
      </c>
      <c r="AK41" s="252">
        <v>0</v>
      </c>
      <c r="AL41" s="437">
        <f t="array" ref="AL41">-生産者価格評価表!$BA41/(MMULT(投入係数表!$D41:$AN41,生産者価格評価表!$BC$7:$BC$43)+生産者価格評価表!$AV41)</f>
        <v>1.1070066521682435E-2</v>
      </c>
      <c r="AM41" s="252">
        <v>0</v>
      </c>
      <c r="AN41" s="436">
        <v>0</v>
      </c>
    </row>
    <row r="42" spans="1:40" ht="15.5" customHeight="1">
      <c r="A42" s="375">
        <v>36</v>
      </c>
      <c r="B42" s="402" t="s">
        <v>71</v>
      </c>
      <c r="C42" s="403" t="s">
        <v>242</v>
      </c>
      <c r="D42" s="251">
        <v>0</v>
      </c>
      <c r="E42" s="252">
        <v>0</v>
      </c>
      <c r="F42" s="252">
        <v>0</v>
      </c>
      <c r="G42" s="252">
        <v>0</v>
      </c>
      <c r="H42" s="252">
        <v>0</v>
      </c>
      <c r="I42" s="252">
        <v>0</v>
      </c>
      <c r="J42" s="252">
        <v>0</v>
      </c>
      <c r="K42" s="252">
        <v>0</v>
      </c>
      <c r="L42" s="252">
        <v>0</v>
      </c>
      <c r="M42" s="252">
        <v>0</v>
      </c>
      <c r="N42" s="252">
        <v>0</v>
      </c>
      <c r="O42" s="252">
        <v>0</v>
      </c>
      <c r="P42" s="252">
        <v>0</v>
      </c>
      <c r="Q42" s="252">
        <v>0</v>
      </c>
      <c r="R42" s="252">
        <v>0</v>
      </c>
      <c r="S42" s="252">
        <v>0</v>
      </c>
      <c r="T42" s="252">
        <v>0</v>
      </c>
      <c r="U42" s="252">
        <v>0</v>
      </c>
      <c r="V42" s="252">
        <v>0</v>
      </c>
      <c r="W42" s="252">
        <v>0</v>
      </c>
      <c r="X42" s="252">
        <v>0</v>
      </c>
      <c r="Y42" s="252">
        <v>0</v>
      </c>
      <c r="Z42" s="252">
        <v>0</v>
      </c>
      <c r="AA42" s="252">
        <v>0</v>
      </c>
      <c r="AB42" s="252">
        <v>0</v>
      </c>
      <c r="AC42" s="252">
        <v>0</v>
      </c>
      <c r="AD42" s="252">
        <v>0</v>
      </c>
      <c r="AE42" s="252">
        <v>0</v>
      </c>
      <c r="AF42" s="252">
        <v>0</v>
      </c>
      <c r="AG42" s="252">
        <v>0</v>
      </c>
      <c r="AH42" s="252">
        <v>0</v>
      </c>
      <c r="AI42" s="252">
        <v>0</v>
      </c>
      <c r="AJ42" s="252">
        <v>0</v>
      </c>
      <c r="AK42" s="252">
        <v>0</v>
      </c>
      <c r="AL42" s="252">
        <v>0</v>
      </c>
      <c r="AM42" s="437">
        <f t="array" ref="AM42">-生産者価格評価表!$BA42/(MMULT(投入係数表!$D42:$AN42,生産者価格評価表!$BC$7:$BC$43)+生産者価格評価表!$AV42)</f>
        <v>0</v>
      </c>
      <c r="AN42" s="436">
        <v>0</v>
      </c>
    </row>
    <row r="43" spans="1:40" ht="15.5" customHeight="1" thickBot="1">
      <c r="A43" s="375">
        <v>37</v>
      </c>
      <c r="B43" s="406" t="s">
        <v>72</v>
      </c>
      <c r="C43" s="413" t="s">
        <v>243</v>
      </c>
      <c r="D43" s="253">
        <v>0</v>
      </c>
      <c r="E43" s="254">
        <v>0</v>
      </c>
      <c r="F43" s="254">
        <v>0</v>
      </c>
      <c r="G43" s="254">
        <v>0</v>
      </c>
      <c r="H43" s="254">
        <v>0</v>
      </c>
      <c r="I43" s="254">
        <v>0</v>
      </c>
      <c r="J43" s="254">
        <v>0</v>
      </c>
      <c r="K43" s="254">
        <v>0</v>
      </c>
      <c r="L43" s="254">
        <v>0</v>
      </c>
      <c r="M43" s="254">
        <v>0</v>
      </c>
      <c r="N43" s="254">
        <v>0</v>
      </c>
      <c r="O43" s="254">
        <v>0</v>
      </c>
      <c r="P43" s="254">
        <v>0</v>
      </c>
      <c r="Q43" s="254">
        <v>0</v>
      </c>
      <c r="R43" s="254">
        <v>0</v>
      </c>
      <c r="S43" s="254">
        <v>0</v>
      </c>
      <c r="T43" s="254">
        <v>0</v>
      </c>
      <c r="U43" s="254">
        <v>0</v>
      </c>
      <c r="V43" s="254">
        <v>0</v>
      </c>
      <c r="W43" s="254">
        <v>0</v>
      </c>
      <c r="X43" s="254">
        <v>0</v>
      </c>
      <c r="Y43" s="254">
        <v>0</v>
      </c>
      <c r="Z43" s="254">
        <v>0</v>
      </c>
      <c r="AA43" s="254">
        <v>0</v>
      </c>
      <c r="AB43" s="254">
        <v>0</v>
      </c>
      <c r="AC43" s="254">
        <v>0</v>
      </c>
      <c r="AD43" s="254">
        <v>0</v>
      </c>
      <c r="AE43" s="254">
        <v>0</v>
      </c>
      <c r="AF43" s="254">
        <v>0</v>
      </c>
      <c r="AG43" s="254">
        <v>0</v>
      </c>
      <c r="AH43" s="254">
        <v>0</v>
      </c>
      <c r="AI43" s="254">
        <v>0</v>
      </c>
      <c r="AJ43" s="254">
        <v>0</v>
      </c>
      <c r="AK43" s="254">
        <v>0</v>
      </c>
      <c r="AL43" s="254">
        <v>0</v>
      </c>
      <c r="AM43" s="254">
        <v>0</v>
      </c>
      <c r="AN43" s="438">
        <f t="array" ref="AN43">-生産者価格評価表!$BA43/(MMULT(投入係数表!$D43:$AN43,生産者価格評価表!$BC$7:$BC$43)+生産者価格評価表!$AV43)</f>
        <v>0.27047060001432743</v>
      </c>
    </row>
    <row r="44" spans="1:40" ht="15.5" customHeight="1"/>
  </sheetData>
  <mergeCells count="1">
    <mergeCell ref="B5:C6"/>
  </mergeCells>
  <phoneticPr fontId="8"/>
  <pageMargins left="0.25" right="0.25" top="0.75" bottom="0.75" header="0.3" footer="0.3"/>
  <pageSetup paperSize="8" scale="4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3F8D1-1AE8-45FB-9562-AFD184023A05}">
  <dimension ref="A1:AR406"/>
  <sheetViews>
    <sheetView zoomScale="90" zoomScaleNormal="90" workbookViewId="0"/>
  </sheetViews>
  <sheetFormatPr defaultColWidth="13.54296875" defaultRowHeight="14.5"/>
  <cols>
    <col min="1" max="1" width="10" style="565" customWidth="1"/>
    <col min="2" max="2" width="5.08984375" style="566" customWidth="1"/>
    <col min="3" max="16384" width="13.54296875" style="566"/>
  </cols>
  <sheetData>
    <row r="1" spans="1:44">
      <c r="A1" s="723"/>
      <c r="B1" s="724"/>
      <c r="C1" s="724"/>
      <c r="D1" s="595"/>
      <c r="E1" s="596"/>
      <c r="F1" s="576">
        <v>1</v>
      </c>
      <c r="G1" s="576">
        <v>2</v>
      </c>
      <c r="H1" s="576">
        <v>3</v>
      </c>
      <c r="I1" s="576">
        <v>4</v>
      </c>
      <c r="J1" s="576">
        <v>5</v>
      </c>
      <c r="K1" s="576">
        <v>6</v>
      </c>
      <c r="L1" s="576">
        <v>7</v>
      </c>
      <c r="M1" s="576">
        <v>8</v>
      </c>
      <c r="N1" s="595"/>
      <c r="O1" s="596"/>
      <c r="P1" s="576">
        <v>1</v>
      </c>
      <c r="Q1" s="576">
        <v>2</v>
      </c>
      <c r="R1" s="576">
        <v>3</v>
      </c>
      <c r="S1" s="576">
        <v>4</v>
      </c>
      <c r="T1" s="576">
        <v>5</v>
      </c>
      <c r="U1" s="576">
        <v>6</v>
      </c>
      <c r="V1" s="576">
        <v>7</v>
      </c>
      <c r="W1" s="576">
        <v>8</v>
      </c>
      <c r="X1" s="595"/>
      <c r="Y1" s="596"/>
      <c r="Z1" s="576">
        <v>1</v>
      </c>
      <c r="AA1" s="576">
        <v>2</v>
      </c>
      <c r="AB1" s="576">
        <v>3</v>
      </c>
      <c r="AC1" s="576">
        <v>4</v>
      </c>
      <c r="AD1" s="576">
        <v>5</v>
      </c>
      <c r="AE1" s="576">
        <v>6</v>
      </c>
      <c r="AF1" s="576">
        <v>7</v>
      </c>
      <c r="AG1" s="576">
        <v>8</v>
      </c>
      <c r="AH1" s="595"/>
      <c r="AI1" s="596"/>
      <c r="AJ1" s="576">
        <v>1</v>
      </c>
      <c r="AK1" s="576">
        <v>2</v>
      </c>
      <c r="AL1" s="576">
        <v>3</v>
      </c>
      <c r="AM1" s="576">
        <v>4</v>
      </c>
      <c r="AN1" s="576">
        <v>5</v>
      </c>
      <c r="AO1" s="576">
        <v>6</v>
      </c>
      <c r="AP1" s="576">
        <v>7</v>
      </c>
      <c r="AQ1" s="576">
        <v>8</v>
      </c>
      <c r="AR1" s="595"/>
    </row>
    <row r="2" spans="1:44" s="568" customFormat="1" ht="47" customHeight="1">
      <c r="A2" s="725" t="s">
        <v>1490</v>
      </c>
      <c r="B2" s="726"/>
      <c r="C2" s="727" t="s">
        <v>1491</v>
      </c>
      <c r="D2" s="594" t="s">
        <v>1492</v>
      </c>
      <c r="E2" s="593" t="s">
        <v>1493</v>
      </c>
      <c r="F2" s="564" t="s">
        <v>1494</v>
      </c>
      <c r="G2" s="564" t="s">
        <v>1495</v>
      </c>
      <c r="H2" s="564" t="s">
        <v>1496</v>
      </c>
      <c r="I2" s="564" t="s">
        <v>1497</v>
      </c>
      <c r="J2" s="564" t="s">
        <v>1498</v>
      </c>
      <c r="K2" s="564" t="s">
        <v>1499</v>
      </c>
      <c r="L2" s="564" t="s">
        <v>1500</v>
      </c>
      <c r="M2" s="564" t="s">
        <v>1501</v>
      </c>
      <c r="N2" s="594" t="s">
        <v>1502</v>
      </c>
      <c r="O2" s="593" t="s">
        <v>1503</v>
      </c>
      <c r="P2" s="564" t="s">
        <v>1504</v>
      </c>
      <c r="Q2" s="564" t="s">
        <v>1505</v>
      </c>
      <c r="R2" s="564" t="s">
        <v>1506</v>
      </c>
      <c r="S2" s="564" t="s">
        <v>1507</v>
      </c>
      <c r="T2" s="564" t="s">
        <v>1508</v>
      </c>
      <c r="U2" s="564" t="s">
        <v>1509</v>
      </c>
      <c r="V2" s="564" t="s">
        <v>1510</v>
      </c>
      <c r="W2" s="564" t="s">
        <v>1511</v>
      </c>
      <c r="X2" s="594" t="s">
        <v>1512</v>
      </c>
      <c r="Y2" s="593" t="s">
        <v>1513</v>
      </c>
      <c r="Z2" s="564" t="s">
        <v>1514</v>
      </c>
      <c r="AA2" s="564" t="s">
        <v>1515</v>
      </c>
      <c r="AB2" s="564" t="s">
        <v>1516</v>
      </c>
      <c r="AC2" s="564" t="s">
        <v>1517</v>
      </c>
      <c r="AD2" s="564" t="s">
        <v>1518</v>
      </c>
      <c r="AE2" s="564" t="s">
        <v>1519</v>
      </c>
      <c r="AF2" s="564" t="s">
        <v>1520</v>
      </c>
      <c r="AG2" s="564" t="s">
        <v>1521</v>
      </c>
      <c r="AH2" s="594" t="s">
        <v>1522</v>
      </c>
      <c r="AI2" s="593" t="s">
        <v>1523</v>
      </c>
      <c r="AJ2" s="564" t="s">
        <v>1524</v>
      </c>
      <c r="AK2" s="564" t="s">
        <v>1525</v>
      </c>
      <c r="AL2" s="564" t="s">
        <v>1526</v>
      </c>
      <c r="AM2" s="564" t="s">
        <v>1527</v>
      </c>
      <c r="AN2" s="564" t="s">
        <v>1528</v>
      </c>
      <c r="AO2" s="564" t="s">
        <v>1529</v>
      </c>
      <c r="AP2" s="564" t="s">
        <v>1530</v>
      </c>
      <c r="AQ2" s="564" t="s">
        <v>1531</v>
      </c>
      <c r="AR2" s="594" t="s">
        <v>1532</v>
      </c>
    </row>
    <row r="3" spans="1:44" ht="15" thickBot="1">
      <c r="A3" s="587" t="s">
        <v>1533</v>
      </c>
      <c r="B3" s="588" t="s">
        <v>1534</v>
      </c>
      <c r="C3" s="589" t="s">
        <v>1535</v>
      </c>
      <c r="D3" s="590" t="s">
        <v>1536</v>
      </c>
      <c r="E3" s="581" t="s">
        <v>1537</v>
      </c>
      <c r="F3" s="582" t="s">
        <v>1538</v>
      </c>
      <c r="G3" s="582" t="s">
        <v>1538</v>
      </c>
      <c r="H3" s="582" t="s">
        <v>1539</v>
      </c>
      <c r="I3" s="582" t="s">
        <v>1539</v>
      </c>
      <c r="J3" s="582" t="s">
        <v>1539</v>
      </c>
      <c r="K3" s="582" t="s">
        <v>1539</v>
      </c>
      <c r="L3" s="582" t="s">
        <v>1539</v>
      </c>
      <c r="M3" s="582" t="s">
        <v>1539</v>
      </c>
      <c r="N3" s="583" t="s">
        <v>1539</v>
      </c>
      <c r="O3" s="581" t="s">
        <v>2030</v>
      </c>
      <c r="P3" s="582" t="s">
        <v>1541</v>
      </c>
      <c r="Q3" s="582" t="s">
        <v>1541</v>
      </c>
      <c r="R3" s="582" t="s">
        <v>1542</v>
      </c>
      <c r="S3" s="582" t="s">
        <v>1542</v>
      </c>
      <c r="T3" s="582" t="s">
        <v>1542</v>
      </c>
      <c r="U3" s="582" t="s">
        <v>1542</v>
      </c>
      <c r="V3" s="582" t="s">
        <v>1542</v>
      </c>
      <c r="W3" s="582" t="s">
        <v>1542</v>
      </c>
      <c r="X3" s="583" t="s">
        <v>1542</v>
      </c>
      <c r="Y3" s="581" t="s">
        <v>1540</v>
      </c>
      <c r="Z3" s="588" t="s">
        <v>1541</v>
      </c>
      <c r="AA3" s="588" t="s">
        <v>1541</v>
      </c>
      <c r="AB3" s="588" t="s">
        <v>1542</v>
      </c>
      <c r="AC3" s="588" t="s">
        <v>1542</v>
      </c>
      <c r="AD3" s="588" t="s">
        <v>1542</v>
      </c>
      <c r="AE3" s="588" t="s">
        <v>1542</v>
      </c>
      <c r="AF3" s="588" t="s">
        <v>1542</v>
      </c>
      <c r="AG3" s="588" t="s">
        <v>1542</v>
      </c>
      <c r="AH3" s="590" t="s">
        <v>1542</v>
      </c>
      <c r="AI3" s="581" t="s">
        <v>1540</v>
      </c>
      <c r="AJ3" s="588" t="s">
        <v>1541</v>
      </c>
      <c r="AK3" s="588" t="s">
        <v>1541</v>
      </c>
      <c r="AL3" s="588" t="s">
        <v>1542</v>
      </c>
      <c r="AM3" s="588" t="s">
        <v>1542</v>
      </c>
      <c r="AN3" s="588" t="s">
        <v>1542</v>
      </c>
      <c r="AO3" s="588" t="s">
        <v>1542</v>
      </c>
      <c r="AP3" s="588" t="s">
        <v>1542</v>
      </c>
      <c r="AQ3" s="588" t="s">
        <v>1542</v>
      </c>
      <c r="AR3" s="590" t="s">
        <v>1542</v>
      </c>
    </row>
    <row r="4" spans="1:44">
      <c r="A4" s="711" t="s">
        <v>1543</v>
      </c>
      <c r="B4" s="712">
        <v>1</v>
      </c>
      <c r="C4" s="712" t="s">
        <v>1544</v>
      </c>
      <c r="D4" s="713">
        <v>1718817</v>
      </c>
      <c r="E4" s="713">
        <v>27350987.889006354</v>
      </c>
      <c r="F4" s="713">
        <v>1870499.5152863085</v>
      </c>
      <c r="G4" s="713">
        <v>91508.646931245778</v>
      </c>
      <c r="H4" s="713">
        <v>13380798.835108919</v>
      </c>
      <c r="I4" s="713">
        <v>1115948.1314253444</v>
      </c>
      <c r="J4" s="713">
        <v>0</v>
      </c>
      <c r="K4" s="713">
        <v>0</v>
      </c>
      <c r="L4" s="713">
        <v>0</v>
      </c>
      <c r="M4" s="713">
        <v>0</v>
      </c>
      <c r="N4" s="713">
        <v>16458755.128751818</v>
      </c>
      <c r="O4" s="714">
        <v>15.912681739246443</v>
      </c>
      <c r="P4" s="714">
        <v>1.0882482051819993</v>
      </c>
      <c r="Q4" s="714">
        <v>5.3239319212717691E-2</v>
      </c>
      <c r="R4" s="714">
        <v>7.7848885804067098</v>
      </c>
      <c r="S4" s="714">
        <v>0.64925360374335628</v>
      </c>
      <c r="T4" s="714">
        <v>0</v>
      </c>
      <c r="U4" s="714">
        <v>0</v>
      </c>
      <c r="V4" s="714">
        <v>0</v>
      </c>
      <c r="W4" s="714">
        <v>0</v>
      </c>
      <c r="X4" s="714">
        <v>9.575629708544783</v>
      </c>
      <c r="Y4" s="714">
        <v>44.600876114865208</v>
      </c>
      <c r="Z4" s="714">
        <v>2.7909143730594197</v>
      </c>
      <c r="AA4" s="714">
        <v>0.33112863258286684</v>
      </c>
      <c r="AB4" s="714">
        <v>8.0698258833311822</v>
      </c>
      <c r="AC4" s="714">
        <v>0.69448350166394113</v>
      </c>
      <c r="AD4" s="714">
        <v>3.3033505285423564E-2</v>
      </c>
      <c r="AE4" s="714">
        <v>2.5439465425664875E-3</v>
      </c>
      <c r="AF4" s="714">
        <v>1.4469080769784499E-3</v>
      </c>
      <c r="AG4" s="714">
        <v>1.6872174009019243E-4</v>
      </c>
      <c r="AH4" s="714">
        <v>11.923545472282468</v>
      </c>
      <c r="AI4" s="714">
        <v>37.20019858282447</v>
      </c>
      <c r="AJ4" s="714">
        <v>2.3646576834699098</v>
      </c>
      <c r="AK4" s="714">
        <v>0.20660724636161895</v>
      </c>
      <c r="AL4" s="714">
        <v>7.91536684022934</v>
      </c>
      <c r="AM4" s="714">
        <v>0.67848636833363196</v>
      </c>
      <c r="AN4" s="714">
        <v>2.8427184497146721E-2</v>
      </c>
      <c r="AO4" s="714">
        <v>1.0416344121886984E-3</v>
      </c>
      <c r="AP4" s="714">
        <v>9.2476345982449868E-4</v>
      </c>
      <c r="AQ4" s="714">
        <v>3.1955514603540486E-5</v>
      </c>
      <c r="AR4" s="714">
        <v>11.195543676278266</v>
      </c>
    </row>
    <row r="5" spans="1:44">
      <c r="A5" s="711" t="s">
        <v>1545</v>
      </c>
      <c r="B5" s="712">
        <v>2</v>
      </c>
      <c r="C5" s="712" t="s">
        <v>1546</v>
      </c>
      <c r="D5" s="713">
        <v>52943</v>
      </c>
      <c r="E5" s="713">
        <v>1064115.6542980631</v>
      </c>
      <c r="F5" s="713">
        <v>73056.544385311063</v>
      </c>
      <c r="G5" s="713">
        <v>31366.627342556149</v>
      </c>
      <c r="H5" s="713">
        <v>8584.8568056811164</v>
      </c>
      <c r="I5" s="713">
        <v>326777.01757255848</v>
      </c>
      <c r="J5" s="713">
        <v>0</v>
      </c>
      <c r="K5" s="713">
        <v>0</v>
      </c>
      <c r="L5" s="713">
        <v>0</v>
      </c>
      <c r="M5" s="713">
        <v>0</v>
      </c>
      <c r="N5" s="713">
        <v>439785.04610610683</v>
      </c>
      <c r="O5" s="714">
        <v>20.099270050772777</v>
      </c>
      <c r="P5" s="714">
        <v>1.3799094192869892</v>
      </c>
      <c r="Q5" s="714">
        <v>0.59246033172574564</v>
      </c>
      <c r="R5" s="714">
        <v>0.16215282106569548</v>
      </c>
      <c r="S5" s="714">
        <v>6.1722421769177886</v>
      </c>
      <c r="T5" s="714">
        <v>0</v>
      </c>
      <c r="U5" s="714">
        <v>0</v>
      </c>
      <c r="V5" s="714">
        <v>0</v>
      </c>
      <c r="W5" s="714">
        <v>0</v>
      </c>
      <c r="X5" s="714">
        <v>8.3067647489962191</v>
      </c>
      <c r="Y5" s="714">
        <v>133.41503130599648</v>
      </c>
      <c r="Z5" s="714">
        <v>8.0910345301604369</v>
      </c>
      <c r="AA5" s="714">
        <v>1.8817744318542127</v>
      </c>
      <c r="AB5" s="714">
        <v>0.9941059327441083</v>
      </c>
      <c r="AC5" s="714">
        <v>7.0712116186495759</v>
      </c>
      <c r="AD5" s="714">
        <v>5.3961425593149759E-2</v>
      </c>
      <c r="AE5" s="714">
        <v>3.1391388513701216E-3</v>
      </c>
      <c r="AF5" s="714">
        <v>3.1691322651191929E-3</v>
      </c>
      <c r="AG5" s="714">
        <v>2.0399632159060028E-4</v>
      </c>
      <c r="AH5" s="714">
        <v>18.098600206439567</v>
      </c>
      <c r="AI5" s="714">
        <v>96.236748234064379</v>
      </c>
      <c r="AJ5" s="714">
        <v>5.9183723712530485</v>
      </c>
      <c r="AK5" s="714">
        <v>1.2647828354955202</v>
      </c>
      <c r="AL5" s="714">
        <v>0.42242504490178401</v>
      </c>
      <c r="AM5" s="714">
        <v>6.4118111842548249</v>
      </c>
      <c r="AN5" s="714">
        <v>4.1463249170753946E-2</v>
      </c>
      <c r="AO5" s="714">
        <v>1.1282024145754734E-3</v>
      </c>
      <c r="AP5" s="714">
        <v>1.9296292066870082E-3</v>
      </c>
      <c r="AQ5" s="714">
        <v>3.2477540394978963E-5</v>
      </c>
      <c r="AR5" s="714">
        <v>14.06194499423759</v>
      </c>
    </row>
    <row r="6" spans="1:44">
      <c r="A6" s="711" t="s">
        <v>1547</v>
      </c>
      <c r="B6" s="712">
        <v>3</v>
      </c>
      <c r="C6" s="712" t="s">
        <v>867</v>
      </c>
      <c r="D6" s="713">
        <v>250136</v>
      </c>
      <c r="E6" s="713">
        <v>2976747.6402853406</v>
      </c>
      <c r="F6" s="713">
        <v>204054.3829777434</v>
      </c>
      <c r="G6" s="713">
        <v>13256.285283126832</v>
      </c>
      <c r="H6" s="713">
        <v>1102.5570145239399</v>
      </c>
      <c r="I6" s="713">
        <v>148275.0681527484</v>
      </c>
      <c r="J6" s="713">
        <v>0</v>
      </c>
      <c r="K6" s="713">
        <v>0</v>
      </c>
      <c r="L6" s="713">
        <v>0</v>
      </c>
      <c r="M6" s="713">
        <v>0</v>
      </c>
      <c r="N6" s="713">
        <v>366688.29342814256</v>
      </c>
      <c r="O6" s="714">
        <v>11.900516680067406</v>
      </c>
      <c r="P6" s="714">
        <v>0.81577375099043481</v>
      </c>
      <c r="Q6" s="714">
        <v>5.2996311139247576E-2</v>
      </c>
      <c r="R6" s="714">
        <v>4.4078301984677931E-3</v>
      </c>
      <c r="S6" s="714">
        <v>0.59277780148698467</v>
      </c>
      <c r="T6" s="714">
        <v>0</v>
      </c>
      <c r="U6" s="714">
        <v>0</v>
      </c>
      <c r="V6" s="714">
        <v>0</v>
      </c>
      <c r="W6" s="714">
        <v>0</v>
      </c>
      <c r="X6" s="714">
        <v>1.4659556938151348</v>
      </c>
      <c r="Y6" s="714">
        <v>57.605870317150476</v>
      </c>
      <c r="Z6" s="714">
        <v>3.5547591028208592</v>
      </c>
      <c r="AA6" s="714">
        <v>0.56210102375221571</v>
      </c>
      <c r="AB6" s="714">
        <v>0.35793174744575706</v>
      </c>
      <c r="AC6" s="714">
        <v>0.69682912200425773</v>
      </c>
      <c r="AD6" s="714">
        <v>1.9359345608458253E-2</v>
      </c>
      <c r="AE6" s="714">
        <v>5.3795499324953676E-4</v>
      </c>
      <c r="AF6" s="714">
        <v>9.0017192746960867E-4</v>
      </c>
      <c r="AG6" s="714">
        <v>2.8650966166518547E-5</v>
      </c>
      <c r="AH6" s="714">
        <v>5.192447119518433</v>
      </c>
      <c r="AI6" s="714">
        <v>44.760468229833336</v>
      </c>
      <c r="AJ6" s="714">
        <v>2.8197943884704681</v>
      </c>
      <c r="AK6" s="714">
        <v>0.34574116138405137</v>
      </c>
      <c r="AL6" s="714">
        <v>0.11269476060952661</v>
      </c>
      <c r="AM6" s="714">
        <v>0.67704326804544146</v>
      </c>
      <c r="AN6" s="714">
        <v>1.6275553524761437E-2</v>
      </c>
      <c r="AO6" s="714">
        <v>2.2629862044409028E-4</v>
      </c>
      <c r="AP6" s="714">
        <v>5.4156434335614801E-4</v>
      </c>
      <c r="AQ6" s="714">
        <v>3.4081535866927754E-6</v>
      </c>
      <c r="AR6" s="714">
        <v>3.9723204031516359</v>
      </c>
    </row>
    <row r="7" spans="1:44">
      <c r="A7" s="711" t="s">
        <v>1548</v>
      </c>
      <c r="B7" s="712">
        <v>4</v>
      </c>
      <c r="C7" s="712" t="s">
        <v>1549</v>
      </c>
      <c r="D7" s="713">
        <v>72639</v>
      </c>
      <c r="E7" s="713">
        <v>1465691.3383384862</v>
      </c>
      <c r="F7" s="713">
        <v>100669.37871288606</v>
      </c>
      <c r="G7" s="713">
        <v>6670.9825953790623</v>
      </c>
      <c r="H7" s="713">
        <v>3586.4304086004922</v>
      </c>
      <c r="I7" s="713">
        <v>158919.60071629033</v>
      </c>
      <c r="J7" s="713">
        <v>0</v>
      </c>
      <c r="K7" s="713">
        <v>0</v>
      </c>
      <c r="L7" s="713">
        <v>0</v>
      </c>
      <c r="M7" s="713">
        <v>0</v>
      </c>
      <c r="N7" s="713">
        <v>269846.39243315591</v>
      </c>
      <c r="O7" s="714">
        <v>20.177746642141084</v>
      </c>
      <c r="P7" s="714">
        <v>1.3858860765275687</v>
      </c>
      <c r="Q7" s="714">
        <v>9.183747842590155E-2</v>
      </c>
      <c r="R7" s="714">
        <v>4.9373345015769655E-2</v>
      </c>
      <c r="S7" s="714">
        <v>2.1877999520407814</v>
      </c>
      <c r="T7" s="714">
        <v>0</v>
      </c>
      <c r="U7" s="714">
        <v>0</v>
      </c>
      <c r="V7" s="714">
        <v>0</v>
      </c>
      <c r="W7" s="714">
        <v>0</v>
      </c>
      <c r="X7" s="714">
        <v>3.7148968520100212</v>
      </c>
      <c r="Y7" s="714">
        <v>88.719916719771547</v>
      </c>
      <c r="Z7" s="714">
        <v>5.4864746271572375</v>
      </c>
      <c r="AA7" s="714">
        <v>0.7910551659668219</v>
      </c>
      <c r="AB7" s="714">
        <v>0.56206731473980909</v>
      </c>
      <c r="AC7" s="714">
        <v>2.4585680972734321</v>
      </c>
      <c r="AD7" s="714">
        <v>3.0496730760304333E-2</v>
      </c>
      <c r="AE7" s="714">
        <v>1.3486471215041153E-3</v>
      </c>
      <c r="AF7" s="714">
        <v>1.673037925517666E-3</v>
      </c>
      <c r="AG7" s="714">
        <v>8.5178842094872948E-5</v>
      </c>
      <c r="AH7" s="714">
        <v>9.3317687997867225</v>
      </c>
      <c r="AI7" s="714">
        <v>66.868492913741505</v>
      </c>
      <c r="AJ7" s="714">
        <v>4.2130712182138819</v>
      </c>
      <c r="AK7" s="714">
        <v>0.45882587051556023</v>
      </c>
      <c r="AL7" s="714">
        <v>0.19371823750292738</v>
      </c>
      <c r="AM7" s="714">
        <v>2.2891124983344096</v>
      </c>
      <c r="AN7" s="714">
        <v>2.4432283826230604E-2</v>
      </c>
      <c r="AO7" s="714">
        <v>4.8973253992891591E-4</v>
      </c>
      <c r="AP7" s="714">
        <v>1.0140738251999569E-3</v>
      </c>
      <c r="AQ7" s="714">
        <v>1.282736186802005E-5</v>
      </c>
      <c r="AR7" s="714">
        <v>7.1806767421200064</v>
      </c>
    </row>
    <row r="8" spans="1:44">
      <c r="A8" s="711" t="s">
        <v>1550</v>
      </c>
      <c r="B8" s="712">
        <v>5</v>
      </c>
      <c r="C8" s="712" t="s">
        <v>522</v>
      </c>
      <c r="D8" s="713">
        <v>2251547</v>
      </c>
      <c r="E8" s="713">
        <v>52766107.130222559</v>
      </c>
      <c r="F8" s="713">
        <v>3716242.626794192</v>
      </c>
      <c r="G8" s="713">
        <v>103274.98095865113</v>
      </c>
      <c r="H8" s="713">
        <v>7837.8238559103411</v>
      </c>
      <c r="I8" s="713">
        <v>1243069.6071659701</v>
      </c>
      <c r="J8" s="713">
        <v>0</v>
      </c>
      <c r="K8" s="713">
        <v>0</v>
      </c>
      <c r="L8" s="713">
        <v>0</v>
      </c>
      <c r="M8" s="713">
        <v>0</v>
      </c>
      <c r="N8" s="713">
        <v>5070425.0387747241</v>
      </c>
      <c r="O8" s="714">
        <v>23.435489967663372</v>
      </c>
      <c r="P8" s="714">
        <v>1.6505285596055477</v>
      </c>
      <c r="Q8" s="714">
        <v>4.5868454426512585E-2</v>
      </c>
      <c r="R8" s="714">
        <v>3.4810838307662868E-3</v>
      </c>
      <c r="S8" s="714">
        <v>0.55209578443886365</v>
      </c>
      <c r="T8" s="714">
        <v>0</v>
      </c>
      <c r="U8" s="714">
        <v>0</v>
      </c>
      <c r="V8" s="714">
        <v>0</v>
      </c>
      <c r="W8" s="714">
        <v>0</v>
      </c>
      <c r="X8" s="714">
        <v>2.2519738823016904</v>
      </c>
      <c r="Y8" s="714">
        <v>58.924068629747467</v>
      </c>
      <c r="Z8" s="714">
        <v>3.69635795023299</v>
      </c>
      <c r="AA8" s="714">
        <v>0.31617500027397138</v>
      </c>
      <c r="AB8" s="714">
        <v>0.24743847406597352</v>
      </c>
      <c r="AC8" s="714">
        <v>0.59414840706394934</v>
      </c>
      <c r="AD8" s="714">
        <v>2.5074613580979403E-2</v>
      </c>
      <c r="AE8" s="714">
        <v>8.21370552904775E-4</v>
      </c>
      <c r="AF8" s="714">
        <v>9.2861057168674326E-4</v>
      </c>
      <c r="AG8" s="714">
        <v>5.1796728392342654E-5</v>
      </c>
      <c r="AH8" s="714">
        <v>4.8809962230708486</v>
      </c>
      <c r="AI8" s="714">
        <v>51.096306284409025</v>
      </c>
      <c r="AJ8" s="714">
        <v>3.2466858647643373</v>
      </c>
      <c r="AK8" s="714">
        <v>0.18598065783352785</v>
      </c>
      <c r="AL8" s="714">
        <v>5.3627289810115608E-2</v>
      </c>
      <c r="AM8" s="714">
        <v>0.57667054309957888</v>
      </c>
      <c r="AN8" s="714">
        <v>2.1567424295294485E-2</v>
      </c>
      <c r="AO8" s="714">
        <v>3.2666740548297336E-4</v>
      </c>
      <c r="AP8" s="714">
        <v>6.2326099891458109E-4</v>
      </c>
      <c r="AQ8" s="714">
        <v>8.4640199844546249E-6</v>
      </c>
      <c r="AR8" s="714">
        <v>4.0854901722272361</v>
      </c>
    </row>
    <row r="9" spans="1:44">
      <c r="A9" s="711" t="s">
        <v>1551</v>
      </c>
      <c r="B9" s="712">
        <v>6</v>
      </c>
      <c r="C9" s="712" t="s">
        <v>524</v>
      </c>
      <c r="D9" s="713">
        <v>894228</v>
      </c>
      <c r="E9" s="713">
        <v>21998317.628021579</v>
      </c>
      <c r="F9" s="713">
        <v>1542160.6597064435</v>
      </c>
      <c r="G9" s="713">
        <v>36146.660471393305</v>
      </c>
      <c r="H9" s="713">
        <v>2658.0692589802952</v>
      </c>
      <c r="I9" s="713">
        <v>303929.05074056372</v>
      </c>
      <c r="J9" s="713">
        <v>0</v>
      </c>
      <c r="K9" s="713">
        <v>0</v>
      </c>
      <c r="L9" s="713">
        <v>0</v>
      </c>
      <c r="M9" s="713">
        <v>0</v>
      </c>
      <c r="N9" s="713">
        <v>1884894.4401773808</v>
      </c>
      <c r="O9" s="714">
        <v>24.600345357136636</v>
      </c>
      <c r="P9" s="714">
        <v>1.724572099851988</v>
      </c>
      <c r="Q9" s="714">
        <v>4.0422197103415804E-2</v>
      </c>
      <c r="R9" s="714">
        <v>2.9724737527568978E-3</v>
      </c>
      <c r="S9" s="714">
        <v>0.33987870066757442</v>
      </c>
      <c r="T9" s="714">
        <v>0</v>
      </c>
      <c r="U9" s="714">
        <v>0</v>
      </c>
      <c r="V9" s="714">
        <v>0</v>
      </c>
      <c r="W9" s="714">
        <v>0</v>
      </c>
      <c r="X9" s="714">
        <v>2.1078454713757351</v>
      </c>
      <c r="Y9" s="714">
        <v>54.787637707074822</v>
      </c>
      <c r="Z9" s="714">
        <v>3.4980657921766465</v>
      </c>
      <c r="AA9" s="714">
        <v>0.25196172422308249</v>
      </c>
      <c r="AB9" s="714">
        <v>0.21536697955145867</v>
      </c>
      <c r="AC9" s="714">
        <v>0.36619064193941547</v>
      </c>
      <c r="AD9" s="714">
        <v>1.9890082150526144E-2</v>
      </c>
      <c r="AE9" s="714">
        <v>5.2842252071347393E-4</v>
      </c>
      <c r="AF9" s="714">
        <v>6.7688545465447282E-4</v>
      </c>
      <c r="AG9" s="714">
        <v>3.2326373491599778E-5</v>
      </c>
      <c r="AH9" s="714">
        <v>4.3527128543899902</v>
      </c>
      <c r="AI9" s="714">
        <v>48.151207950066556</v>
      </c>
      <c r="AJ9" s="714">
        <v>3.1200645885839369</v>
      </c>
      <c r="AK9" s="714">
        <v>0.1414187972751737</v>
      </c>
      <c r="AL9" s="714">
        <v>3.7281323478285062E-2</v>
      </c>
      <c r="AM9" s="714">
        <v>0.35769836391718879</v>
      </c>
      <c r="AN9" s="714">
        <v>1.7403114690439796E-2</v>
      </c>
      <c r="AO9" s="714">
        <v>2.0903269595214129E-4</v>
      </c>
      <c r="AP9" s="714">
        <v>4.3429003946219582E-4</v>
      </c>
      <c r="AQ9" s="714">
        <v>4.8223950761400528E-6</v>
      </c>
      <c r="AR9" s="714">
        <v>3.6745143330755146</v>
      </c>
    </row>
    <row r="10" spans="1:44">
      <c r="A10" s="711" t="s">
        <v>1552</v>
      </c>
      <c r="B10" s="712">
        <v>7</v>
      </c>
      <c r="C10" s="712" t="s">
        <v>870</v>
      </c>
      <c r="D10" s="713">
        <v>71100</v>
      </c>
      <c r="E10" s="713">
        <v>1008694.3038136975</v>
      </c>
      <c r="F10" s="713">
        <v>69094.269532161561</v>
      </c>
      <c r="G10" s="713">
        <v>25490.282808453772</v>
      </c>
      <c r="H10" s="713">
        <v>2047.6083647995933</v>
      </c>
      <c r="I10" s="713">
        <v>143045.7825791869</v>
      </c>
      <c r="J10" s="713">
        <v>0</v>
      </c>
      <c r="K10" s="713">
        <v>0</v>
      </c>
      <c r="L10" s="713">
        <v>0</v>
      </c>
      <c r="M10" s="713">
        <v>0</v>
      </c>
      <c r="N10" s="713">
        <v>239677.94328460185</v>
      </c>
      <c r="O10" s="714">
        <v>14.186980363061849</v>
      </c>
      <c r="P10" s="714">
        <v>0.97179000748469146</v>
      </c>
      <c r="Q10" s="714">
        <v>0.35851311966882943</v>
      </c>
      <c r="R10" s="714">
        <v>2.8798992472568119E-2</v>
      </c>
      <c r="S10" s="714">
        <v>2.011895676219225</v>
      </c>
      <c r="T10" s="714">
        <v>0</v>
      </c>
      <c r="U10" s="714">
        <v>0</v>
      </c>
      <c r="V10" s="714">
        <v>0</v>
      </c>
      <c r="W10" s="714">
        <v>0</v>
      </c>
      <c r="X10" s="714">
        <v>3.3709977958453141</v>
      </c>
      <c r="Y10" s="714">
        <v>61.359210268267923</v>
      </c>
      <c r="Z10" s="714">
        <v>3.7540628165219792</v>
      </c>
      <c r="AA10" s="714">
        <v>0.9606917034735768</v>
      </c>
      <c r="AB10" s="714">
        <v>0.51139237411645533</v>
      </c>
      <c r="AC10" s="714">
        <v>2.1587914550562015</v>
      </c>
      <c r="AD10" s="714">
        <v>1.6136739783536209E-2</v>
      </c>
      <c r="AE10" s="714">
        <v>6.3645900651406438E-4</v>
      </c>
      <c r="AF10" s="714">
        <v>9.8180970622640867E-4</v>
      </c>
      <c r="AG10" s="714">
        <v>3.8959104705587636E-5</v>
      </c>
      <c r="AH10" s="714">
        <v>7.4027323167691943</v>
      </c>
      <c r="AI10" s="714">
        <v>47.247065003557296</v>
      </c>
      <c r="AJ10" s="714">
        <v>2.9468367890631697</v>
      </c>
      <c r="AK10" s="714">
        <v>0.71810469630254103</v>
      </c>
      <c r="AL10" s="714">
        <v>0.2623387731534354</v>
      </c>
      <c r="AM10" s="714">
        <v>2.1241738921019024</v>
      </c>
      <c r="AN10" s="714">
        <v>1.2992806710133892E-2</v>
      </c>
      <c r="AO10" s="714">
        <v>2.3132354884033556E-4</v>
      </c>
      <c r="AP10" s="714">
        <v>5.9127666239112541E-4</v>
      </c>
      <c r="AQ10" s="714">
        <v>5.3841873890749835E-6</v>
      </c>
      <c r="AR10" s="714">
        <v>6.0652749417298031</v>
      </c>
    </row>
    <row r="11" spans="1:44">
      <c r="A11" s="711" t="s">
        <v>1553</v>
      </c>
      <c r="B11" s="712">
        <v>8</v>
      </c>
      <c r="C11" s="712" t="s">
        <v>871</v>
      </c>
      <c r="D11" s="713">
        <v>50283</v>
      </c>
      <c r="E11" s="713">
        <v>359535.64734082465</v>
      </c>
      <c r="F11" s="713">
        <v>24467.623933296727</v>
      </c>
      <c r="G11" s="713">
        <v>19811.714063291882</v>
      </c>
      <c r="H11" s="713">
        <v>43.442897218962237</v>
      </c>
      <c r="I11" s="713">
        <v>389602.12364124478</v>
      </c>
      <c r="J11" s="713">
        <v>0</v>
      </c>
      <c r="K11" s="713">
        <v>0</v>
      </c>
      <c r="L11" s="713">
        <v>0</v>
      </c>
      <c r="M11" s="713">
        <v>0</v>
      </c>
      <c r="N11" s="713">
        <v>433924.90453505237</v>
      </c>
      <c r="O11" s="714">
        <v>7.1502425738485105</v>
      </c>
      <c r="P11" s="714">
        <v>0.48659833210621339</v>
      </c>
      <c r="Q11" s="714">
        <v>0.39400421739537977</v>
      </c>
      <c r="R11" s="714">
        <v>8.6396788614367156E-4</v>
      </c>
      <c r="S11" s="714">
        <v>7.7481877302715585</v>
      </c>
      <c r="T11" s="714">
        <v>0</v>
      </c>
      <c r="U11" s="714">
        <v>0</v>
      </c>
      <c r="V11" s="714">
        <v>0</v>
      </c>
      <c r="W11" s="714">
        <v>0</v>
      </c>
      <c r="X11" s="714">
        <v>8.6296542476592961</v>
      </c>
      <c r="Y11" s="714">
        <v>67.220614477291107</v>
      </c>
      <c r="Z11" s="714">
        <v>3.9815284562314357</v>
      </c>
      <c r="AA11" s="714">
        <v>0.96122339883952157</v>
      </c>
      <c r="AB11" s="714">
        <v>0.46425819440114069</v>
      </c>
      <c r="AC11" s="714">
        <v>7.8248808964098018</v>
      </c>
      <c r="AD11" s="714">
        <v>3.2174229042364597E-2</v>
      </c>
      <c r="AE11" s="714">
        <v>1.6866941431370941E-3</v>
      </c>
      <c r="AF11" s="714">
        <v>2.0472041054531175E-3</v>
      </c>
      <c r="AG11" s="714">
        <v>1.1050555430486565E-4</v>
      </c>
      <c r="AH11" s="714">
        <v>13.267909578727162</v>
      </c>
      <c r="AI11" s="714">
        <v>54.984396671418125</v>
      </c>
      <c r="AJ11" s="714">
        <v>3.2816495381829252</v>
      </c>
      <c r="AK11" s="714">
        <v>0.72331906031156235</v>
      </c>
      <c r="AL11" s="714">
        <v>0.17834808536908259</v>
      </c>
      <c r="AM11" s="714">
        <v>7.8031914348646927</v>
      </c>
      <c r="AN11" s="714">
        <v>2.79455017202218E-2</v>
      </c>
      <c r="AO11" s="714">
        <v>6.6625619647270871E-4</v>
      </c>
      <c r="AP11" s="714">
        <v>1.5415462663576074E-3</v>
      </c>
      <c r="AQ11" s="714">
        <v>1.9676606391577088E-5</v>
      </c>
      <c r="AR11" s="714">
        <v>12.016681099517708</v>
      </c>
    </row>
    <row r="12" spans="1:44">
      <c r="A12" s="711" t="s">
        <v>1554</v>
      </c>
      <c r="B12" s="712">
        <v>9</v>
      </c>
      <c r="C12" s="712" t="s">
        <v>874</v>
      </c>
      <c r="D12" s="713">
        <v>15575</v>
      </c>
      <c r="E12" s="713">
        <v>777932.32424318953</v>
      </c>
      <c r="F12" s="713">
        <v>53364.547318169418</v>
      </c>
      <c r="G12" s="713">
        <v>3210.076949387621</v>
      </c>
      <c r="H12" s="713">
        <v>1917.1045314599223</v>
      </c>
      <c r="I12" s="713">
        <v>47584.233820693458</v>
      </c>
      <c r="J12" s="713">
        <v>0</v>
      </c>
      <c r="K12" s="713">
        <v>0</v>
      </c>
      <c r="L12" s="713">
        <v>0</v>
      </c>
      <c r="M12" s="713">
        <v>0</v>
      </c>
      <c r="N12" s="713">
        <v>106075.96261971042</v>
      </c>
      <c r="O12" s="714">
        <v>49.947500753976854</v>
      </c>
      <c r="P12" s="714">
        <v>3.4262951729161744</v>
      </c>
      <c r="Q12" s="714">
        <v>0.20610445902970279</v>
      </c>
      <c r="R12" s="714">
        <v>0.12308857344847013</v>
      </c>
      <c r="S12" s="714">
        <v>3.0551675005260646</v>
      </c>
      <c r="T12" s="714">
        <v>0</v>
      </c>
      <c r="U12" s="714">
        <v>0</v>
      </c>
      <c r="V12" s="714">
        <v>0</v>
      </c>
      <c r="W12" s="714">
        <v>0</v>
      </c>
      <c r="X12" s="714">
        <v>6.8106557059204125</v>
      </c>
      <c r="Y12" s="714">
        <v>110.07040561466199</v>
      </c>
      <c r="Z12" s="714">
        <v>7.0772324045872494</v>
      </c>
      <c r="AA12" s="714">
        <v>0.79937083063602787</v>
      </c>
      <c r="AB12" s="714">
        <v>0.57317360324287303</v>
      </c>
      <c r="AC12" s="714">
        <v>3.6041727046984158</v>
      </c>
      <c r="AD12" s="714">
        <v>2.515228527152686E-2</v>
      </c>
      <c r="AE12" s="714">
        <v>8.8120395052315823E-4</v>
      </c>
      <c r="AF12" s="714">
        <v>1.2538728401117914E-3</v>
      </c>
      <c r="AG12" s="714">
        <v>5.5813837317940571E-5</v>
      </c>
      <c r="AH12" s="714">
        <v>12.081292719064045</v>
      </c>
      <c r="AI12" s="714">
        <v>82.866098717023362</v>
      </c>
      <c r="AJ12" s="714">
        <v>5.4223366160762785</v>
      </c>
      <c r="AK12" s="714">
        <v>0.46709478365049428</v>
      </c>
      <c r="AL12" s="714">
        <v>0.20895969468923714</v>
      </c>
      <c r="AM12" s="714">
        <v>3.1181899847389669</v>
      </c>
      <c r="AN12" s="714">
        <v>1.8096010577623584E-2</v>
      </c>
      <c r="AO12" s="714">
        <v>2.766494869857091E-4</v>
      </c>
      <c r="AP12" s="714">
        <v>6.6946946434953908E-4</v>
      </c>
      <c r="AQ12" s="714">
        <v>7.0540541154969733E-6</v>
      </c>
      <c r="AR12" s="714">
        <v>9.235630262738054</v>
      </c>
    </row>
    <row r="13" spans="1:44">
      <c r="A13" s="711" t="s">
        <v>1555</v>
      </c>
      <c r="B13" s="712">
        <v>10</v>
      </c>
      <c r="C13" s="712" t="s">
        <v>875</v>
      </c>
      <c r="D13" s="713">
        <v>237188</v>
      </c>
      <c r="E13" s="713">
        <v>2542835.4215417667</v>
      </c>
      <c r="F13" s="713">
        <v>174582.0311623537</v>
      </c>
      <c r="G13" s="713">
        <v>119008.93565969824</v>
      </c>
      <c r="H13" s="713">
        <v>307.25225351036289</v>
      </c>
      <c r="I13" s="713">
        <v>1325217.5465070335</v>
      </c>
      <c r="J13" s="713">
        <v>0</v>
      </c>
      <c r="K13" s="713">
        <v>0</v>
      </c>
      <c r="L13" s="713">
        <v>0</v>
      </c>
      <c r="M13" s="713">
        <v>0</v>
      </c>
      <c r="N13" s="713">
        <v>1619115.7655825957</v>
      </c>
      <c r="O13" s="714">
        <v>10.720759151144943</v>
      </c>
      <c r="P13" s="714">
        <v>0.73604917264934866</v>
      </c>
      <c r="Q13" s="714">
        <v>0.50174939566798593</v>
      </c>
      <c r="R13" s="714">
        <v>1.2953954395262951E-3</v>
      </c>
      <c r="S13" s="714">
        <v>5.5872031743049124</v>
      </c>
      <c r="T13" s="714">
        <v>0</v>
      </c>
      <c r="U13" s="714">
        <v>0</v>
      </c>
      <c r="V13" s="714">
        <v>0</v>
      </c>
      <c r="W13" s="714">
        <v>0</v>
      </c>
      <c r="X13" s="714">
        <v>6.8262971380617739</v>
      </c>
      <c r="Y13" s="714">
        <v>53.593877419892117</v>
      </c>
      <c r="Z13" s="714">
        <v>3.3215222321844267</v>
      </c>
      <c r="AA13" s="714">
        <v>1.0092323694922787</v>
      </c>
      <c r="AB13" s="714">
        <v>0.71578985556466945</v>
      </c>
      <c r="AC13" s="714">
        <v>5.7932325349877303</v>
      </c>
      <c r="AD13" s="714">
        <v>3.3591172807441338E-2</v>
      </c>
      <c r="AE13" s="714">
        <v>2.1818765805599587E-3</v>
      </c>
      <c r="AF13" s="714">
        <v>1.4375396859335821E-3</v>
      </c>
      <c r="AG13" s="714">
        <v>1.4369471699172365E-4</v>
      </c>
      <c r="AH13" s="714">
        <v>10.87713127602003</v>
      </c>
      <c r="AI13" s="714">
        <v>41.586564857412498</v>
      </c>
      <c r="AJ13" s="714">
        <v>2.6210312150235051</v>
      </c>
      <c r="AK13" s="714">
        <v>0.80291295429392195</v>
      </c>
      <c r="AL13" s="714">
        <v>0.49014460176328878</v>
      </c>
      <c r="AM13" s="714">
        <v>5.7188656445749304</v>
      </c>
      <c r="AN13" s="714">
        <v>2.8400559842594677E-2</v>
      </c>
      <c r="AO13" s="714">
        <v>8.7192059685661121E-4</v>
      </c>
      <c r="AP13" s="714">
        <v>8.8183552261208108E-4</v>
      </c>
      <c r="AQ13" s="714">
        <v>2.6213459733935031E-5</v>
      </c>
      <c r="AR13" s="714">
        <v>9.6631349450774451</v>
      </c>
    </row>
    <row r="14" spans="1:44">
      <c r="A14" s="711" t="s">
        <v>1556</v>
      </c>
      <c r="B14" s="712">
        <v>11</v>
      </c>
      <c r="C14" s="712" t="s">
        <v>876</v>
      </c>
      <c r="D14" s="713">
        <v>113350</v>
      </c>
      <c r="E14" s="713">
        <v>551817.21507955575</v>
      </c>
      <c r="F14" s="713">
        <v>37832.669665455163</v>
      </c>
      <c r="G14" s="713">
        <v>4.4940366447377569</v>
      </c>
      <c r="H14" s="713">
        <v>66.676388657590209</v>
      </c>
      <c r="I14" s="713">
        <v>187.17138799097447</v>
      </c>
      <c r="J14" s="713">
        <v>0</v>
      </c>
      <c r="K14" s="713">
        <v>0</v>
      </c>
      <c r="L14" s="713">
        <v>0</v>
      </c>
      <c r="M14" s="713">
        <v>0</v>
      </c>
      <c r="N14" s="713">
        <v>38091.011478748471</v>
      </c>
      <c r="O14" s="714">
        <v>4.8682595066568659</v>
      </c>
      <c r="P14" s="714">
        <v>0.33376858990255986</v>
      </c>
      <c r="Q14" s="714">
        <v>3.9647434007390887E-5</v>
      </c>
      <c r="R14" s="714">
        <v>5.8823457130648615E-4</v>
      </c>
      <c r="S14" s="714">
        <v>1.6512694132419449E-3</v>
      </c>
      <c r="T14" s="714">
        <v>0</v>
      </c>
      <c r="U14" s="714">
        <v>0</v>
      </c>
      <c r="V14" s="714">
        <v>0</v>
      </c>
      <c r="W14" s="714">
        <v>0</v>
      </c>
      <c r="X14" s="714">
        <v>0.3360477413211157</v>
      </c>
      <c r="Y14" s="714">
        <v>25.882283999118037</v>
      </c>
      <c r="Z14" s="714">
        <v>1.5414675574270538</v>
      </c>
      <c r="AA14" s="714">
        <v>8.9919308847077301E-2</v>
      </c>
      <c r="AB14" s="714">
        <v>9.3964456252196918E-2</v>
      </c>
      <c r="AC14" s="714">
        <v>1.3051212836104513E-2</v>
      </c>
      <c r="AD14" s="714">
        <v>1.4833620974993546E-2</v>
      </c>
      <c r="AE14" s="714">
        <v>5.7141960512986677E-4</v>
      </c>
      <c r="AF14" s="714">
        <v>6.7171880755738302E-4</v>
      </c>
      <c r="AG14" s="714">
        <v>3.7020958380426432E-5</v>
      </c>
      <c r="AH14" s="714">
        <v>1.7545163157084935</v>
      </c>
      <c r="AI14" s="714">
        <v>18.176062136611243</v>
      </c>
      <c r="AJ14" s="714">
        <v>1.0989560565057626</v>
      </c>
      <c r="AK14" s="714">
        <v>3.6155587431414615E-2</v>
      </c>
      <c r="AL14" s="714">
        <v>1.1398659553304963E-2</v>
      </c>
      <c r="AM14" s="714">
        <v>8.3488960923615366E-3</v>
      </c>
      <c r="AN14" s="714">
        <v>1.0078123954334403E-2</v>
      </c>
      <c r="AO14" s="714">
        <v>1.7723463745419876E-4</v>
      </c>
      <c r="AP14" s="714">
        <v>3.9341332768843564E-4</v>
      </c>
      <c r="AQ14" s="714">
        <v>4.526707330282867E-6</v>
      </c>
      <c r="AR14" s="714">
        <v>1.1655124982096507</v>
      </c>
    </row>
    <row r="15" spans="1:44">
      <c r="A15" s="711" t="s">
        <v>1557</v>
      </c>
      <c r="B15" s="712">
        <v>12</v>
      </c>
      <c r="C15" s="712" t="s">
        <v>879</v>
      </c>
      <c r="D15" s="713">
        <v>321228</v>
      </c>
      <c r="E15" s="713">
        <v>22052247.088004179</v>
      </c>
      <c r="F15" s="713">
        <v>1556816.6945553217</v>
      </c>
      <c r="G15" s="713">
        <v>144.89844205690275</v>
      </c>
      <c r="H15" s="713">
        <v>2664.5855863721035</v>
      </c>
      <c r="I15" s="713">
        <v>7479.9219433315402</v>
      </c>
      <c r="J15" s="713">
        <v>0</v>
      </c>
      <c r="K15" s="713">
        <v>0</v>
      </c>
      <c r="L15" s="713">
        <v>0</v>
      </c>
      <c r="M15" s="713">
        <v>0</v>
      </c>
      <c r="N15" s="713">
        <v>1567106.1005270823</v>
      </c>
      <c r="O15" s="714">
        <v>68.64982843339989</v>
      </c>
      <c r="P15" s="714">
        <v>4.8464539036301995</v>
      </c>
      <c r="Q15" s="714">
        <v>4.5107662487984472E-4</v>
      </c>
      <c r="R15" s="714">
        <v>8.2949979029602137E-3</v>
      </c>
      <c r="S15" s="714">
        <v>2.3285398356717162E-2</v>
      </c>
      <c r="T15" s="714">
        <v>0</v>
      </c>
      <c r="U15" s="714">
        <v>0</v>
      </c>
      <c r="V15" s="714">
        <v>0</v>
      </c>
      <c r="W15" s="714">
        <v>0</v>
      </c>
      <c r="X15" s="714">
        <v>4.8784853765147567</v>
      </c>
      <c r="Y15" s="714">
        <v>103.41065043639827</v>
      </c>
      <c r="Z15" s="714">
        <v>6.7703999409765689</v>
      </c>
      <c r="AA15" s="714">
        <v>0.16958519199809205</v>
      </c>
      <c r="AB15" s="714">
        <v>0.34298669412787869</v>
      </c>
      <c r="AC15" s="714">
        <v>5.005656497072259E-2</v>
      </c>
      <c r="AD15" s="714">
        <v>2.6617050125614591E-2</v>
      </c>
      <c r="AE15" s="714">
        <v>6.5846790910847192E-4</v>
      </c>
      <c r="AF15" s="714">
        <v>1.3317808662900326E-3</v>
      </c>
      <c r="AG15" s="714">
        <v>4.262519625955866E-5</v>
      </c>
      <c r="AH15" s="714">
        <v>7.3616783161705346</v>
      </c>
      <c r="AI15" s="714">
        <v>96.328329781281568</v>
      </c>
      <c r="AJ15" s="714">
        <v>6.3669926975392723</v>
      </c>
      <c r="AK15" s="714">
        <v>5.7580921634438613E-2</v>
      </c>
      <c r="AL15" s="714">
        <v>0.11861685825810668</v>
      </c>
      <c r="AM15" s="714">
        <v>4.3861786025048664E-2</v>
      </c>
      <c r="AN15" s="714">
        <v>2.2045775788039706E-2</v>
      </c>
      <c r="AO15" s="714">
        <v>2.4601705489611929E-4</v>
      </c>
      <c r="AP15" s="714">
        <v>1.0494689015643887E-3</v>
      </c>
      <c r="AQ15" s="714">
        <v>6.4953791706877968E-6</v>
      </c>
      <c r="AR15" s="714">
        <v>6.6104000205805367</v>
      </c>
    </row>
    <row r="16" spans="1:44">
      <c r="A16" s="711" t="s">
        <v>1558</v>
      </c>
      <c r="B16" s="712">
        <v>13</v>
      </c>
      <c r="C16" s="712" t="s">
        <v>880</v>
      </c>
      <c r="D16" s="713">
        <v>35174</v>
      </c>
      <c r="E16" s="713">
        <v>457303.26750912529</v>
      </c>
      <c r="F16" s="713">
        <v>31404.764836438062</v>
      </c>
      <c r="G16" s="713">
        <v>1264.828091647295</v>
      </c>
      <c r="H16" s="713">
        <v>111.77639745903554</v>
      </c>
      <c r="I16" s="713">
        <v>16981.442801055633</v>
      </c>
      <c r="J16" s="713">
        <v>0</v>
      </c>
      <c r="K16" s="713">
        <v>0</v>
      </c>
      <c r="L16" s="713">
        <v>0</v>
      </c>
      <c r="M16" s="713">
        <v>0</v>
      </c>
      <c r="N16" s="713">
        <v>49762.812126600023</v>
      </c>
      <c r="O16" s="714">
        <v>13.001173239015332</v>
      </c>
      <c r="P16" s="714">
        <v>0.89284030353209931</v>
      </c>
      <c r="Q16" s="714">
        <v>3.5959176995715443E-2</v>
      </c>
      <c r="R16" s="714">
        <v>3.1778130852059914E-3</v>
      </c>
      <c r="S16" s="714">
        <v>0.48278395408698566</v>
      </c>
      <c r="T16" s="714">
        <v>0</v>
      </c>
      <c r="U16" s="714">
        <v>0</v>
      </c>
      <c r="V16" s="714">
        <v>0</v>
      </c>
      <c r="W16" s="714">
        <v>0</v>
      </c>
      <c r="X16" s="714">
        <v>1.4147612477000064</v>
      </c>
      <c r="Y16" s="714">
        <v>37.280046663215082</v>
      </c>
      <c r="Z16" s="714">
        <v>2.3616609620114608</v>
      </c>
      <c r="AA16" s="714">
        <v>0.30348370137045166</v>
      </c>
      <c r="AB16" s="714">
        <v>0.19123761647710222</v>
      </c>
      <c r="AC16" s="714">
        <v>0.50336791619023469</v>
      </c>
      <c r="AD16" s="714">
        <v>1.5168777140862386E-2</v>
      </c>
      <c r="AE16" s="714">
        <v>4.9675771650096047E-4</v>
      </c>
      <c r="AF16" s="714">
        <v>5.3326618129817625E-4</v>
      </c>
      <c r="AG16" s="714">
        <v>3.1441963091742661E-5</v>
      </c>
      <c r="AH16" s="714">
        <v>3.3759804390510033</v>
      </c>
      <c r="AI16" s="714">
        <v>31.155062892166651</v>
      </c>
      <c r="AJ16" s="714">
        <v>2.0119463764583312</v>
      </c>
      <c r="AK16" s="714">
        <v>0.18805942331771891</v>
      </c>
      <c r="AL16" s="714">
        <v>4.8583998547912018E-2</v>
      </c>
      <c r="AM16" s="714">
        <v>0.49722825360612055</v>
      </c>
      <c r="AN16" s="714">
        <v>1.3187193612950397E-2</v>
      </c>
      <c r="AO16" s="714">
        <v>1.8973264556027588E-4</v>
      </c>
      <c r="AP16" s="714">
        <v>3.2789470618963543E-4</v>
      </c>
      <c r="AQ16" s="714">
        <v>5.0447190051879646E-6</v>
      </c>
      <c r="AR16" s="714">
        <v>2.7595279176137888</v>
      </c>
    </row>
    <row r="17" spans="1:44">
      <c r="A17" s="711" t="s">
        <v>1559</v>
      </c>
      <c r="B17" s="712">
        <v>14</v>
      </c>
      <c r="C17" s="712" t="s">
        <v>888</v>
      </c>
      <c r="D17" s="713">
        <v>1020302</v>
      </c>
      <c r="E17" s="713">
        <v>4077585.6219308693</v>
      </c>
      <c r="F17" s="713">
        <v>279658.66373479756</v>
      </c>
      <c r="G17" s="713">
        <v>100.29352234777886</v>
      </c>
      <c r="H17" s="713">
        <v>6057070.4991100393</v>
      </c>
      <c r="I17" s="713">
        <v>678531.90726882603</v>
      </c>
      <c r="J17" s="713">
        <v>0</v>
      </c>
      <c r="K17" s="713">
        <v>0</v>
      </c>
      <c r="L17" s="713">
        <v>0</v>
      </c>
      <c r="M17" s="713">
        <v>0</v>
      </c>
      <c r="N17" s="713">
        <v>7015361.3636360103</v>
      </c>
      <c r="O17" s="714">
        <v>3.9964497001190522</v>
      </c>
      <c r="P17" s="714">
        <v>0.27409400720061078</v>
      </c>
      <c r="Q17" s="714">
        <v>9.8297878812134905E-5</v>
      </c>
      <c r="R17" s="714">
        <v>5.936546727449362</v>
      </c>
      <c r="S17" s="714">
        <v>0.66503045889239265</v>
      </c>
      <c r="T17" s="714">
        <v>0</v>
      </c>
      <c r="U17" s="714">
        <v>0</v>
      </c>
      <c r="V17" s="714">
        <v>0</v>
      </c>
      <c r="W17" s="714">
        <v>0</v>
      </c>
      <c r="X17" s="714">
        <v>6.8757694914211775</v>
      </c>
      <c r="Y17" s="714">
        <v>33.604023838966057</v>
      </c>
      <c r="Z17" s="714">
        <v>2.0637496947583971</v>
      </c>
      <c r="AA17" s="714">
        <v>0.29076849608289046</v>
      </c>
      <c r="AB17" s="714">
        <v>6.2568610220871745</v>
      </c>
      <c r="AC17" s="714">
        <v>1.9941116968828294</v>
      </c>
      <c r="AD17" s="714">
        <v>1.8430908071189557E-2</v>
      </c>
      <c r="AE17" s="714">
        <v>1.2239286224732819E-3</v>
      </c>
      <c r="AF17" s="714">
        <v>9.9514898432521461E-4</v>
      </c>
      <c r="AG17" s="714">
        <v>7.8759040494435329E-5</v>
      </c>
      <c r="AH17" s="714">
        <v>10.626219654529773</v>
      </c>
      <c r="AI17" s="714">
        <v>20.774313104426778</v>
      </c>
      <c r="AJ17" s="714">
        <v>1.277075364381755</v>
      </c>
      <c r="AK17" s="714">
        <v>0.13260386355609638</v>
      </c>
      <c r="AL17" s="714">
        <v>6.0891535864634001</v>
      </c>
      <c r="AM17" s="714">
        <v>1.4749939117282616</v>
      </c>
      <c r="AN17" s="714">
        <v>1.2601884948026575E-2</v>
      </c>
      <c r="AO17" s="714">
        <v>4.321128877617026E-4</v>
      </c>
      <c r="AP17" s="714">
        <v>5.9167953105522368E-4</v>
      </c>
      <c r="AQ17" s="714">
        <v>1.2112599103334727E-5</v>
      </c>
      <c r="AR17" s="714">
        <v>8.9874645160954589</v>
      </c>
    </row>
    <row r="18" spans="1:44">
      <c r="A18" s="711" t="s">
        <v>1560</v>
      </c>
      <c r="B18" s="712">
        <v>15</v>
      </c>
      <c r="C18" s="712" t="s">
        <v>894</v>
      </c>
      <c r="D18" s="713">
        <v>1107289</v>
      </c>
      <c r="E18" s="713">
        <v>1112060.5432222662</v>
      </c>
      <c r="F18" s="713">
        <v>75275.888635674783</v>
      </c>
      <c r="G18" s="713">
        <v>25.994924120272064</v>
      </c>
      <c r="H18" s="713">
        <v>4506923.3292736653</v>
      </c>
      <c r="I18" s="713">
        <v>735044.38255403098</v>
      </c>
      <c r="J18" s="713">
        <v>0</v>
      </c>
      <c r="K18" s="713">
        <v>0</v>
      </c>
      <c r="L18" s="713">
        <v>0</v>
      </c>
      <c r="M18" s="713">
        <v>0</v>
      </c>
      <c r="N18" s="713">
        <v>5317269.5953874914</v>
      </c>
      <c r="O18" s="714">
        <v>1.0043092121589452</v>
      </c>
      <c r="P18" s="714">
        <v>6.798215157531122E-2</v>
      </c>
      <c r="Q18" s="714">
        <v>2.347618744543842E-5</v>
      </c>
      <c r="R18" s="714">
        <v>4.0702321880499719</v>
      </c>
      <c r="S18" s="714">
        <v>0.66382343051726422</v>
      </c>
      <c r="T18" s="714">
        <v>0</v>
      </c>
      <c r="U18" s="714">
        <v>0</v>
      </c>
      <c r="V18" s="714">
        <v>0</v>
      </c>
      <c r="W18" s="714">
        <v>0</v>
      </c>
      <c r="X18" s="714">
        <v>4.802061246329993</v>
      </c>
      <c r="Y18" s="714">
        <v>40.115145051753643</v>
      </c>
      <c r="Z18" s="714">
        <v>2.472375304379828</v>
      </c>
      <c r="AA18" s="714">
        <v>0.28229490380825328</v>
      </c>
      <c r="AB18" s="714">
        <v>6.7101462277603368</v>
      </c>
      <c r="AC18" s="714">
        <v>2.0914430006426263</v>
      </c>
      <c r="AD18" s="714">
        <v>1.7311167929700416E-2</v>
      </c>
      <c r="AE18" s="714">
        <v>9.2529406220567985E-4</v>
      </c>
      <c r="AF18" s="714">
        <v>9.685093528737762E-4</v>
      </c>
      <c r="AG18" s="714">
        <v>5.7789949119545312E-5</v>
      </c>
      <c r="AH18" s="714">
        <v>11.575522197884943</v>
      </c>
      <c r="AI18" s="714">
        <v>20.947422283946516</v>
      </c>
      <c r="AJ18" s="714">
        <v>1.2847247635948496</v>
      </c>
      <c r="AK18" s="714">
        <v>8.9186899921082086E-2</v>
      </c>
      <c r="AL18" s="714">
        <v>6.4898792217158574</v>
      </c>
      <c r="AM18" s="714">
        <v>1.4555957333564979</v>
      </c>
      <c r="AN18" s="714">
        <v>1.0571893789695863E-2</v>
      </c>
      <c r="AO18" s="714">
        <v>2.9508937593133148E-4</v>
      </c>
      <c r="AP18" s="714">
        <v>5.2955428359866929E-4</v>
      </c>
      <c r="AQ18" s="714">
        <v>7.4762830628051333E-6</v>
      </c>
      <c r="AR18" s="714">
        <v>9.3307906323205749</v>
      </c>
    </row>
    <row r="19" spans="1:44">
      <c r="A19" s="711" t="s">
        <v>1561</v>
      </c>
      <c r="B19" s="712">
        <v>16</v>
      </c>
      <c r="C19" s="712" t="s">
        <v>897</v>
      </c>
      <c r="D19" s="713">
        <v>665100</v>
      </c>
      <c r="E19" s="713">
        <v>1107449.9400908113</v>
      </c>
      <c r="F19" s="713">
        <v>75183.811636039958</v>
      </c>
      <c r="G19" s="713">
        <v>471.13590841183043</v>
      </c>
      <c r="H19" s="713">
        <v>553580.70708708977</v>
      </c>
      <c r="I19" s="713">
        <v>1324601.6056232052</v>
      </c>
      <c r="J19" s="713">
        <v>0</v>
      </c>
      <c r="K19" s="713">
        <v>0</v>
      </c>
      <c r="L19" s="713">
        <v>0</v>
      </c>
      <c r="M19" s="713">
        <v>0</v>
      </c>
      <c r="N19" s="713">
        <v>1953837.2602547468</v>
      </c>
      <c r="O19" s="714">
        <v>1.6650878666227806</v>
      </c>
      <c r="P19" s="714">
        <v>0.11304136466101332</v>
      </c>
      <c r="Q19" s="714">
        <v>7.0836852866009684E-4</v>
      </c>
      <c r="R19" s="714">
        <v>0.83232702914913514</v>
      </c>
      <c r="S19" s="714">
        <v>1.9915826276096906</v>
      </c>
      <c r="T19" s="714">
        <v>0</v>
      </c>
      <c r="U19" s="714">
        <v>0</v>
      </c>
      <c r="V19" s="714">
        <v>0</v>
      </c>
      <c r="W19" s="714">
        <v>0</v>
      </c>
      <c r="X19" s="714">
        <v>2.9376593899484993</v>
      </c>
      <c r="Y19" s="714">
        <v>44.021803776332874</v>
      </c>
      <c r="Z19" s="714">
        <v>2.6609048317172306</v>
      </c>
      <c r="AA19" s="714">
        <v>0.22231844118482388</v>
      </c>
      <c r="AB19" s="714">
        <v>1.2039778784858419</v>
      </c>
      <c r="AC19" s="714">
        <v>2.6609880506460684</v>
      </c>
      <c r="AD19" s="714">
        <v>1.6947222833743669E-2</v>
      </c>
      <c r="AE19" s="714">
        <v>7.5981670438465864E-4</v>
      </c>
      <c r="AF19" s="714">
        <v>1.1573614011315366E-3</v>
      </c>
      <c r="AG19" s="714">
        <v>4.6749572025671462E-5</v>
      </c>
      <c r="AH19" s="714">
        <v>6.76710035254525</v>
      </c>
      <c r="AI19" s="714">
        <v>23.458001462890294</v>
      </c>
      <c r="AJ19" s="714">
        <v>1.3864299876743111</v>
      </c>
      <c r="AK19" s="714">
        <v>3.7088654761310638E-2</v>
      </c>
      <c r="AL19" s="714">
        <v>0.98576780301571931</v>
      </c>
      <c r="AM19" s="714">
        <v>2.0914612171104219</v>
      </c>
      <c r="AN19" s="714">
        <v>1.0211938932077924E-2</v>
      </c>
      <c r="AO19" s="714">
        <v>2.3684580168774954E-4</v>
      </c>
      <c r="AP19" s="714">
        <v>7.2900523806359316E-4</v>
      </c>
      <c r="AQ19" s="714">
        <v>5.5277360368239296E-6</v>
      </c>
      <c r="AR19" s="714">
        <v>4.5119309802696295</v>
      </c>
    </row>
    <row r="20" spans="1:44">
      <c r="A20" s="711" t="s">
        <v>1562</v>
      </c>
      <c r="B20" s="712">
        <v>17</v>
      </c>
      <c r="C20" s="712" t="s">
        <v>900</v>
      </c>
      <c r="D20" s="713">
        <v>475566</v>
      </c>
      <c r="E20" s="713">
        <v>1927886.6137112021</v>
      </c>
      <c r="F20" s="713">
        <v>131470.42737899875</v>
      </c>
      <c r="G20" s="713">
        <v>105.75790234175581</v>
      </c>
      <c r="H20" s="713">
        <v>35799.915932460564</v>
      </c>
      <c r="I20" s="713">
        <v>525394.94727407314</v>
      </c>
      <c r="J20" s="713">
        <v>0</v>
      </c>
      <c r="K20" s="713">
        <v>0</v>
      </c>
      <c r="L20" s="713">
        <v>0</v>
      </c>
      <c r="M20" s="713">
        <v>0</v>
      </c>
      <c r="N20" s="713">
        <v>692771.04848787421</v>
      </c>
      <c r="O20" s="714">
        <v>4.0538781445923426</v>
      </c>
      <c r="P20" s="714">
        <v>0.27645043459582636</v>
      </c>
      <c r="Q20" s="714">
        <v>2.2238322828325787E-4</v>
      </c>
      <c r="R20" s="714">
        <v>7.5278543740428389E-2</v>
      </c>
      <c r="S20" s="714">
        <v>1.1047781954010025</v>
      </c>
      <c r="T20" s="714">
        <v>0</v>
      </c>
      <c r="U20" s="714">
        <v>0</v>
      </c>
      <c r="V20" s="714">
        <v>0</v>
      </c>
      <c r="W20" s="714">
        <v>0</v>
      </c>
      <c r="X20" s="714">
        <v>1.4567295569655405</v>
      </c>
      <c r="Y20" s="714">
        <v>46.571161167158628</v>
      </c>
      <c r="Z20" s="714">
        <v>2.8528350340874571</v>
      </c>
      <c r="AA20" s="714">
        <v>0.22868055614684984</v>
      </c>
      <c r="AB20" s="714">
        <v>0.44502212627469018</v>
      </c>
      <c r="AC20" s="714">
        <v>1.8032305367969941</v>
      </c>
      <c r="AD20" s="714">
        <v>1.7835506294087252E-2</v>
      </c>
      <c r="AE20" s="714">
        <v>7.8434801020396184E-4</v>
      </c>
      <c r="AF20" s="714">
        <v>9.8234958072854163E-4</v>
      </c>
      <c r="AG20" s="714">
        <v>4.74051685371294E-5</v>
      </c>
      <c r="AH20" s="714">
        <v>5.3494178623595481</v>
      </c>
      <c r="AI20" s="714">
        <v>24.879855241355251</v>
      </c>
      <c r="AJ20" s="714">
        <v>1.507851856078954</v>
      </c>
      <c r="AK20" s="714">
        <v>3.5786285803057885E-2</v>
      </c>
      <c r="AL20" s="714">
        <v>0.21960165479194468</v>
      </c>
      <c r="AM20" s="714">
        <v>1.1962232256519645</v>
      </c>
      <c r="AN20" s="714">
        <v>1.1008512675570702E-2</v>
      </c>
      <c r="AO20" s="714">
        <v>2.5115203895570496E-4</v>
      </c>
      <c r="AP20" s="714">
        <v>5.3573256330028047E-4</v>
      </c>
      <c r="AQ20" s="714">
        <v>5.574130943125459E-6</v>
      </c>
      <c r="AR20" s="714">
        <v>2.971263993734691</v>
      </c>
    </row>
    <row r="21" spans="1:44">
      <c r="A21" s="711" t="s">
        <v>1563</v>
      </c>
      <c r="B21" s="712">
        <v>18</v>
      </c>
      <c r="C21" s="712" t="s">
        <v>903</v>
      </c>
      <c r="D21" s="713">
        <v>373610</v>
      </c>
      <c r="E21" s="713">
        <v>3464292.9748065942</v>
      </c>
      <c r="F21" s="713">
        <v>236644.07980113119</v>
      </c>
      <c r="G21" s="713">
        <v>214.38465728904515</v>
      </c>
      <c r="H21" s="713">
        <v>34347.432432216883</v>
      </c>
      <c r="I21" s="713">
        <v>247966.51659826198</v>
      </c>
      <c r="J21" s="713">
        <v>0</v>
      </c>
      <c r="K21" s="713">
        <v>0</v>
      </c>
      <c r="L21" s="713">
        <v>0</v>
      </c>
      <c r="M21" s="713">
        <v>0</v>
      </c>
      <c r="N21" s="713">
        <v>519172.41348889912</v>
      </c>
      <c r="O21" s="714">
        <v>9.2724846091019888</v>
      </c>
      <c r="P21" s="714">
        <v>0.63339867723329457</v>
      </c>
      <c r="Q21" s="714">
        <v>5.7381937659335984E-4</v>
      </c>
      <c r="R21" s="714">
        <v>9.1933921555142753E-2</v>
      </c>
      <c r="S21" s="714">
        <v>0.66370417440181473</v>
      </c>
      <c r="T21" s="714">
        <v>0</v>
      </c>
      <c r="U21" s="714">
        <v>0</v>
      </c>
      <c r="V21" s="714">
        <v>0</v>
      </c>
      <c r="W21" s="714">
        <v>0</v>
      </c>
      <c r="X21" s="714">
        <v>1.3896105925668456</v>
      </c>
      <c r="Y21" s="714">
        <v>57.545004971545254</v>
      </c>
      <c r="Z21" s="714">
        <v>3.5706632141254357</v>
      </c>
      <c r="AA21" s="714">
        <v>0.27962918374965412</v>
      </c>
      <c r="AB21" s="714">
        <v>0.5240030511910001</v>
      </c>
      <c r="AC21" s="714">
        <v>1.4403939874221545</v>
      </c>
      <c r="AD21" s="714">
        <v>2.1845582011768391E-2</v>
      </c>
      <c r="AE21" s="714">
        <v>1.1393977505322213E-3</v>
      </c>
      <c r="AF21" s="714">
        <v>1.2918863927009533E-3</v>
      </c>
      <c r="AG21" s="714">
        <v>7.1516064252833574E-5</v>
      </c>
      <c r="AH21" s="714">
        <v>5.8390378187074985</v>
      </c>
      <c r="AI21" s="714">
        <v>33.792994586197658</v>
      </c>
      <c r="AJ21" s="714">
        <v>2.09406330523273</v>
      </c>
      <c r="AK21" s="714">
        <v>6.0654525563141701E-2</v>
      </c>
      <c r="AL21" s="714">
        <v>0.26932620393542134</v>
      </c>
      <c r="AM21" s="714">
        <v>0.77070138977290426</v>
      </c>
      <c r="AN21" s="714">
        <v>1.3920343789354216E-2</v>
      </c>
      <c r="AO21" s="714">
        <v>3.8249415288525029E-4</v>
      </c>
      <c r="AP21" s="714">
        <v>7.647092208646056E-4</v>
      </c>
      <c r="AQ21" s="714">
        <v>9.9273844764961572E-6</v>
      </c>
      <c r="AR21" s="714">
        <v>3.2098228990517779</v>
      </c>
    </row>
    <row r="22" spans="1:44">
      <c r="A22" s="711" t="s">
        <v>1564</v>
      </c>
      <c r="B22" s="712">
        <v>19</v>
      </c>
      <c r="C22" s="712" t="s">
        <v>905</v>
      </c>
      <c r="D22" s="713">
        <v>96317</v>
      </c>
      <c r="E22" s="713">
        <v>339312.2754539593</v>
      </c>
      <c r="F22" s="713">
        <v>23224.556145433326</v>
      </c>
      <c r="G22" s="713">
        <v>20.949246318948148</v>
      </c>
      <c r="H22" s="713">
        <v>50261.589995665687</v>
      </c>
      <c r="I22" s="713">
        <v>35672.569482771978</v>
      </c>
      <c r="J22" s="713">
        <v>0</v>
      </c>
      <c r="K22" s="713">
        <v>0</v>
      </c>
      <c r="L22" s="713">
        <v>0</v>
      </c>
      <c r="M22" s="713">
        <v>0</v>
      </c>
      <c r="N22" s="713">
        <v>109179.66487018994</v>
      </c>
      <c r="O22" s="714">
        <v>3.5228700588053958</v>
      </c>
      <c r="P22" s="714">
        <v>0.24112624090693568</v>
      </c>
      <c r="Q22" s="714">
        <v>2.1750310245281879E-4</v>
      </c>
      <c r="R22" s="714">
        <v>0.52183508618069174</v>
      </c>
      <c r="S22" s="714">
        <v>0.37036628510825687</v>
      </c>
      <c r="T22" s="714">
        <v>0</v>
      </c>
      <c r="U22" s="714">
        <v>0</v>
      </c>
      <c r="V22" s="714">
        <v>0</v>
      </c>
      <c r="W22" s="714">
        <v>0</v>
      </c>
      <c r="X22" s="714">
        <v>1.1335451152983371</v>
      </c>
      <c r="Y22" s="714">
        <v>30.430646122320844</v>
      </c>
      <c r="Z22" s="714">
        <v>1.8684701028362207</v>
      </c>
      <c r="AA22" s="714">
        <v>0.16948898941323542</v>
      </c>
      <c r="AB22" s="714">
        <v>0.81380295185438578</v>
      </c>
      <c r="AC22" s="714">
        <v>0.90422337274690012</v>
      </c>
      <c r="AD22" s="714">
        <v>1.5729772154215733E-2</v>
      </c>
      <c r="AE22" s="714">
        <v>9.4402803439306801E-4</v>
      </c>
      <c r="AF22" s="714">
        <v>8.7328201952513842E-4</v>
      </c>
      <c r="AG22" s="714">
        <v>6.173578123867685E-5</v>
      </c>
      <c r="AH22" s="714">
        <v>3.7735942348401141</v>
      </c>
      <c r="AI22" s="714">
        <v>18.89676841835438</v>
      </c>
      <c r="AJ22" s="714">
        <v>1.1568566755858134</v>
      </c>
      <c r="AK22" s="714">
        <v>5.3793971105938393E-2</v>
      </c>
      <c r="AL22" s="714">
        <v>0.66677386940952577</v>
      </c>
      <c r="AM22" s="714">
        <v>0.56957587554664391</v>
      </c>
      <c r="AN22" s="714">
        <v>1.1140863781610609E-2</v>
      </c>
      <c r="AO22" s="714">
        <v>3.3301835389625386E-4</v>
      </c>
      <c r="AP22" s="714">
        <v>5.4126217933149338E-4</v>
      </c>
      <c r="AQ22" s="714">
        <v>9.583684258199841E-6</v>
      </c>
      <c r="AR22" s="714">
        <v>2.4590251196470176</v>
      </c>
    </row>
    <row r="23" spans="1:44">
      <c r="A23" s="711" t="s">
        <v>1565</v>
      </c>
      <c r="B23" s="712">
        <v>20</v>
      </c>
      <c r="C23" s="712" t="s">
        <v>320</v>
      </c>
      <c r="D23" s="713">
        <v>438468</v>
      </c>
      <c r="E23" s="713">
        <v>4247894.4807270449</v>
      </c>
      <c r="F23" s="713">
        <v>291681.48205527943</v>
      </c>
      <c r="G23" s="713">
        <v>130.20794004548168</v>
      </c>
      <c r="H23" s="713">
        <v>37.969587668956429</v>
      </c>
      <c r="I23" s="713">
        <v>64.723944649221878</v>
      </c>
      <c r="J23" s="713">
        <v>0</v>
      </c>
      <c r="K23" s="713">
        <v>0</v>
      </c>
      <c r="L23" s="713">
        <v>0</v>
      </c>
      <c r="M23" s="713">
        <v>0</v>
      </c>
      <c r="N23" s="713">
        <v>291914.38352764305</v>
      </c>
      <c r="O23" s="714">
        <v>9.6880376235598611</v>
      </c>
      <c r="P23" s="714">
        <v>0.66522866447558182</v>
      </c>
      <c r="Q23" s="714">
        <v>2.9696110102785534E-4</v>
      </c>
      <c r="R23" s="714">
        <v>8.6596029057893457E-5</v>
      </c>
      <c r="S23" s="714">
        <v>1.4761383875042621E-4</v>
      </c>
      <c r="T23" s="714">
        <v>0</v>
      </c>
      <c r="U23" s="714">
        <v>0</v>
      </c>
      <c r="V23" s="714">
        <v>0</v>
      </c>
      <c r="W23" s="714">
        <v>0</v>
      </c>
      <c r="X23" s="714">
        <v>0.66575983544441797</v>
      </c>
      <c r="Y23" s="714">
        <v>36.713938664928989</v>
      </c>
      <c r="Z23" s="714">
        <v>2.1311492893843607</v>
      </c>
      <c r="AA23" s="714">
        <v>0.1288424035787733</v>
      </c>
      <c r="AB23" s="714">
        <v>0.20597323979221602</v>
      </c>
      <c r="AC23" s="714">
        <v>0.11464950093807941</v>
      </c>
      <c r="AD23" s="714">
        <v>2.8958263971364112E-2</v>
      </c>
      <c r="AE23" s="714">
        <v>2.2762054008464571E-3</v>
      </c>
      <c r="AF23" s="714">
        <v>1.7542302854465178E-3</v>
      </c>
      <c r="AG23" s="714">
        <v>1.5207972698773179E-4</v>
      </c>
      <c r="AH23" s="714">
        <v>2.6137552130780737</v>
      </c>
      <c r="AI23" s="714">
        <v>31.531431398761029</v>
      </c>
      <c r="AJ23" s="714">
        <v>1.8231260683726731</v>
      </c>
      <c r="AK23" s="714">
        <v>5.9991024707363921E-2</v>
      </c>
      <c r="AL23" s="714">
        <v>9.3781834570004552E-2</v>
      </c>
      <c r="AM23" s="714">
        <v>5.5404251239811089E-2</v>
      </c>
      <c r="AN23" s="714">
        <v>2.4531452739652855E-2</v>
      </c>
      <c r="AO23" s="714">
        <v>9.2154558562375344E-4</v>
      </c>
      <c r="AP23" s="714">
        <v>1.3150936446112325E-3</v>
      </c>
      <c r="AQ23" s="714">
        <v>2.8728393445930851E-5</v>
      </c>
      <c r="AR23" s="714">
        <v>2.0590999992531862</v>
      </c>
    </row>
    <row r="24" spans="1:44">
      <c r="A24" s="711" t="s">
        <v>1566</v>
      </c>
      <c r="B24" s="712">
        <v>21</v>
      </c>
      <c r="C24" s="712" t="s">
        <v>532</v>
      </c>
      <c r="D24" s="713">
        <v>256132</v>
      </c>
      <c r="E24" s="713">
        <v>254071.78304148666</v>
      </c>
      <c r="F24" s="713">
        <v>17248.366991778723</v>
      </c>
      <c r="G24" s="713">
        <v>4.803481174933939</v>
      </c>
      <c r="H24" s="713">
        <v>30.699638376738161</v>
      </c>
      <c r="I24" s="713">
        <v>86.178841438212075</v>
      </c>
      <c r="J24" s="713">
        <v>0</v>
      </c>
      <c r="K24" s="713">
        <v>0</v>
      </c>
      <c r="L24" s="713">
        <v>0</v>
      </c>
      <c r="M24" s="713">
        <v>0</v>
      </c>
      <c r="N24" s="713">
        <v>17370.048952768608</v>
      </c>
      <c r="O24" s="714">
        <v>0.99195642497418002</v>
      </c>
      <c r="P24" s="714">
        <v>6.7341710492163115E-2</v>
      </c>
      <c r="Q24" s="714">
        <v>1.8753928345282664E-5</v>
      </c>
      <c r="R24" s="714">
        <v>1.1985866028742274E-4</v>
      </c>
      <c r="S24" s="714">
        <v>3.3646261083430446E-4</v>
      </c>
      <c r="T24" s="714">
        <v>0</v>
      </c>
      <c r="U24" s="714">
        <v>0</v>
      </c>
      <c r="V24" s="714">
        <v>0</v>
      </c>
      <c r="W24" s="714">
        <v>0</v>
      </c>
      <c r="X24" s="714">
        <v>6.7816785691630133E-2</v>
      </c>
      <c r="Y24" s="714">
        <v>7.1512348085589403</v>
      </c>
      <c r="Z24" s="714">
        <v>0.45866807118116021</v>
      </c>
      <c r="AA24" s="714">
        <v>2.2377875356091502E-2</v>
      </c>
      <c r="AB24" s="714">
        <v>3.4771916586156221E-2</v>
      </c>
      <c r="AC24" s="714">
        <v>4.5229399249976203E-3</v>
      </c>
      <c r="AD24" s="714">
        <v>5.4930017124148389E-3</v>
      </c>
      <c r="AE24" s="714">
        <v>2.1787366888563139E-4</v>
      </c>
      <c r="AF24" s="714">
        <v>1.7055810822970793E-4</v>
      </c>
      <c r="AG24" s="714">
        <v>1.3658110648532038E-5</v>
      </c>
      <c r="AH24" s="714">
        <v>0.52623589464858433</v>
      </c>
      <c r="AI24" s="714">
        <v>6.1989085551194485</v>
      </c>
      <c r="AJ24" s="714">
        <v>0.40370750997674676</v>
      </c>
      <c r="AK24" s="714">
        <v>7.3838034164945337E-3</v>
      </c>
      <c r="AL24" s="714">
        <v>2.9564383410728588E-3</v>
      </c>
      <c r="AM24" s="714">
        <v>3.6644444615693333E-3</v>
      </c>
      <c r="AN24" s="714">
        <v>4.8740561766565061E-3</v>
      </c>
      <c r="AO24" s="714">
        <v>8.8619551075980597E-5</v>
      </c>
      <c r="AP24" s="714">
        <v>1.1253087571288565E-4</v>
      </c>
      <c r="AQ24" s="714">
        <v>2.3141865753967112E-6</v>
      </c>
      <c r="AR24" s="714">
        <v>0.42278971698590417</v>
      </c>
    </row>
    <row r="25" spans="1:44">
      <c r="A25" s="711" t="s">
        <v>1567</v>
      </c>
      <c r="B25" s="712">
        <v>22</v>
      </c>
      <c r="C25" s="712" t="s">
        <v>534</v>
      </c>
      <c r="D25" s="713">
        <v>256416</v>
      </c>
      <c r="E25" s="713">
        <v>4963651.6947650015</v>
      </c>
      <c r="F25" s="713">
        <v>341904.03770856658</v>
      </c>
      <c r="G25" s="713">
        <v>58.643826091054109</v>
      </c>
      <c r="H25" s="713">
        <v>599.76086377323907</v>
      </c>
      <c r="I25" s="713">
        <v>1683.6255771378501</v>
      </c>
      <c r="J25" s="713">
        <v>0</v>
      </c>
      <c r="K25" s="713">
        <v>0</v>
      </c>
      <c r="L25" s="713">
        <v>0</v>
      </c>
      <c r="M25" s="713">
        <v>0</v>
      </c>
      <c r="N25" s="713">
        <v>344246.06797556876</v>
      </c>
      <c r="O25" s="714">
        <v>19.357807994684425</v>
      </c>
      <c r="P25" s="714">
        <v>1.3333958789957201</v>
      </c>
      <c r="Q25" s="714">
        <v>2.2870579874521914E-4</v>
      </c>
      <c r="R25" s="714">
        <v>2.3390149747801975E-3</v>
      </c>
      <c r="S25" s="714">
        <v>6.5659926726017491E-3</v>
      </c>
      <c r="T25" s="714">
        <v>0</v>
      </c>
      <c r="U25" s="714">
        <v>0</v>
      </c>
      <c r="V25" s="714">
        <v>0</v>
      </c>
      <c r="W25" s="714">
        <v>0</v>
      </c>
      <c r="X25" s="714">
        <v>1.3425295924418472</v>
      </c>
      <c r="Y25" s="714">
        <v>34.445099769958404</v>
      </c>
      <c r="Z25" s="714">
        <v>2.3006039823786195</v>
      </c>
      <c r="AA25" s="714">
        <v>6.1487069499778585E-2</v>
      </c>
      <c r="AB25" s="714">
        <v>0.12318057866283601</v>
      </c>
      <c r="AC25" s="714">
        <v>1.4346190026650166E-2</v>
      </c>
      <c r="AD25" s="714">
        <v>1.4703887448502579E-2</v>
      </c>
      <c r="AE25" s="714">
        <v>7.840288698283183E-4</v>
      </c>
      <c r="AF25" s="714">
        <v>4.8503440405597338E-4</v>
      </c>
      <c r="AG25" s="714">
        <v>5.1247465235982374E-5</v>
      </c>
      <c r="AH25" s="714">
        <v>2.5156420187555066</v>
      </c>
      <c r="AI25" s="714">
        <v>31.79918235446619</v>
      </c>
      <c r="AJ25" s="714">
        <v>2.1482399653800672</v>
      </c>
      <c r="AK25" s="714">
        <v>1.1163570366752744E-2</v>
      </c>
      <c r="AL25" s="714">
        <v>5.60395612881248E-3</v>
      </c>
      <c r="AM25" s="714">
        <v>1.2966198823148641E-2</v>
      </c>
      <c r="AN25" s="714">
        <v>1.3098832978014504E-2</v>
      </c>
      <c r="AO25" s="714">
        <v>3.0808259408595469E-4</v>
      </c>
      <c r="AP25" s="714">
        <v>2.9586117754944034E-4</v>
      </c>
      <c r="AQ25" s="714">
        <v>9.0320194754699691E-6</v>
      </c>
      <c r="AR25" s="714">
        <v>2.1916854994679063</v>
      </c>
    </row>
    <row r="26" spans="1:44">
      <c r="A26" s="711" t="s">
        <v>1568</v>
      </c>
      <c r="B26" s="712">
        <v>23</v>
      </c>
      <c r="C26" s="712" t="s">
        <v>1569</v>
      </c>
      <c r="D26" s="713">
        <v>240005</v>
      </c>
      <c r="E26" s="713">
        <v>2950561.6321299849</v>
      </c>
      <c r="F26" s="713">
        <v>198991.79901214899</v>
      </c>
      <c r="G26" s="713">
        <v>29.501625288895763</v>
      </c>
      <c r="H26" s="713">
        <v>23093.326683957202</v>
      </c>
      <c r="I26" s="713">
        <v>1427.9752299006866</v>
      </c>
      <c r="J26" s="713">
        <v>0</v>
      </c>
      <c r="K26" s="713">
        <v>0</v>
      </c>
      <c r="L26" s="713">
        <v>0</v>
      </c>
      <c r="M26" s="713">
        <v>0</v>
      </c>
      <c r="N26" s="713">
        <v>223542.60255129577</v>
      </c>
      <c r="O26" s="714">
        <v>12.293750680735755</v>
      </c>
      <c r="P26" s="714">
        <v>0.82911522265014892</v>
      </c>
      <c r="Q26" s="714">
        <v>1.2292087785211042E-4</v>
      </c>
      <c r="R26" s="714">
        <v>9.6220189929198147E-2</v>
      </c>
      <c r="S26" s="714">
        <v>5.949772837652076E-3</v>
      </c>
      <c r="T26" s="714">
        <v>0</v>
      </c>
      <c r="U26" s="714">
        <v>0</v>
      </c>
      <c r="V26" s="714">
        <v>0</v>
      </c>
      <c r="W26" s="714">
        <v>0</v>
      </c>
      <c r="X26" s="714">
        <v>0.93140810629485127</v>
      </c>
      <c r="Y26" s="714">
        <v>41.096955842774236</v>
      </c>
      <c r="Z26" s="714">
        <v>2.5624731298610217</v>
      </c>
      <c r="AA26" s="714">
        <v>9.9679482452207258E-2</v>
      </c>
      <c r="AB26" s="714">
        <v>0.36846497301066322</v>
      </c>
      <c r="AC26" s="714">
        <v>7.2681731121680263E-2</v>
      </c>
      <c r="AD26" s="714">
        <v>2.0974727744278748E-2</v>
      </c>
      <c r="AE26" s="714">
        <v>6.9202794666170455E-4</v>
      </c>
      <c r="AF26" s="714">
        <v>8.2894325285688469E-4</v>
      </c>
      <c r="AG26" s="714">
        <v>4.2136497005317745E-5</v>
      </c>
      <c r="AH26" s="714">
        <v>3.1258371518863752</v>
      </c>
      <c r="AI26" s="714">
        <v>33.581436936634866</v>
      </c>
      <c r="AJ26" s="714">
        <v>2.1098649005423225</v>
      </c>
      <c r="AK26" s="714">
        <v>2.0924977570592251E-2</v>
      </c>
      <c r="AL26" s="714">
        <v>0.20370223263322429</v>
      </c>
      <c r="AM26" s="714">
        <v>3.1644754940123532E-2</v>
      </c>
      <c r="AN26" s="714">
        <v>1.6661226439829382E-2</v>
      </c>
      <c r="AO26" s="714">
        <v>2.6337139695465164E-4</v>
      </c>
      <c r="AP26" s="714">
        <v>5.6684419970601219E-4</v>
      </c>
      <c r="AQ26" s="714">
        <v>6.2381664431104389E-6</v>
      </c>
      <c r="AR26" s="714">
        <v>2.3836345458891968</v>
      </c>
    </row>
    <row r="27" spans="1:44">
      <c r="A27" s="711" t="s">
        <v>1570</v>
      </c>
      <c r="B27" s="712">
        <v>24</v>
      </c>
      <c r="C27" s="712" t="s">
        <v>538</v>
      </c>
      <c r="D27" s="713">
        <v>770425</v>
      </c>
      <c r="E27" s="713">
        <v>75346813.445195779</v>
      </c>
      <c r="F27" s="713">
        <v>5348020.9580638818</v>
      </c>
      <c r="G27" s="713">
        <v>12603.798828360532</v>
      </c>
      <c r="H27" s="713">
        <v>9104.1984195047753</v>
      </c>
      <c r="I27" s="713">
        <v>25556.954853612373</v>
      </c>
      <c r="J27" s="713">
        <v>105753.55392057794</v>
      </c>
      <c r="K27" s="713">
        <v>0</v>
      </c>
      <c r="L27" s="713">
        <v>0</v>
      </c>
      <c r="M27" s="713">
        <v>0</v>
      </c>
      <c r="N27" s="713">
        <v>5501039.4640859375</v>
      </c>
      <c r="O27" s="714">
        <v>97.799024493228771</v>
      </c>
      <c r="P27" s="714">
        <v>6.9416503333405348</v>
      </c>
      <c r="Q27" s="714">
        <v>1.6359540290567586E-2</v>
      </c>
      <c r="R27" s="714">
        <v>1.1817111879163806E-2</v>
      </c>
      <c r="S27" s="714">
        <v>3.3172540939886912E-2</v>
      </c>
      <c r="T27" s="714">
        <v>0.137266513834024</v>
      </c>
      <c r="U27" s="714">
        <v>0</v>
      </c>
      <c r="V27" s="714">
        <v>0</v>
      </c>
      <c r="W27" s="714">
        <v>0</v>
      </c>
      <c r="X27" s="714">
        <v>7.1402660402841764</v>
      </c>
      <c r="Y27" s="714">
        <v>120.25650447703804</v>
      </c>
      <c r="Z27" s="714">
        <v>8.3212579740199963</v>
      </c>
      <c r="AA27" s="714">
        <v>0.15286604294501258</v>
      </c>
      <c r="AB27" s="714">
        <v>0.26958529563694333</v>
      </c>
      <c r="AC27" s="714">
        <v>4.4001170693551125E-2</v>
      </c>
      <c r="AD27" s="714">
        <v>0.15294935277883612</v>
      </c>
      <c r="AE27" s="714">
        <v>4.6639972024731875E-4</v>
      </c>
      <c r="AF27" s="714">
        <v>2.1485978863141977E-3</v>
      </c>
      <c r="AG27" s="714">
        <v>3.8800715380624843E-5</v>
      </c>
      <c r="AH27" s="714">
        <v>8.9433136343962829</v>
      </c>
      <c r="AI27" s="714">
        <v>112.1835844111537</v>
      </c>
      <c r="AJ27" s="714">
        <v>7.8394521807831703</v>
      </c>
      <c r="AK27" s="714">
        <v>3.7612583812109447E-2</v>
      </c>
      <c r="AL27" s="714">
        <v>1.6090210485185514E-2</v>
      </c>
      <c r="AM27" s="714">
        <v>3.9907156423950992E-2</v>
      </c>
      <c r="AN27" s="714">
        <v>0.14916519903051473</v>
      </c>
      <c r="AO27" s="714">
        <v>1.0524679279926454E-4</v>
      </c>
      <c r="AP27" s="714">
        <v>1.581141854177756E-3</v>
      </c>
      <c r="AQ27" s="714">
        <v>2.4049801370649218E-6</v>
      </c>
      <c r="AR27" s="714">
        <v>8.0839161241620445</v>
      </c>
    </row>
    <row r="28" spans="1:44">
      <c r="A28" s="711" t="s">
        <v>1571</v>
      </c>
      <c r="B28" s="712">
        <v>25</v>
      </c>
      <c r="C28" s="712" t="s">
        <v>914</v>
      </c>
      <c r="D28" s="713">
        <v>468234</v>
      </c>
      <c r="E28" s="713">
        <v>9470316.2085265145</v>
      </c>
      <c r="F28" s="713">
        <v>667322.59130043001</v>
      </c>
      <c r="G28" s="713">
        <v>4300.0050065626274</v>
      </c>
      <c r="H28" s="713">
        <v>1144.3037059634944</v>
      </c>
      <c r="I28" s="713">
        <v>3212.2452526381921</v>
      </c>
      <c r="J28" s="713">
        <v>13292.129421396128</v>
      </c>
      <c r="K28" s="713">
        <v>0</v>
      </c>
      <c r="L28" s="713">
        <v>0</v>
      </c>
      <c r="M28" s="713">
        <v>0</v>
      </c>
      <c r="N28" s="713">
        <v>689271.27468699066</v>
      </c>
      <c r="O28" s="714">
        <v>20.225605591491679</v>
      </c>
      <c r="P28" s="714">
        <v>1.425190377675329</v>
      </c>
      <c r="Q28" s="714">
        <v>9.1834531592379608E-3</v>
      </c>
      <c r="R28" s="714">
        <v>2.4438714530843433E-3</v>
      </c>
      <c r="S28" s="714">
        <v>6.8603417364783252E-3</v>
      </c>
      <c r="T28" s="714">
        <v>2.8387792047130555E-2</v>
      </c>
      <c r="U28" s="714">
        <v>0</v>
      </c>
      <c r="V28" s="714">
        <v>0</v>
      </c>
      <c r="W28" s="714">
        <v>0</v>
      </c>
      <c r="X28" s="714">
        <v>1.47206583607126</v>
      </c>
      <c r="Y28" s="714">
        <v>67.641534545497606</v>
      </c>
      <c r="Z28" s="714">
        <v>4.3087589459298625</v>
      </c>
      <c r="AA28" s="714">
        <v>0.18063517994661943</v>
      </c>
      <c r="AB28" s="714">
        <v>0.26923433416593223</v>
      </c>
      <c r="AC28" s="714">
        <v>0.24365791378844948</v>
      </c>
      <c r="AD28" s="714">
        <v>6.0333342114819374E-2</v>
      </c>
      <c r="AE28" s="714">
        <v>6.7199464766150622E-4</v>
      </c>
      <c r="AF28" s="714">
        <v>2.3127574334195575E-3</v>
      </c>
      <c r="AG28" s="714">
        <v>4.3546268615728787E-5</v>
      </c>
      <c r="AH28" s="714">
        <v>5.0656480142953795</v>
      </c>
      <c r="AI28" s="714">
        <v>51.723043053155827</v>
      </c>
      <c r="AJ28" s="714">
        <v>3.3132413240875573</v>
      </c>
      <c r="AK28" s="714">
        <v>4.4987413415121733E-2</v>
      </c>
      <c r="AL28" s="714">
        <v>5.0960443645359392E-2</v>
      </c>
      <c r="AM28" s="714">
        <v>4.5418409294416318E-2</v>
      </c>
      <c r="AN28" s="714">
        <v>5.0675170096551571E-2</v>
      </c>
      <c r="AO28" s="714">
        <v>2.1187027671675212E-4</v>
      </c>
      <c r="AP28" s="714">
        <v>1.7268051480266303E-3</v>
      </c>
      <c r="AQ28" s="714">
        <v>5.1736219725137572E-6</v>
      </c>
      <c r="AR28" s="714">
        <v>3.5072266095857221</v>
      </c>
    </row>
    <row r="29" spans="1:44">
      <c r="A29" s="711" t="s">
        <v>1572</v>
      </c>
      <c r="B29" s="712">
        <v>26</v>
      </c>
      <c r="C29" s="712" t="s">
        <v>917</v>
      </c>
      <c r="D29" s="713">
        <v>113739</v>
      </c>
      <c r="E29" s="713">
        <v>4364859.8152236557</v>
      </c>
      <c r="F29" s="713">
        <v>307413.72692830284</v>
      </c>
      <c r="G29" s="713">
        <v>1304.4228222488555</v>
      </c>
      <c r="H29" s="713">
        <v>527.40849963115329</v>
      </c>
      <c r="I29" s="713">
        <v>1480.5208095649143</v>
      </c>
      <c r="J29" s="713">
        <v>6126.3299231727642</v>
      </c>
      <c r="K29" s="713">
        <v>0</v>
      </c>
      <c r="L29" s="713">
        <v>0</v>
      </c>
      <c r="M29" s="713">
        <v>0</v>
      </c>
      <c r="N29" s="713">
        <v>316852.40898292052</v>
      </c>
      <c r="O29" s="714">
        <v>38.376105075863649</v>
      </c>
      <c r="P29" s="714">
        <v>2.702799628344744</v>
      </c>
      <c r="Q29" s="714">
        <v>1.1468562430202969E-2</v>
      </c>
      <c r="R29" s="714">
        <v>4.6370066523457503E-3</v>
      </c>
      <c r="S29" s="714">
        <v>1.3016826326633032E-2</v>
      </c>
      <c r="T29" s="714">
        <v>5.386305421335482E-2</v>
      </c>
      <c r="U29" s="714">
        <v>0</v>
      </c>
      <c r="V29" s="714">
        <v>0</v>
      </c>
      <c r="W29" s="714">
        <v>0</v>
      </c>
      <c r="X29" s="714">
        <v>2.7857850779672804</v>
      </c>
      <c r="Y29" s="714">
        <v>92.982422879196278</v>
      </c>
      <c r="Z29" s="714">
        <v>5.7274301862733905</v>
      </c>
      <c r="AA29" s="714">
        <v>0.1687007204349617</v>
      </c>
      <c r="AB29" s="714">
        <v>0.30334481484347547</v>
      </c>
      <c r="AC29" s="714">
        <v>0.22069210779769247</v>
      </c>
      <c r="AD29" s="714">
        <v>6.9654307688007608E-2</v>
      </c>
      <c r="AE29" s="714">
        <v>4.7229989191348195E-4</v>
      </c>
      <c r="AF29" s="714">
        <v>2.4731440737551643E-3</v>
      </c>
      <c r="AG29" s="714">
        <v>3.001294798467773E-5</v>
      </c>
      <c r="AH29" s="714">
        <v>6.4927975939511802</v>
      </c>
      <c r="AI29" s="714">
        <v>81.271191821415343</v>
      </c>
      <c r="AJ29" s="714">
        <v>5.0158631710972879</v>
      </c>
      <c r="AK29" s="714">
        <v>3.5031819625114965E-2</v>
      </c>
      <c r="AL29" s="714">
        <v>4.639373336783905E-2</v>
      </c>
      <c r="AM29" s="714">
        <v>4.8379150068146956E-2</v>
      </c>
      <c r="AN29" s="714">
        <v>6.465128113139991E-2</v>
      </c>
      <c r="AO29" s="714">
        <v>1.4708381738276347E-4</v>
      </c>
      <c r="AP29" s="714">
        <v>2.1278493073314218E-3</v>
      </c>
      <c r="AQ29" s="714">
        <v>3.355074518498226E-6</v>
      </c>
      <c r="AR29" s="714">
        <v>5.2125974434890221</v>
      </c>
    </row>
    <row r="30" spans="1:44">
      <c r="A30" s="711" t="s">
        <v>1573</v>
      </c>
      <c r="B30" s="712">
        <v>27</v>
      </c>
      <c r="C30" s="712" t="s">
        <v>326</v>
      </c>
      <c r="D30" s="713">
        <v>134781</v>
      </c>
      <c r="E30" s="713">
        <v>4467547.2007872919</v>
      </c>
      <c r="F30" s="713">
        <v>242647.21700245203</v>
      </c>
      <c r="G30" s="713">
        <v>299525.79490805755</v>
      </c>
      <c r="H30" s="713">
        <v>807659.13617251953</v>
      </c>
      <c r="I30" s="713">
        <v>383.56096924637581</v>
      </c>
      <c r="J30" s="713">
        <v>0</v>
      </c>
      <c r="K30" s="713">
        <v>0</v>
      </c>
      <c r="L30" s="713">
        <v>0</v>
      </c>
      <c r="M30" s="713">
        <v>0</v>
      </c>
      <c r="N30" s="713">
        <v>1350215.7090522754</v>
      </c>
      <c r="O30" s="714">
        <v>33.146713563390179</v>
      </c>
      <c r="P30" s="714">
        <v>1.8003072911052154</v>
      </c>
      <c r="Q30" s="714">
        <v>2.2223146801704807</v>
      </c>
      <c r="R30" s="714">
        <v>5.9923812419593228</v>
      </c>
      <c r="S30" s="714">
        <v>2.8458088992244887E-3</v>
      </c>
      <c r="T30" s="714">
        <v>0</v>
      </c>
      <c r="U30" s="714">
        <v>0</v>
      </c>
      <c r="V30" s="714">
        <v>0</v>
      </c>
      <c r="W30" s="714">
        <v>0</v>
      </c>
      <c r="X30" s="714">
        <v>10.017849022134243</v>
      </c>
      <c r="Y30" s="714">
        <v>85.391653740056114</v>
      </c>
      <c r="Z30" s="714">
        <v>4.7161229938792282</v>
      </c>
      <c r="AA30" s="714">
        <v>2.4308458933169028</v>
      </c>
      <c r="AB30" s="714">
        <v>6.1975845809422365</v>
      </c>
      <c r="AC30" s="714">
        <v>2.2103172132762978E-2</v>
      </c>
      <c r="AD30" s="714">
        <v>1.9024137749152951E-2</v>
      </c>
      <c r="AE30" s="714">
        <v>1.2156412082618849E-3</v>
      </c>
      <c r="AF30" s="714">
        <v>2.8883982327982203E-3</v>
      </c>
      <c r="AG30" s="714">
        <v>8.1019835279153168E-5</v>
      </c>
      <c r="AH30" s="714">
        <v>13.389865837296623</v>
      </c>
      <c r="AI30" s="714">
        <v>80.309304062025632</v>
      </c>
      <c r="AJ30" s="714">
        <v>4.4164969974863793</v>
      </c>
      <c r="AK30" s="714">
        <v>2.3344127019184153</v>
      </c>
      <c r="AL30" s="714">
        <v>6.0000869173087326</v>
      </c>
      <c r="AM30" s="714">
        <v>1.9852995535810197E-2</v>
      </c>
      <c r="AN30" s="714">
        <v>1.6295522050875356E-2</v>
      </c>
      <c r="AO30" s="714">
        <v>4.7654212521516174E-4</v>
      </c>
      <c r="AP30" s="714">
        <v>2.5453977246172369E-3</v>
      </c>
      <c r="AQ30" s="714">
        <v>1.3659626009366634E-5</v>
      </c>
      <c r="AR30" s="714">
        <v>12.790180733776054</v>
      </c>
    </row>
    <row r="31" spans="1:44">
      <c r="A31" s="711" t="s">
        <v>1574</v>
      </c>
      <c r="B31" s="712">
        <v>28</v>
      </c>
      <c r="C31" s="712" t="s">
        <v>543</v>
      </c>
      <c r="D31" s="713">
        <v>208534</v>
      </c>
      <c r="E31" s="713">
        <v>5075382.6468738252</v>
      </c>
      <c r="F31" s="713">
        <v>351362.98740238277</v>
      </c>
      <c r="G31" s="713">
        <v>2151.0533494018227</v>
      </c>
      <c r="H31" s="713">
        <v>198.28112164072766</v>
      </c>
      <c r="I31" s="713">
        <v>300.15731419851522</v>
      </c>
      <c r="J31" s="713">
        <v>0</v>
      </c>
      <c r="K31" s="713">
        <v>0</v>
      </c>
      <c r="L31" s="713">
        <v>0</v>
      </c>
      <c r="M31" s="713">
        <v>0</v>
      </c>
      <c r="N31" s="713">
        <v>354012.47918762377</v>
      </c>
      <c r="O31" s="714">
        <v>24.338393963928304</v>
      </c>
      <c r="P31" s="714">
        <v>1.6849194251411415</v>
      </c>
      <c r="Q31" s="714">
        <v>1.0315120553012088E-2</v>
      </c>
      <c r="R31" s="714">
        <v>9.508335410087931E-4</v>
      </c>
      <c r="S31" s="714">
        <v>1.4393687082131222E-3</v>
      </c>
      <c r="T31" s="714">
        <v>0</v>
      </c>
      <c r="U31" s="714">
        <v>0</v>
      </c>
      <c r="V31" s="714">
        <v>0</v>
      </c>
      <c r="W31" s="714">
        <v>0</v>
      </c>
      <c r="X31" s="714">
        <v>1.6976247479433755</v>
      </c>
      <c r="Y31" s="714">
        <v>78.356260380236094</v>
      </c>
      <c r="Z31" s="714">
        <v>5.1178142107495823</v>
      </c>
      <c r="AA31" s="714">
        <v>0.19443313215352248</v>
      </c>
      <c r="AB31" s="714">
        <v>0.36489103505540682</v>
      </c>
      <c r="AC31" s="714">
        <v>2.700264100765077E-2</v>
      </c>
      <c r="AD31" s="714">
        <v>3.6823737136141024E-2</v>
      </c>
      <c r="AE31" s="714">
        <v>9.2110970250504766E-4</v>
      </c>
      <c r="AF31" s="714">
        <v>1.3672586567107395E-3</v>
      </c>
      <c r="AG31" s="714">
        <v>5.9327333249032071E-5</v>
      </c>
      <c r="AH31" s="714">
        <v>5.7433124517947673</v>
      </c>
      <c r="AI31" s="714">
        <v>71.022064416981138</v>
      </c>
      <c r="AJ31" s="714">
        <v>4.6929001283774108</v>
      </c>
      <c r="AK31" s="714">
        <v>4.3918784006456026E-2</v>
      </c>
      <c r="AL31" s="714">
        <v>9.9153931885356747E-3</v>
      </c>
      <c r="AM31" s="714">
        <v>2.3845983248013323E-2</v>
      </c>
      <c r="AN31" s="714">
        <v>3.4248818965250498E-2</v>
      </c>
      <c r="AO31" s="714">
        <v>3.490330974698865E-4</v>
      </c>
      <c r="AP31" s="714">
        <v>9.947291703285093E-4</v>
      </c>
      <c r="AQ31" s="714">
        <v>8.8909831480954034E-6</v>
      </c>
      <c r="AR31" s="714">
        <v>4.806181761036612</v>
      </c>
    </row>
    <row r="32" spans="1:44">
      <c r="A32" s="711" t="s">
        <v>1575</v>
      </c>
      <c r="B32" s="712">
        <v>29</v>
      </c>
      <c r="C32" s="712" t="s">
        <v>545</v>
      </c>
      <c r="D32" s="713">
        <v>163224</v>
      </c>
      <c r="E32" s="713">
        <v>3111686.5475058192</v>
      </c>
      <c r="F32" s="713">
        <v>214870.71237841144</v>
      </c>
      <c r="G32" s="713">
        <v>522833.5311316491</v>
      </c>
      <c r="H32" s="713">
        <v>121.56496204554165</v>
      </c>
      <c r="I32" s="713">
        <v>184.02464241829935</v>
      </c>
      <c r="J32" s="713">
        <v>0</v>
      </c>
      <c r="K32" s="713">
        <v>0</v>
      </c>
      <c r="L32" s="713">
        <v>0</v>
      </c>
      <c r="M32" s="713">
        <v>0</v>
      </c>
      <c r="N32" s="713">
        <v>738009.83311452426</v>
      </c>
      <c r="O32" s="714">
        <v>19.063903271000704</v>
      </c>
      <c r="P32" s="714">
        <v>1.3164161666079219</v>
      </c>
      <c r="Q32" s="714">
        <v>3.2031657791234691</v>
      </c>
      <c r="R32" s="714">
        <v>7.4477382030547991E-4</v>
      </c>
      <c r="S32" s="714">
        <v>1.1274361761646533E-3</v>
      </c>
      <c r="T32" s="714">
        <v>0</v>
      </c>
      <c r="U32" s="714">
        <v>0</v>
      </c>
      <c r="V32" s="714">
        <v>0</v>
      </c>
      <c r="W32" s="714">
        <v>0</v>
      </c>
      <c r="X32" s="714">
        <v>4.5214541557278611</v>
      </c>
      <c r="Y32" s="714">
        <v>80.08562008109152</v>
      </c>
      <c r="Z32" s="714">
        <v>4.946877081458009</v>
      </c>
      <c r="AA32" s="714">
        <v>3.4178003565977835</v>
      </c>
      <c r="AB32" s="714">
        <v>0.32315024194892394</v>
      </c>
      <c r="AC32" s="714">
        <v>2.9130800361845267E-2</v>
      </c>
      <c r="AD32" s="714">
        <v>3.1667516299173921E-2</v>
      </c>
      <c r="AE32" s="714">
        <v>1.3950835009955264E-3</v>
      </c>
      <c r="AF32" s="714">
        <v>2.2225255244476255E-3</v>
      </c>
      <c r="AG32" s="714">
        <v>1.1667677654458839E-4</v>
      </c>
      <c r="AH32" s="714">
        <v>8.7523602824677216</v>
      </c>
      <c r="AI32" s="714">
        <v>72.438836536628912</v>
      </c>
      <c r="AJ32" s="714">
        <v>4.5067921659236267</v>
      </c>
      <c r="AK32" s="714">
        <v>3.2593799756047024</v>
      </c>
      <c r="AL32" s="714">
        <v>1.0391577902650101E-2</v>
      </c>
      <c r="AM32" s="714">
        <v>2.4747326349488973E-2</v>
      </c>
      <c r="AN32" s="714">
        <v>2.864661291035886E-2</v>
      </c>
      <c r="AO32" s="714">
        <v>4.3527300695238991E-4</v>
      </c>
      <c r="AP32" s="714">
        <v>1.7806877796260013E-3</v>
      </c>
      <c r="AQ32" s="714">
        <v>1.0707487421578496E-5</v>
      </c>
      <c r="AR32" s="714">
        <v>7.8321843269648284</v>
      </c>
    </row>
    <row r="33" spans="1:44">
      <c r="A33" s="711" t="s">
        <v>1576</v>
      </c>
      <c r="B33" s="712">
        <v>30</v>
      </c>
      <c r="C33" s="712" t="s">
        <v>1577</v>
      </c>
      <c r="D33" s="713">
        <v>2483335</v>
      </c>
      <c r="E33" s="713">
        <v>1638053.750518804</v>
      </c>
      <c r="F33" s="713">
        <v>97334.236541636012</v>
      </c>
      <c r="G33" s="713">
        <v>0</v>
      </c>
      <c r="H33" s="713">
        <v>376.29384932662293</v>
      </c>
      <c r="I33" s="713">
        <v>96.726308973095399</v>
      </c>
      <c r="J33" s="713">
        <v>0</v>
      </c>
      <c r="K33" s="713">
        <v>0</v>
      </c>
      <c r="L33" s="713">
        <v>0</v>
      </c>
      <c r="M33" s="713">
        <v>0</v>
      </c>
      <c r="N33" s="713">
        <v>97807.256699935737</v>
      </c>
      <c r="O33" s="714">
        <v>0.65961851724346654</v>
      </c>
      <c r="P33" s="714">
        <v>3.9194968275176732E-2</v>
      </c>
      <c r="Q33" s="714">
        <v>0</v>
      </c>
      <c r="R33" s="714">
        <v>1.5152762286466502E-4</v>
      </c>
      <c r="S33" s="714">
        <v>3.8950165391739493E-5</v>
      </c>
      <c r="T33" s="714">
        <v>0</v>
      </c>
      <c r="U33" s="714">
        <v>0</v>
      </c>
      <c r="V33" s="714">
        <v>0</v>
      </c>
      <c r="W33" s="714">
        <v>0</v>
      </c>
      <c r="X33" s="714">
        <v>3.9385446063433138E-2</v>
      </c>
      <c r="Y33" s="714">
        <v>39.750146680968776</v>
      </c>
      <c r="Z33" s="714">
        <v>2.3993454137278407</v>
      </c>
      <c r="AA33" s="714">
        <v>0.21394653438760483</v>
      </c>
      <c r="AB33" s="714">
        <v>2.473515405597726</v>
      </c>
      <c r="AC33" s="714">
        <v>1.565385614793003</v>
      </c>
      <c r="AD33" s="714">
        <v>1.6368222343261064E-2</v>
      </c>
      <c r="AE33" s="714">
        <v>8.3860980970655813E-4</v>
      </c>
      <c r="AF33" s="714">
        <v>1.0904583204543381E-3</v>
      </c>
      <c r="AG33" s="714">
        <v>5.2133008673544329E-5</v>
      </c>
      <c r="AH33" s="714">
        <v>6.6705423919882696</v>
      </c>
      <c r="AI33" s="714">
        <v>23.998294604217755</v>
      </c>
      <c r="AJ33" s="714">
        <v>1.4258678598902881</v>
      </c>
      <c r="AK33" s="714">
        <v>6.0295144334885725E-2</v>
      </c>
      <c r="AL33" s="714">
        <v>2.2769215598803867</v>
      </c>
      <c r="AM33" s="714">
        <v>1.1168924709003001</v>
      </c>
      <c r="AN33" s="714">
        <v>1.0803553967825846E-2</v>
      </c>
      <c r="AO33" s="714">
        <v>2.8758731102757035E-4</v>
      </c>
      <c r="AP33" s="714">
        <v>7.101168756439895E-4</v>
      </c>
      <c r="AQ33" s="714">
        <v>7.0673123197276305E-6</v>
      </c>
      <c r="AR33" s="714">
        <v>4.8917853604726771</v>
      </c>
    </row>
    <row r="34" spans="1:44">
      <c r="A34" s="711" t="s">
        <v>1578</v>
      </c>
      <c r="B34" s="712">
        <v>31</v>
      </c>
      <c r="C34" s="712" t="s">
        <v>942</v>
      </c>
      <c r="D34" s="713">
        <v>2626659</v>
      </c>
      <c r="E34" s="713">
        <v>5217860.4925690182</v>
      </c>
      <c r="F34" s="713">
        <v>313137.29167192569</v>
      </c>
      <c r="G34" s="713">
        <v>0</v>
      </c>
      <c r="H34" s="713">
        <v>701.20092676034494</v>
      </c>
      <c r="I34" s="713">
        <v>192.32065023491768</v>
      </c>
      <c r="J34" s="713">
        <v>0</v>
      </c>
      <c r="K34" s="713">
        <v>0</v>
      </c>
      <c r="L34" s="713">
        <v>0</v>
      </c>
      <c r="M34" s="713">
        <v>0</v>
      </c>
      <c r="N34" s="713">
        <v>314030.81324892095</v>
      </c>
      <c r="O34" s="714">
        <v>1.9865009095466972</v>
      </c>
      <c r="P34" s="714">
        <v>0.11921505291395865</v>
      </c>
      <c r="Q34" s="714">
        <v>0</v>
      </c>
      <c r="R34" s="714">
        <v>2.6695544673303423E-4</v>
      </c>
      <c r="S34" s="714">
        <v>7.3218735372546523E-5</v>
      </c>
      <c r="T34" s="714">
        <v>0</v>
      </c>
      <c r="U34" s="714">
        <v>0</v>
      </c>
      <c r="V34" s="714">
        <v>0</v>
      </c>
      <c r="W34" s="714">
        <v>0</v>
      </c>
      <c r="X34" s="714">
        <v>0.11955522709606423</v>
      </c>
      <c r="Y34" s="714">
        <v>35.331656408399631</v>
      </c>
      <c r="Z34" s="714">
        <v>1.9997371180009855</v>
      </c>
      <c r="AA34" s="714">
        <v>0.169302296858516</v>
      </c>
      <c r="AB34" s="714">
        <v>2.320710430974029</v>
      </c>
      <c r="AC34" s="714">
        <v>0.75562100822137979</v>
      </c>
      <c r="AD34" s="714">
        <v>1.6344771750086286E-2</v>
      </c>
      <c r="AE34" s="714">
        <v>8.9644164783857184E-4</v>
      </c>
      <c r="AF34" s="714">
        <v>1.2754528842651718E-3</v>
      </c>
      <c r="AG34" s="714">
        <v>5.545219187637818E-5</v>
      </c>
      <c r="AH34" s="714">
        <v>5.2639429725289766</v>
      </c>
      <c r="AI34" s="714">
        <v>26.602122654498238</v>
      </c>
      <c r="AJ34" s="714">
        <v>1.4854402481271984</v>
      </c>
      <c r="AK34" s="714">
        <v>6.7221674986859686E-2</v>
      </c>
      <c r="AL34" s="714">
        <v>2.1347602096851657</v>
      </c>
      <c r="AM34" s="714">
        <v>0.53507427597171087</v>
      </c>
      <c r="AN34" s="714">
        <v>1.2134087226944971E-2</v>
      </c>
      <c r="AO34" s="714">
        <v>3.4173533226294461E-4</v>
      </c>
      <c r="AP34" s="714">
        <v>9.5353150286249207E-4</v>
      </c>
      <c r="AQ34" s="714">
        <v>8.5522507736899527E-6</v>
      </c>
      <c r="AR34" s="714">
        <v>4.2359343150837789</v>
      </c>
    </row>
    <row r="35" spans="1:44">
      <c r="A35" s="711" t="s">
        <v>1579</v>
      </c>
      <c r="B35" s="712">
        <v>32</v>
      </c>
      <c r="C35" s="712" t="s">
        <v>944</v>
      </c>
      <c r="D35" s="713">
        <v>1514221</v>
      </c>
      <c r="E35" s="713">
        <v>3991875.5477968166</v>
      </c>
      <c r="F35" s="713">
        <v>231702.78923302414</v>
      </c>
      <c r="G35" s="713">
        <v>0</v>
      </c>
      <c r="H35" s="713">
        <v>475.89923279020485</v>
      </c>
      <c r="I35" s="713">
        <v>133.0392450741935</v>
      </c>
      <c r="J35" s="713">
        <v>0</v>
      </c>
      <c r="K35" s="713">
        <v>0</v>
      </c>
      <c r="L35" s="713">
        <v>0</v>
      </c>
      <c r="M35" s="713">
        <v>0</v>
      </c>
      <c r="N35" s="713">
        <v>232311.72771088855</v>
      </c>
      <c r="O35" s="714">
        <v>2.636256892353769</v>
      </c>
      <c r="P35" s="714">
        <v>0.15301781525485655</v>
      </c>
      <c r="Q35" s="714">
        <v>0</v>
      </c>
      <c r="R35" s="714">
        <v>3.1428650955851549E-4</v>
      </c>
      <c r="S35" s="714">
        <v>8.7859860003390198E-5</v>
      </c>
      <c r="T35" s="714">
        <v>0</v>
      </c>
      <c r="U35" s="714">
        <v>0</v>
      </c>
      <c r="V35" s="714">
        <v>0</v>
      </c>
      <c r="W35" s="714">
        <v>0</v>
      </c>
      <c r="X35" s="714">
        <v>0.15341996162441845</v>
      </c>
      <c r="Y35" s="714">
        <v>35.437322317621039</v>
      </c>
      <c r="Z35" s="714">
        <v>2.0240773024938292</v>
      </c>
      <c r="AA35" s="714">
        <v>0.14883235344786699</v>
      </c>
      <c r="AB35" s="714">
        <v>1.0221725148811838</v>
      </c>
      <c r="AC35" s="714">
        <v>0.62915437026554866</v>
      </c>
      <c r="AD35" s="714">
        <v>1.5400872862366279E-2</v>
      </c>
      <c r="AE35" s="714">
        <v>6.6221749789161454E-4</v>
      </c>
      <c r="AF35" s="714">
        <v>1.2125024873378062E-3</v>
      </c>
      <c r="AG35" s="714">
        <v>4.1246625160314213E-5</v>
      </c>
      <c r="AH35" s="714">
        <v>3.8415533805611846</v>
      </c>
      <c r="AI35" s="714">
        <v>22.838820252667389</v>
      </c>
      <c r="AJ35" s="714">
        <v>1.2680336245446044</v>
      </c>
      <c r="AK35" s="714">
        <v>3.9809830777628709E-2</v>
      </c>
      <c r="AL35" s="714">
        <v>0.5660538740579375</v>
      </c>
      <c r="AM35" s="714">
        <v>0.28735177188729638</v>
      </c>
      <c r="AN35" s="714">
        <v>9.8813073719824958E-3</v>
      </c>
      <c r="AO35" s="714">
        <v>1.9902719006227454E-4</v>
      </c>
      <c r="AP35" s="714">
        <v>8.3325604936358027E-4</v>
      </c>
      <c r="AQ35" s="714">
        <v>4.921357832430017E-6</v>
      </c>
      <c r="AR35" s="714">
        <v>2.172167613236708</v>
      </c>
    </row>
    <row r="36" spans="1:44">
      <c r="A36" s="711" t="s">
        <v>1580</v>
      </c>
      <c r="B36" s="712">
        <v>33</v>
      </c>
      <c r="C36" s="712" t="s">
        <v>946</v>
      </c>
      <c r="D36" s="713">
        <v>1117736</v>
      </c>
      <c r="E36" s="713">
        <v>600101.99722476001</v>
      </c>
      <c r="F36" s="713">
        <v>37003.23440844375</v>
      </c>
      <c r="G36" s="713">
        <v>59.283496289178451</v>
      </c>
      <c r="H36" s="713">
        <v>272.12195378309349</v>
      </c>
      <c r="I36" s="713">
        <v>66.689210381802084</v>
      </c>
      <c r="J36" s="713">
        <v>0</v>
      </c>
      <c r="K36" s="713">
        <v>0</v>
      </c>
      <c r="L36" s="713">
        <v>0</v>
      </c>
      <c r="M36" s="713">
        <v>0</v>
      </c>
      <c r="N36" s="713">
        <v>37401.329068897823</v>
      </c>
      <c r="O36" s="714">
        <v>0.53689064074590065</v>
      </c>
      <c r="P36" s="714">
        <v>3.3105522599651216E-2</v>
      </c>
      <c r="Q36" s="714">
        <v>5.303890747831192E-5</v>
      </c>
      <c r="R36" s="714">
        <v>2.4345816345102377E-4</v>
      </c>
      <c r="S36" s="714">
        <v>5.9664545457784385E-5</v>
      </c>
      <c r="T36" s="714">
        <v>0</v>
      </c>
      <c r="U36" s="714">
        <v>0</v>
      </c>
      <c r="V36" s="714">
        <v>0</v>
      </c>
      <c r="W36" s="714">
        <v>0</v>
      </c>
      <c r="X36" s="714">
        <v>3.3461684216038338E-2</v>
      </c>
      <c r="Y36" s="714">
        <v>64.71995737151903</v>
      </c>
      <c r="Z36" s="714">
        <v>4.354497205690028</v>
      </c>
      <c r="AA36" s="714">
        <v>9.9006351202412801E-2</v>
      </c>
      <c r="AB36" s="714">
        <v>0.16556361807073011</v>
      </c>
      <c r="AC36" s="714">
        <v>2.77206796197716E-2</v>
      </c>
      <c r="AD36" s="714">
        <v>7.3731892826664008E-2</v>
      </c>
      <c r="AE36" s="714">
        <v>3.8858887997946954E-4</v>
      </c>
      <c r="AF36" s="714">
        <v>1.3392608171701752E-3</v>
      </c>
      <c r="AG36" s="714">
        <v>2.7850981853357755E-5</v>
      </c>
      <c r="AH36" s="714">
        <v>4.7222754480886096</v>
      </c>
      <c r="AI36" s="714">
        <v>52.376145770876875</v>
      </c>
      <c r="AJ36" s="714">
        <v>3.5437742099647425</v>
      </c>
      <c r="AK36" s="714">
        <v>2.5565377586150167E-2</v>
      </c>
      <c r="AL36" s="714">
        <v>8.838766358006454E-3</v>
      </c>
      <c r="AM36" s="714">
        <v>2.0595236432362458E-2</v>
      </c>
      <c r="AN36" s="714">
        <v>6.1488713451100553E-2</v>
      </c>
      <c r="AO36" s="714">
        <v>1.1589636323769168E-4</v>
      </c>
      <c r="AP36" s="714">
        <v>9.1865394517146482E-4</v>
      </c>
      <c r="AQ36" s="714">
        <v>2.4020269281642341E-6</v>
      </c>
      <c r="AR36" s="714">
        <v>3.6612992561276987</v>
      </c>
    </row>
    <row r="37" spans="1:44">
      <c r="A37" s="711" t="s">
        <v>1581</v>
      </c>
      <c r="B37" s="712">
        <v>34</v>
      </c>
      <c r="C37" s="712" t="s">
        <v>947</v>
      </c>
      <c r="D37" s="713">
        <v>435378</v>
      </c>
      <c r="E37" s="713">
        <v>665382.3980425531</v>
      </c>
      <c r="F37" s="713">
        <v>41353.39009766416</v>
      </c>
      <c r="G37" s="713">
        <v>0</v>
      </c>
      <c r="H37" s="713">
        <v>62.335888585061234</v>
      </c>
      <c r="I37" s="713">
        <v>18.220977845800007</v>
      </c>
      <c r="J37" s="713">
        <v>0</v>
      </c>
      <c r="K37" s="713">
        <v>0</v>
      </c>
      <c r="L37" s="713">
        <v>0</v>
      </c>
      <c r="M37" s="713">
        <v>0</v>
      </c>
      <c r="N37" s="713">
        <v>41433.946964095019</v>
      </c>
      <c r="O37" s="714">
        <v>1.5282866797186654</v>
      </c>
      <c r="P37" s="714">
        <v>9.4982727877072709E-2</v>
      </c>
      <c r="Q37" s="714">
        <v>0</v>
      </c>
      <c r="R37" s="714">
        <v>1.4317647787683629E-4</v>
      </c>
      <c r="S37" s="714">
        <v>4.1850938370335679E-5</v>
      </c>
      <c r="T37" s="714">
        <v>0</v>
      </c>
      <c r="U37" s="714">
        <v>0</v>
      </c>
      <c r="V37" s="714">
        <v>0</v>
      </c>
      <c r="W37" s="714">
        <v>0</v>
      </c>
      <c r="X37" s="714">
        <v>9.5167755293319875E-2</v>
      </c>
      <c r="Y37" s="714">
        <v>51.940877832585038</v>
      </c>
      <c r="Z37" s="714">
        <v>3.3121504000527158</v>
      </c>
      <c r="AA37" s="714">
        <v>8.8772801514479693E-2</v>
      </c>
      <c r="AB37" s="714">
        <v>0.14836524445622246</v>
      </c>
      <c r="AC37" s="714">
        <v>2.5551337777545483E-2</v>
      </c>
      <c r="AD37" s="714">
        <v>4.943219802904654E-2</v>
      </c>
      <c r="AE37" s="714">
        <v>3.9093143559730238E-4</v>
      </c>
      <c r="AF37" s="714">
        <v>1.3942921173422695E-3</v>
      </c>
      <c r="AG37" s="714">
        <v>2.6761855256349184E-5</v>
      </c>
      <c r="AH37" s="714">
        <v>3.6260839672382059</v>
      </c>
      <c r="AI37" s="714">
        <v>37.697994471351564</v>
      </c>
      <c r="AJ37" s="714">
        <v>2.3795796680399071</v>
      </c>
      <c r="AK37" s="714">
        <v>2.1961923901849246E-2</v>
      </c>
      <c r="AL37" s="714">
        <v>1.0520064609950251E-2</v>
      </c>
      <c r="AM37" s="714">
        <v>1.4270569903076376E-2</v>
      </c>
      <c r="AN37" s="714">
        <v>3.4793702405659904E-2</v>
      </c>
      <c r="AO37" s="714">
        <v>1.1686164468171627E-4</v>
      </c>
      <c r="AP37" s="714">
        <v>9.8278076874273325E-4</v>
      </c>
      <c r="AQ37" s="714">
        <v>2.7707632708347888E-6</v>
      </c>
      <c r="AR37" s="714">
        <v>2.4622283420371383</v>
      </c>
    </row>
    <row r="38" spans="1:44">
      <c r="A38" s="711" t="s">
        <v>1582</v>
      </c>
      <c r="B38" s="712">
        <v>35</v>
      </c>
      <c r="C38" s="712" t="s">
        <v>948</v>
      </c>
      <c r="D38" s="713">
        <v>102188</v>
      </c>
      <c r="E38" s="713">
        <v>406202.63226102135</v>
      </c>
      <c r="F38" s="713">
        <v>23494.398440976489</v>
      </c>
      <c r="G38" s="713">
        <v>0</v>
      </c>
      <c r="H38" s="713">
        <v>79.599414597643474</v>
      </c>
      <c r="I38" s="713">
        <v>20.793960160744582</v>
      </c>
      <c r="J38" s="713">
        <v>0</v>
      </c>
      <c r="K38" s="713">
        <v>0</v>
      </c>
      <c r="L38" s="713">
        <v>0</v>
      </c>
      <c r="M38" s="713">
        <v>0</v>
      </c>
      <c r="N38" s="713">
        <v>23594.791815734876</v>
      </c>
      <c r="O38" s="714">
        <v>3.9750521808922903</v>
      </c>
      <c r="P38" s="714">
        <v>0.22991347752159244</v>
      </c>
      <c r="Q38" s="714">
        <v>0</v>
      </c>
      <c r="R38" s="714">
        <v>7.7895070456064771E-4</v>
      </c>
      <c r="S38" s="714">
        <v>2.0348729949450604E-4</v>
      </c>
      <c r="T38" s="714">
        <v>0</v>
      </c>
      <c r="U38" s="714">
        <v>0</v>
      </c>
      <c r="V38" s="714">
        <v>0</v>
      </c>
      <c r="W38" s="714">
        <v>0</v>
      </c>
      <c r="X38" s="714">
        <v>0.23089591552564762</v>
      </c>
      <c r="Y38" s="714">
        <v>52.448315057515231</v>
      </c>
      <c r="Z38" s="714">
        <v>3.3250410034950137</v>
      </c>
      <c r="AA38" s="714">
        <v>0.1381701277985673</v>
      </c>
      <c r="AB38" s="714">
        <v>0.18255919374117369</v>
      </c>
      <c r="AC38" s="714">
        <v>0.12592263615825261</v>
      </c>
      <c r="AD38" s="714">
        <v>4.0439729962435153E-2</v>
      </c>
      <c r="AE38" s="714">
        <v>5.6707872823269165E-4</v>
      </c>
      <c r="AF38" s="714">
        <v>1.2901323674978839E-3</v>
      </c>
      <c r="AG38" s="714">
        <v>3.7416440039582777E-5</v>
      </c>
      <c r="AH38" s="714">
        <v>3.8140273186912128</v>
      </c>
      <c r="AI38" s="714">
        <v>39.25964569057178</v>
      </c>
      <c r="AJ38" s="714">
        <v>2.4865537560369781</v>
      </c>
      <c r="AK38" s="714">
        <v>4.0028610987812976E-2</v>
      </c>
      <c r="AL38" s="714">
        <v>1.9469731198712245E-2</v>
      </c>
      <c r="AM38" s="714">
        <v>2.570803318982472E-2</v>
      </c>
      <c r="AN38" s="714">
        <v>3.1155356350892192E-2</v>
      </c>
      <c r="AO38" s="714">
        <v>1.8618363130777513E-4</v>
      </c>
      <c r="AP38" s="714">
        <v>8.8800003082571883E-4</v>
      </c>
      <c r="AQ38" s="714">
        <v>4.5474940437885519E-6</v>
      </c>
      <c r="AR38" s="714">
        <v>2.603994218920398</v>
      </c>
    </row>
    <row r="39" spans="1:44">
      <c r="A39" s="711" t="s">
        <v>1583</v>
      </c>
      <c r="B39" s="712">
        <v>36</v>
      </c>
      <c r="C39" s="712" t="s">
        <v>951</v>
      </c>
      <c r="D39" s="713">
        <v>341956</v>
      </c>
      <c r="E39" s="713">
        <v>1569181.7793223478</v>
      </c>
      <c r="F39" s="713">
        <v>89725.335347020635</v>
      </c>
      <c r="G39" s="713">
        <v>0</v>
      </c>
      <c r="H39" s="713">
        <v>134.32915142869734</v>
      </c>
      <c r="I39" s="713">
        <v>40.01960673569571</v>
      </c>
      <c r="J39" s="713">
        <v>0</v>
      </c>
      <c r="K39" s="713">
        <v>0</v>
      </c>
      <c r="L39" s="713">
        <v>0</v>
      </c>
      <c r="M39" s="713">
        <v>0</v>
      </c>
      <c r="N39" s="713">
        <v>89899.684105185035</v>
      </c>
      <c r="O39" s="714">
        <v>4.5888411939616436</v>
      </c>
      <c r="P39" s="714">
        <v>0.26238853930628686</v>
      </c>
      <c r="Q39" s="714">
        <v>0</v>
      </c>
      <c r="R39" s="714">
        <v>3.9282583557152773E-4</v>
      </c>
      <c r="S39" s="714">
        <v>1.170314506418829E-4</v>
      </c>
      <c r="T39" s="714">
        <v>0</v>
      </c>
      <c r="U39" s="714">
        <v>0</v>
      </c>
      <c r="V39" s="714">
        <v>0</v>
      </c>
      <c r="W39" s="714">
        <v>0</v>
      </c>
      <c r="X39" s="714">
        <v>0.26289839659250031</v>
      </c>
      <c r="Y39" s="714">
        <v>52.809186218721933</v>
      </c>
      <c r="Z39" s="714">
        <v>3.0790852761226848</v>
      </c>
      <c r="AA39" s="714">
        <v>0.13506066205827638</v>
      </c>
      <c r="AB39" s="714">
        <v>0.23404468586911692</v>
      </c>
      <c r="AC39" s="714">
        <v>0.10058261623304929</v>
      </c>
      <c r="AD39" s="714">
        <v>3.3371411814520427E-2</v>
      </c>
      <c r="AE39" s="714">
        <v>6.846960829231558E-4</v>
      </c>
      <c r="AF39" s="714">
        <v>1.598544018799716E-3</v>
      </c>
      <c r="AG39" s="714">
        <v>4.2896286323730862E-5</v>
      </c>
      <c r="AH39" s="714">
        <v>3.5844707884856946</v>
      </c>
      <c r="AI39" s="714">
        <v>36.624828352785833</v>
      </c>
      <c r="AJ39" s="714">
        <v>2.0608362707314347</v>
      </c>
      <c r="AK39" s="714">
        <v>3.889732399271386E-2</v>
      </c>
      <c r="AL39" s="714">
        <v>5.43572319925806E-2</v>
      </c>
      <c r="AM39" s="714">
        <v>4.6108731900534952E-2</v>
      </c>
      <c r="AN39" s="714">
        <v>1.9746623706249977E-2</v>
      </c>
      <c r="AO39" s="714">
        <v>2.4770947343865605E-4</v>
      </c>
      <c r="AP39" s="714">
        <v>1.1348021753464729E-3</v>
      </c>
      <c r="AQ39" s="714">
        <v>5.8330863803032313E-6</v>
      </c>
      <c r="AR39" s="714">
        <v>2.2213345270586795</v>
      </c>
    </row>
    <row r="40" spans="1:44">
      <c r="A40" s="711" t="s">
        <v>1584</v>
      </c>
      <c r="B40" s="712">
        <v>37</v>
      </c>
      <c r="C40" s="712" t="s">
        <v>1585</v>
      </c>
      <c r="D40" s="713">
        <v>982918</v>
      </c>
      <c r="E40" s="713">
        <v>1344755.0040152201</v>
      </c>
      <c r="F40" s="713">
        <v>81593.501680272559</v>
      </c>
      <c r="G40" s="713">
        <v>1402.3613260129798</v>
      </c>
      <c r="H40" s="713">
        <v>77.29171197394281</v>
      </c>
      <c r="I40" s="713">
        <v>25.491231099630802</v>
      </c>
      <c r="J40" s="713">
        <v>0</v>
      </c>
      <c r="K40" s="713">
        <v>0</v>
      </c>
      <c r="L40" s="713">
        <v>0</v>
      </c>
      <c r="M40" s="713">
        <v>0</v>
      </c>
      <c r="N40" s="713">
        <v>83098.64594935911</v>
      </c>
      <c r="O40" s="714">
        <v>1.3681253207441721</v>
      </c>
      <c r="P40" s="714">
        <v>8.3011504194930363E-2</v>
      </c>
      <c r="Q40" s="714">
        <v>1.4267327752803182E-3</v>
      </c>
      <c r="R40" s="714">
        <v>7.863495426265752E-5</v>
      </c>
      <c r="S40" s="714">
        <v>2.5934239783614506E-5</v>
      </c>
      <c r="T40" s="714">
        <v>0</v>
      </c>
      <c r="U40" s="714">
        <v>0</v>
      </c>
      <c r="V40" s="714">
        <v>0</v>
      </c>
      <c r="W40" s="714">
        <v>0</v>
      </c>
      <c r="X40" s="714">
        <v>8.4542806164256953E-2</v>
      </c>
      <c r="Y40" s="714">
        <v>47.6129598225981</v>
      </c>
      <c r="Z40" s="714">
        <v>2.9120656476683027</v>
      </c>
      <c r="AA40" s="714">
        <v>0.12099744338046226</v>
      </c>
      <c r="AB40" s="714">
        <v>0.17712765828459684</v>
      </c>
      <c r="AC40" s="714">
        <v>8.1458572710043434E-2</v>
      </c>
      <c r="AD40" s="714">
        <v>4.6758036906490982E-2</v>
      </c>
      <c r="AE40" s="714">
        <v>5.2215976581953801E-4</v>
      </c>
      <c r="AF40" s="714">
        <v>1.4992244150545339E-3</v>
      </c>
      <c r="AG40" s="714">
        <v>3.2504867946208821E-5</v>
      </c>
      <c r="AH40" s="714">
        <v>3.3404612479987157</v>
      </c>
      <c r="AI40" s="714">
        <v>34.997642489713797</v>
      </c>
      <c r="AJ40" s="714">
        <v>2.1224797748079696</v>
      </c>
      <c r="AK40" s="714">
        <v>3.4347775695977439E-2</v>
      </c>
      <c r="AL40" s="714">
        <v>2.0786986078702691E-2</v>
      </c>
      <c r="AM40" s="714">
        <v>2.6275138877349523E-2</v>
      </c>
      <c r="AN40" s="714">
        <v>3.5363244274466445E-2</v>
      </c>
      <c r="AO40" s="714">
        <v>1.8234343368179703E-4</v>
      </c>
      <c r="AP40" s="714">
        <v>1.0889816011025052E-3</v>
      </c>
      <c r="AQ40" s="714">
        <v>3.9371011683032132E-6</v>
      </c>
      <c r="AR40" s="714">
        <v>2.2405281818704181</v>
      </c>
    </row>
    <row r="41" spans="1:44">
      <c r="A41" s="711" t="s">
        <v>1586</v>
      </c>
      <c r="B41" s="712">
        <v>38</v>
      </c>
      <c r="C41" s="712" t="s">
        <v>954</v>
      </c>
      <c r="D41" s="713">
        <v>1982785</v>
      </c>
      <c r="E41" s="713">
        <v>481160.12227914343</v>
      </c>
      <c r="F41" s="713">
        <v>25807.264755761717</v>
      </c>
      <c r="G41" s="713">
        <v>0</v>
      </c>
      <c r="H41" s="713">
        <v>43.140815482164541</v>
      </c>
      <c r="I41" s="713">
        <v>12.725469635968246</v>
      </c>
      <c r="J41" s="713">
        <v>0</v>
      </c>
      <c r="K41" s="713">
        <v>0</v>
      </c>
      <c r="L41" s="713">
        <v>0</v>
      </c>
      <c r="M41" s="713">
        <v>0</v>
      </c>
      <c r="N41" s="713">
        <v>25863.131040879849</v>
      </c>
      <c r="O41" s="714">
        <v>0.24266883312065776</v>
      </c>
      <c r="P41" s="714">
        <v>1.3015664711888439E-2</v>
      </c>
      <c r="Q41" s="714">
        <v>0</v>
      </c>
      <c r="R41" s="714">
        <v>2.1757687032212034E-5</v>
      </c>
      <c r="S41" s="714">
        <v>6.4179775598303623E-6</v>
      </c>
      <c r="T41" s="714">
        <v>0</v>
      </c>
      <c r="U41" s="714">
        <v>0</v>
      </c>
      <c r="V41" s="714">
        <v>0</v>
      </c>
      <c r="W41" s="714">
        <v>0</v>
      </c>
      <c r="X41" s="714">
        <v>1.304384037648048E-2</v>
      </c>
      <c r="Y41" s="714">
        <v>42.189225427380229</v>
      </c>
      <c r="Z41" s="714">
        <v>2.6212780301816165</v>
      </c>
      <c r="AA41" s="714">
        <v>0.28782617541564504</v>
      </c>
      <c r="AB41" s="714">
        <v>6.497835719457326</v>
      </c>
      <c r="AC41" s="714">
        <v>0.59154293946315428</v>
      </c>
      <c r="AD41" s="714">
        <v>2.8820120946438692E-2</v>
      </c>
      <c r="AE41" s="714">
        <v>2.3651807296058941E-3</v>
      </c>
      <c r="AF41" s="714">
        <v>1.3608253265867663E-3</v>
      </c>
      <c r="AG41" s="714">
        <v>1.4117443679667301E-4</v>
      </c>
      <c r="AH41" s="714">
        <v>10.031170165957171</v>
      </c>
      <c r="AI41" s="714">
        <v>35.046364236817027</v>
      </c>
      <c r="AJ41" s="714">
        <v>2.2070206161144785</v>
      </c>
      <c r="AK41" s="714">
        <v>0.17072924819753479</v>
      </c>
      <c r="AL41" s="714">
        <v>6.3048171480532593</v>
      </c>
      <c r="AM41" s="714">
        <v>0.54855520032576177</v>
      </c>
      <c r="AN41" s="714">
        <v>2.4523166306550919E-2</v>
      </c>
      <c r="AO41" s="714">
        <v>1.0932744466724367E-3</v>
      </c>
      <c r="AP41" s="714">
        <v>8.9764852848888094E-4</v>
      </c>
      <c r="AQ41" s="714">
        <v>2.6193599233956006E-5</v>
      </c>
      <c r="AR41" s="714">
        <v>9.2576624955719815</v>
      </c>
    </row>
    <row r="42" spans="1:44">
      <c r="A42" s="711" t="s">
        <v>1587</v>
      </c>
      <c r="B42" s="712">
        <v>39</v>
      </c>
      <c r="C42" s="712" t="s">
        <v>959</v>
      </c>
      <c r="D42" s="713">
        <v>639528</v>
      </c>
      <c r="E42" s="713">
        <v>1172949.1952703772</v>
      </c>
      <c r="F42" s="713">
        <v>74102.055656313765</v>
      </c>
      <c r="G42" s="713">
        <v>0</v>
      </c>
      <c r="H42" s="713">
        <v>92.208811064340381</v>
      </c>
      <c r="I42" s="713">
        <v>28.00532797508043</v>
      </c>
      <c r="J42" s="713">
        <v>0</v>
      </c>
      <c r="K42" s="713">
        <v>0</v>
      </c>
      <c r="L42" s="713">
        <v>0</v>
      </c>
      <c r="M42" s="713">
        <v>0</v>
      </c>
      <c r="N42" s="713">
        <v>74222.26979535319</v>
      </c>
      <c r="O42" s="714">
        <v>1.8340857558549073</v>
      </c>
      <c r="P42" s="714">
        <v>0.11586991602605948</v>
      </c>
      <c r="Q42" s="714">
        <v>0</v>
      </c>
      <c r="R42" s="714">
        <v>1.4418260195697512E-4</v>
      </c>
      <c r="S42" s="714">
        <v>4.3790620543714164E-5</v>
      </c>
      <c r="T42" s="714">
        <v>0</v>
      </c>
      <c r="U42" s="714">
        <v>0</v>
      </c>
      <c r="V42" s="714">
        <v>0</v>
      </c>
      <c r="W42" s="714">
        <v>0</v>
      </c>
      <c r="X42" s="714">
        <v>0.11605788924856017</v>
      </c>
      <c r="Y42" s="714">
        <v>59.1354383437221</v>
      </c>
      <c r="Z42" s="714">
        <v>3.5709538744210869</v>
      </c>
      <c r="AA42" s="714">
        <v>0.64303937316116366</v>
      </c>
      <c r="AB42" s="714">
        <v>0.52052444116724483</v>
      </c>
      <c r="AC42" s="714">
        <v>2.3274995726213508</v>
      </c>
      <c r="AD42" s="714">
        <v>2.2789695106749684E-2</v>
      </c>
      <c r="AE42" s="714">
        <v>1.3965245047005512E-3</v>
      </c>
      <c r="AF42" s="714">
        <v>1.5531329391261124E-3</v>
      </c>
      <c r="AG42" s="714">
        <v>8.8417764168293372E-5</v>
      </c>
      <c r="AH42" s="714">
        <v>7.0878450316855899</v>
      </c>
      <c r="AI42" s="714">
        <v>18.516618473804115</v>
      </c>
      <c r="AJ42" s="714">
        <v>1.1004815683624871</v>
      </c>
      <c r="AK42" s="714">
        <v>9.0980191019342571E-2</v>
      </c>
      <c r="AL42" s="714">
        <v>0.16667150455079136</v>
      </c>
      <c r="AM42" s="714">
        <v>0.41358001333539651</v>
      </c>
      <c r="AN42" s="714">
        <v>7.0206571977117875E-3</v>
      </c>
      <c r="AO42" s="714">
        <v>2.505045096023599E-4</v>
      </c>
      <c r="AP42" s="714">
        <v>5.5921605395754944E-4</v>
      </c>
      <c r="AQ42" s="714">
        <v>6.1178334435987655E-6</v>
      </c>
      <c r="AR42" s="714">
        <v>1.779549772862733</v>
      </c>
    </row>
    <row r="43" spans="1:44">
      <c r="A43" s="711" t="s">
        <v>1588</v>
      </c>
      <c r="B43" s="712">
        <v>40</v>
      </c>
      <c r="C43" s="712" t="s">
        <v>961</v>
      </c>
      <c r="D43" s="713">
        <v>1067595</v>
      </c>
      <c r="E43" s="713">
        <v>10417811.020313889</v>
      </c>
      <c r="F43" s="713">
        <v>562751.91397375893</v>
      </c>
      <c r="G43" s="713">
        <v>0</v>
      </c>
      <c r="H43" s="713">
        <v>162.53795341239842</v>
      </c>
      <c r="I43" s="713">
        <v>95.935881685674175</v>
      </c>
      <c r="J43" s="713">
        <v>0</v>
      </c>
      <c r="K43" s="713">
        <v>0</v>
      </c>
      <c r="L43" s="713">
        <v>0</v>
      </c>
      <c r="M43" s="713">
        <v>0</v>
      </c>
      <c r="N43" s="713">
        <v>563010.38780885702</v>
      </c>
      <c r="O43" s="714">
        <v>9.7582051436302049</v>
      </c>
      <c r="P43" s="714">
        <v>0.52712115921651836</v>
      </c>
      <c r="Q43" s="714">
        <v>0</v>
      </c>
      <c r="R43" s="714">
        <v>1.5224682900575446E-4</v>
      </c>
      <c r="S43" s="714">
        <v>8.9861681335781996E-5</v>
      </c>
      <c r="T43" s="714">
        <v>0</v>
      </c>
      <c r="U43" s="714">
        <v>0</v>
      </c>
      <c r="V43" s="714">
        <v>0</v>
      </c>
      <c r="W43" s="714">
        <v>0</v>
      </c>
      <c r="X43" s="714">
        <v>0.52736326772685982</v>
      </c>
      <c r="Y43" s="714">
        <v>47.426236288516066</v>
      </c>
      <c r="Z43" s="714">
        <v>2.6582973864793367</v>
      </c>
      <c r="AA43" s="714">
        <v>0.22222154234853739</v>
      </c>
      <c r="AB43" s="714">
        <v>0.2680096322948054</v>
      </c>
      <c r="AC43" s="714">
        <v>0.5083084317185691</v>
      </c>
      <c r="AD43" s="714">
        <v>2.5838983073762433E-2</v>
      </c>
      <c r="AE43" s="714">
        <v>7.8708276410910144E-4</v>
      </c>
      <c r="AF43" s="714">
        <v>1.3089650548578713E-3</v>
      </c>
      <c r="AG43" s="714">
        <v>4.6087175533893554E-5</v>
      </c>
      <c r="AH43" s="714">
        <v>3.6848181109095122</v>
      </c>
      <c r="AI43" s="714">
        <v>32.798993972136728</v>
      </c>
      <c r="AJ43" s="714">
        <v>1.7871666642108135</v>
      </c>
      <c r="AK43" s="714">
        <v>4.7377762824592461E-2</v>
      </c>
      <c r="AL43" s="714">
        <v>5.8146067898481819E-2</v>
      </c>
      <c r="AM43" s="714">
        <v>0.10070637355483832</v>
      </c>
      <c r="AN43" s="714">
        <v>1.8212800559782354E-2</v>
      </c>
      <c r="AO43" s="714">
        <v>2.6789942097124201E-4</v>
      </c>
      <c r="AP43" s="714">
        <v>8.8215500929790991E-4</v>
      </c>
      <c r="AQ43" s="714">
        <v>5.3943983349545329E-6</v>
      </c>
      <c r="AR43" s="714">
        <v>2.0127651178771124</v>
      </c>
    </row>
    <row r="44" spans="1:44">
      <c r="A44" s="711" t="s">
        <v>1589</v>
      </c>
      <c r="B44" s="712">
        <v>41</v>
      </c>
      <c r="C44" s="712" t="s">
        <v>962</v>
      </c>
      <c r="D44" s="713">
        <v>2096394</v>
      </c>
      <c r="E44" s="713">
        <v>18060407.461091135</v>
      </c>
      <c r="F44" s="713">
        <v>937222.43042090745</v>
      </c>
      <c r="G44" s="713">
        <v>28816.331150106045</v>
      </c>
      <c r="H44" s="713">
        <v>444.56279284846221</v>
      </c>
      <c r="I44" s="713">
        <v>204.20719394937294</v>
      </c>
      <c r="J44" s="713">
        <v>0</v>
      </c>
      <c r="K44" s="713">
        <v>0</v>
      </c>
      <c r="L44" s="713">
        <v>0</v>
      </c>
      <c r="M44" s="713">
        <v>0</v>
      </c>
      <c r="N44" s="713">
        <v>966687.53155781131</v>
      </c>
      <c r="O44" s="714">
        <v>8.6149871928135333</v>
      </c>
      <c r="P44" s="714">
        <v>0.44706406831011131</v>
      </c>
      <c r="Q44" s="714">
        <v>1.3745665724146341E-2</v>
      </c>
      <c r="R44" s="714">
        <v>2.1206070655061128E-4</v>
      </c>
      <c r="S44" s="714">
        <v>9.7408785728910185E-5</v>
      </c>
      <c r="T44" s="714">
        <v>0</v>
      </c>
      <c r="U44" s="714">
        <v>0</v>
      </c>
      <c r="V44" s="714">
        <v>0</v>
      </c>
      <c r="W44" s="714">
        <v>0</v>
      </c>
      <c r="X44" s="714">
        <v>0.46111920352653712</v>
      </c>
      <c r="Y44" s="714">
        <v>44.386491946543444</v>
      </c>
      <c r="Z44" s="714">
        <v>2.467585189219776</v>
      </c>
      <c r="AA44" s="714">
        <v>0.2063455483031269</v>
      </c>
      <c r="AB44" s="714">
        <v>0.35550709439134304</v>
      </c>
      <c r="AC44" s="714">
        <v>0.41726335193588515</v>
      </c>
      <c r="AD44" s="714">
        <v>1.4430738274681948E-2</v>
      </c>
      <c r="AE44" s="714">
        <v>7.5711554504452713E-4</v>
      </c>
      <c r="AF44" s="714">
        <v>1.3025640882088369E-3</v>
      </c>
      <c r="AG44" s="714">
        <v>4.3281450163934972E-5</v>
      </c>
      <c r="AH44" s="714">
        <v>3.4632348832082296</v>
      </c>
      <c r="AI44" s="714">
        <v>31.179273731873305</v>
      </c>
      <c r="AJ44" s="714">
        <v>1.6835500084771027</v>
      </c>
      <c r="AK44" s="714">
        <v>5.7714591557331843E-2</v>
      </c>
      <c r="AL44" s="714">
        <v>0.14919557189339033</v>
      </c>
      <c r="AM44" s="714">
        <v>0.1071465218796071</v>
      </c>
      <c r="AN44" s="714">
        <v>8.9260768233265092E-3</v>
      </c>
      <c r="AO44" s="714">
        <v>2.7319086164826893E-4</v>
      </c>
      <c r="AP44" s="714">
        <v>9.1080584649619366E-4</v>
      </c>
      <c r="AQ44" s="714">
        <v>5.205114884925761E-6</v>
      </c>
      <c r="AR44" s="714">
        <v>2.0077219724537878</v>
      </c>
    </row>
    <row r="45" spans="1:44">
      <c r="A45" s="711" t="s">
        <v>1590</v>
      </c>
      <c r="B45" s="712">
        <v>42</v>
      </c>
      <c r="C45" s="712" t="s">
        <v>963</v>
      </c>
      <c r="D45" s="713">
        <v>3284020</v>
      </c>
      <c r="E45" s="713">
        <v>6835067.0785039123</v>
      </c>
      <c r="F45" s="713">
        <v>389888.28939160419</v>
      </c>
      <c r="G45" s="713">
        <v>12539.481594407607</v>
      </c>
      <c r="H45" s="713">
        <v>615.34777925276126</v>
      </c>
      <c r="I45" s="713">
        <v>181.35583598957388</v>
      </c>
      <c r="J45" s="713">
        <v>0</v>
      </c>
      <c r="K45" s="713">
        <v>0</v>
      </c>
      <c r="L45" s="713">
        <v>0</v>
      </c>
      <c r="M45" s="713">
        <v>0</v>
      </c>
      <c r="N45" s="713">
        <v>403224.4746012541</v>
      </c>
      <c r="O45" s="714">
        <v>2.0813110390630727</v>
      </c>
      <c r="P45" s="714">
        <v>0.11872287300065291</v>
      </c>
      <c r="Q45" s="714">
        <v>3.8183328951734785E-3</v>
      </c>
      <c r="R45" s="714">
        <v>1.8737637994067067E-4</v>
      </c>
      <c r="S45" s="714">
        <v>5.522373066838018E-5</v>
      </c>
      <c r="T45" s="714">
        <v>0</v>
      </c>
      <c r="U45" s="714">
        <v>0</v>
      </c>
      <c r="V45" s="714">
        <v>0</v>
      </c>
      <c r="W45" s="714">
        <v>0</v>
      </c>
      <c r="X45" s="714">
        <v>0.12278380600643544</v>
      </c>
      <c r="Y45" s="714">
        <v>34.137281810787485</v>
      </c>
      <c r="Z45" s="714">
        <v>1.9046902320388868</v>
      </c>
      <c r="AA45" s="714">
        <v>0.14860160503513647</v>
      </c>
      <c r="AB45" s="714">
        <v>0.33942324881634378</v>
      </c>
      <c r="AC45" s="714">
        <v>0.26685277132527496</v>
      </c>
      <c r="AD45" s="714">
        <v>1.617245544872296E-2</v>
      </c>
      <c r="AE45" s="714">
        <v>7.4741255622330161E-4</v>
      </c>
      <c r="AF45" s="714">
        <v>1.1786536270243409E-3</v>
      </c>
      <c r="AG45" s="714">
        <v>4.1872767220238541E-5</v>
      </c>
      <c r="AH45" s="714">
        <v>2.6777082516148325</v>
      </c>
      <c r="AI45" s="714">
        <v>25.093145662511738</v>
      </c>
      <c r="AJ45" s="714">
        <v>1.3752106386145266</v>
      </c>
      <c r="AK45" s="714">
        <v>5.1092747665526343E-2</v>
      </c>
      <c r="AL45" s="714">
        <v>0.18367485995494806</v>
      </c>
      <c r="AM45" s="714">
        <v>9.9142786297369292E-2</v>
      </c>
      <c r="AN45" s="714">
        <v>1.1632728353523948E-2</v>
      </c>
      <c r="AO45" s="714">
        <v>2.8910983519560301E-4</v>
      </c>
      <c r="AP45" s="714">
        <v>8.6742119520466412E-4</v>
      </c>
      <c r="AQ45" s="714">
        <v>5.7798058756370538E-6</v>
      </c>
      <c r="AR45" s="714">
        <v>1.7219160717221702</v>
      </c>
    </row>
    <row r="46" spans="1:44">
      <c r="A46" s="711" t="s">
        <v>1591</v>
      </c>
      <c r="B46" s="712">
        <v>43</v>
      </c>
      <c r="C46" s="712" t="s">
        <v>555</v>
      </c>
      <c r="D46" s="713">
        <v>802329</v>
      </c>
      <c r="E46" s="713">
        <v>2501225.182163009</v>
      </c>
      <c r="F46" s="713">
        <v>150189.38092778425</v>
      </c>
      <c r="G46" s="713">
        <v>10.221292463651457</v>
      </c>
      <c r="H46" s="713">
        <v>121.75434472173978</v>
      </c>
      <c r="I46" s="713">
        <v>42.290682440319763</v>
      </c>
      <c r="J46" s="713">
        <v>0</v>
      </c>
      <c r="K46" s="713">
        <v>0</v>
      </c>
      <c r="L46" s="713">
        <v>0</v>
      </c>
      <c r="M46" s="713">
        <v>0</v>
      </c>
      <c r="N46" s="713">
        <v>150363.64724740997</v>
      </c>
      <c r="O46" s="714">
        <v>3.1174557845509869</v>
      </c>
      <c r="P46" s="714">
        <v>0.18719176413638824</v>
      </c>
      <c r="Q46" s="714">
        <v>1.2739527629752204E-5</v>
      </c>
      <c r="R46" s="714">
        <v>1.5175114538018667E-4</v>
      </c>
      <c r="S46" s="714">
        <v>5.2709901350094239E-5</v>
      </c>
      <c r="T46" s="714">
        <v>0</v>
      </c>
      <c r="U46" s="714">
        <v>0</v>
      </c>
      <c r="V46" s="714">
        <v>0</v>
      </c>
      <c r="W46" s="714">
        <v>0</v>
      </c>
      <c r="X46" s="714">
        <v>0.18740896471074828</v>
      </c>
      <c r="Y46" s="714">
        <v>37.688360564621853</v>
      </c>
      <c r="Z46" s="714">
        <v>2.16784007675549</v>
      </c>
      <c r="AA46" s="714">
        <v>0.14223533008468262</v>
      </c>
      <c r="AB46" s="714">
        <v>0.1554079893493546</v>
      </c>
      <c r="AC46" s="714">
        <v>0.13269689564052797</v>
      </c>
      <c r="AD46" s="714">
        <v>2.5204398161417327E-2</v>
      </c>
      <c r="AE46" s="714">
        <v>1.4586317119840702E-3</v>
      </c>
      <c r="AF46" s="714">
        <v>1.4724249378623268E-3</v>
      </c>
      <c r="AG46" s="714">
        <v>9.1733471729820785E-5</v>
      </c>
      <c r="AH46" s="714">
        <v>2.6264074801130488</v>
      </c>
      <c r="AI46" s="714">
        <v>30.515052598840505</v>
      </c>
      <c r="AJ46" s="714">
        <v>1.7489956461165246</v>
      </c>
      <c r="AK46" s="714">
        <v>6.2497880947496483E-2</v>
      </c>
      <c r="AL46" s="714">
        <v>1.9523984666578877E-2</v>
      </c>
      <c r="AM46" s="714">
        <v>0.10261484580815707</v>
      </c>
      <c r="AN46" s="714">
        <v>2.0325377779419448E-2</v>
      </c>
      <c r="AO46" s="714">
        <v>6.0233489938152091E-4</v>
      </c>
      <c r="AP46" s="714">
        <v>1.0969355657302914E-3</v>
      </c>
      <c r="AQ46" s="714">
        <v>1.6107889539668515E-5</v>
      </c>
      <c r="AR46" s="714">
        <v>1.955673113672828</v>
      </c>
    </row>
    <row r="47" spans="1:44">
      <c r="A47" s="711" t="s">
        <v>1592</v>
      </c>
      <c r="B47" s="712">
        <v>44</v>
      </c>
      <c r="C47" s="712" t="s">
        <v>1593</v>
      </c>
      <c r="D47" s="713">
        <v>353341</v>
      </c>
      <c r="E47" s="713">
        <v>2469621.9913406451</v>
      </c>
      <c r="F47" s="713">
        <v>148605.70787821535</v>
      </c>
      <c r="G47" s="713">
        <v>1508.6627676349551</v>
      </c>
      <c r="H47" s="713">
        <v>240.24502905436344</v>
      </c>
      <c r="I47" s="713">
        <v>69.695734107885443</v>
      </c>
      <c r="J47" s="713">
        <v>0</v>
      </c>
      <c r="K47" s="713">
        <v>0</v>
      </c>
      <c r="L47" s="713">
        <v>0</v>
      </c>
      <c r="M47" s="713">
        <v>0</v>
      </c>
      <c r="N47" s="713">
        <v>150424.31140901256</v>
      </c>
      <c r="O47" s="714">
        <v>6.9893445463182733</v>
      </c>
      <c r="P47" s="714">
        <v>0.42057306646614845</v>
      </c>
      <c r="Q47" s="714">
        <v>4.2697076411595458E-3</v>
      </c>
      <c r="R47" s="714">
        <v>6.7992400840650655E-4</v>
      </c>
      <c r="S47" s="714">
        <v>1.9724779775878102E-4</v>
      </c>
      <c r="T47" s="714">
        <v>0</v>
      </c>
      <c r="U47" s="714">
        <v>0</v>
      </c>
      <c r="V47" s="714">
        <v>0</v>
      </c>
      <c r="W47" s="714">
        <v>0</v>
      </c>
      <c r="X47" s="714">
        <v>0.42571994591347323</v>
      </c>
      <c r="Y47" s="714">
        <v>42.132339213341751</v>
      </c>
      <c r="Z47" s="714">
        <v>2.4939788945790862</v>
      </c>
      <c r="AA47" s="714">
        <v>0.32184095290110515</v>
      </c>
      <c r="AB47" s="714">
        <v>0.25933966306952494</v>
      </c>
      <c r="AC47" s="714">
        <v>0.50825643448174707</v>
      </c>
      <c r="AD47" s="714">
        <v>1.285983841165526E-2</v>
      </c>
      <c r="AE47" s="714">
        <v>9.9760963504161369E-4</v>
      </c>
      <c r="AF47" s="714">
        <v>1.0516376298072005E-3</v>
      </c>
      <c r="AG47" s="714">
        <v>4.4512894228674775E-5</v>
      </c>
      <c r="AH47" s="714">
        <v>3.5983695436021961</v>
      </c>
      <c r="AI47" s="714">
        <v>34.425159601445955</v>
      </c>
      <c r="AJ47" s="714">
        <v>2.05289482321461</v>
      </c>
      <c r="AK47" s="714">
        <v>0.19336116163727832</v>
      </c>
      <c r="AL47" s="714">
        <v>6.3323828412666761E-2</v>
      </c>
      <c r="AM47" s="714">
        <v>0.48571129459693629</v>
      </c>
      <c r="AN47" s="714">
        <v>1.0253712350478623E-2</v>
      </c>
      <c r="AO47" s="714">
        <v>5.4956022647011137E-4</v>
      </c>
      <c r="AP47" s="714">
        <v>7.4973880072355691E-4</v>
      </c>
      <c r="AQ47" s="714">
        <v>6.8428119205235553E-6</v>
      </c>
      <c r="AR47" s="714">
        <v>2.8068509620510844</v>
      </c>
    </row>
    <row r="48" spans="1:44">
      <c r="A48" s="711" t="s">
        <v>1594</v>
      </c>
      <c r="B48" s="712">
        <v>45</v>
      </c>
      <c r="C48" s="712" t="s">
        <v>968</v>
      </c>
      <c r="D48" s="713">
        <v>172718</v>
      </c>
      <c r="E48" s="713">
        <v>3443748.8833877346</v>
      </c>
      <c r="F48" s="713">
        <v>203083.98405340349</v>
      </c>
      <c r="G48" s="713">
        <v>0</v>
      </c>
      <c r="H48" s="713">
        <v>1929.7210882737929</v>
      </c>
      <c r="I48" s="713">
        <v>468.39120705248183</v>
      </c>
      <c r="J48" s="713">
        <v>0</v>
      </c>
      <c r="K48" s="713">
        <v>0</v>
      </c>
      <c r="L48" s="713">
        <v>0</v>
      </c>
      <c r="M48" s="713">
        <v>0</v>
      </c>
      <c r="N48" s="713">
        <v>205482.09634872977</v>
      </c>
      <c r="O48" s="714">
        <v>19.938563921465828</v>
      </c>
      <c r="P48" s="714">
        <v>1.17581250392781</v>
      </c>
      <c r="Q48" s="714">
        <v>0</v>
      </c>
      <c r="R48" s="714">
        <v>1.1172669254355614E-2</v>
      </c>
      <c r="S48" s="714">
        <v>2.7118841525057137E-3</v>
      </c>
      <c r="T48" s="714">
        <v>0</v>
      </c>
      <c r="U48" s="714">
        <v>0</v>
      </c>
      <c r="V48" s="714">
        <v>0</v>
      </c>
      <c r="W48" s="714">
        <v>0</v>
      </c>
      <c r="X48" s="714">
        <v>1.1896970573346715</v>
      </c>
      <c r="Y48" s="714">
        <v>98.562724171195313</v>
      </c>
      <c r="Z48" s="714">
        <v>5.8123682859267216</v>
      </c>
      <c r="AA48" s="714">
        <v>0.44456879994796294</v>
      </c>
      <c r="AB48" s="714">
        <v>0.50239826751893601</v>
      </c>
      <c r="AC48" s="714">
        <v>1.2623696887820823</v>
      </c>
      <c r="AD48" s="714">
        <v>2.0295324219405039E-2</v>
      </c>
      <c r="AE48" s="714">
        <v>1.1342674195284094E-3</v>
      </c>
      <c r="AF48" s="714">
        <v>2.3987908284295477E-3</v>
      </c>
      <c r="AG48" s="714">
        <v>6.2485529994324126E-5</v>
      </c>
      <c r="AH48" s="714">
        <v>8.045595910173061</v>
      </c>
      <c r="AI48" s="714">
        <v>57.258691915367713</v>
      </c>
      <c r="AJ48" s="714">
        <v>3.2030157863350985</v>
      </c>
      <c r="AK48" s="714">
        <v>5.8710025806114612E-2</v>
      </c>
      <c r="AL48" s="714">
        <v>3.215863576416278E-2</v>
      </c>
      <c r="AM48" s="714">
        <v>0.1048633671626128</v>
      </c>
      <c r="AN48" s="714">
        <v>9.9575282842692923E-3</v>
      </c>
      <c r="AO48" s="714">
        <v>4.2146550764980586E-4</v>
      </c>
      <c r="AP48" s="714">
        <v>1.7229759850022287E-3</v>
      </c>
      <c r="AQ48" s="714">
        <v>7.1678701526077484E-6</v>
      </c>
      <c r="AR48" s="714">
        <v>3.4108569527150627</v>
      </c>
    </row>
    <row r="49" spans="1:44">
      <c r="A49" s="711" t="s">
        <v>1595</v>
      </c>
      <c r="B49" s="712">
        <v>46</v>
      </c>
      <c r="C49" s="712" t="s">
        <v>969</v>
      </c>
      <c r="D49" s="713">
        <v>147093</v>
      </c>
      <c r="E49" s="713">
        <v>3034179.6343273884</v>
      </c>
      <c r="F49" s="713">
        <v>171091.22191525417</v>
      </c>
      <c r="G49" s="713">
        <v>0</v>
      </c>
      <c r="H49" s="713">
        <v>1428.9402937838913</v>
      </c>
      <c r="I49" s="713">
        <v>349.53926152209181</v>
      </c>
      <c r="J49" s="713">
        <v>0</v>
      </c>
      <c r="K49" s="713">
        <v>0</v>
      </c>
      <c r="L49" s="713">
        <v>0</v>
      </c>
      <c r="M49" s="713">
        <v>0</v>
      </c>
      <c r="N49" s="713">
        <v>172869.70147056016</v>
      </c>
      <c r="O49" s="714">
        <v>20.627627652759738</v>
      </c>
      <c r="P49" s="714">
        <v>1.1631499929653633</v>
      </c>
      <c r="Q49" s="714">
        <v>0</v>
      </c>
      <c r="R49" s="714">
        <v>9.714536339485165E-3</v>
      </c>
      <c r="S49" s="714">
        <v>2.3763147228086437E-3</v>
      </c>
      <c r="T49" s="714">
        <v>0</v>
      </c>
      <c r="U49" s="714">
        <v>0</v>
      </c>
      <c r="V49" s="714">
        <v>0</v>
      </c>
      <c r="W49" s="714">
        <v>0</v>
      </c>
      <c r="X49" s="714">
        <v>1.1752408440276572</v>
      </c>
      <c r="Y49" s="714">
        <v>71.682186657657965</v>
      </c>
      <c r="Z49" s="714">
        <v>4.0879131937354085</v>
      </c>
      <c r="AA49" s="714">
        <v>0.2539958889337231</v>
      </c>
      <c r="AB49" s="714">
        <v>0.35863080332494868</v>
      </c>
      <c r="AC49" s="714">
        <v>0.39059399767172509</v>
      </c>
      <c r="AD49" s="714">
        <v>1.288802664401128E-2</v>
      </c>
      <c r="AE49" s="714">
        <v>8.5133654848807598E-4</v>
      </c>
      <c r="AF49" s="714">
        <v>1.7124322277964189E-3</v>
      </c>
      <c r="AG49" s="714">
        <v>5.117360826996612E-5</v>
      </c>
      <c r="AH49" s="714">
        <v>5.1066368526943702</v>
      </c>
      <c r="AI49" s="714">
        <v>52.867093567692557</v>
      </c>
      <c r="AJ49" s="714">
        <v>2.9440659907907287</v>
      </c>
      <c r="AK49" s="714">
        <v>4.9200733759366316E-2</v>
      </c>
      <c r="AL49" s="714">
        <v>2.284945784788539E-2</v>
      </c>
      <c r="AM49" s="714">
        <v>3.7849433004566613E-2</v>
      </c>
      <c r="AN49" s="714">
        <v>7.9213900334490737E-3</v>
      </c>
      <c r="AO49" s="714">
        <v>3.1503507798260352E-4</v>
      </c>
      <c r="AP49" s="714">
        <v>1.2528907503554423E-3</v>
      </c>
      <c r="AQ49" s="714">
        <v>7.3149235280597699E-6</v>
      </c>
      <c r="AR49" s="714">
        <v>3.0634622461878624</v>
      </c>
    </row>
    <row r="50" spans="1:44">
      <c r="A50" s="711" t="s">
        <v>1596</v>
      </c>
      <c r="B50" s="712">
        <v>47</v>
      </c>
      <c r="C50" s="712" t="s">
        <v>1597</v>
      </c>
      <c r="D50" s="713">
        <v>796153</v>
      </c>
      <c r="E50" s="713">
        <v>8346932.0648832545</v>
      </c>
      <c r="F50" s="713">
        <v>435788.06873042381</v>
      </c>
      <c r="G50" s="713">
        <v>558.08256851536953</v>
      </c>
      <c r="H50" s="713">
        <v>1530.1367156442636</v>
      </c>
      <c r="I50" s="713">
        <v>402.7249215132843</v>
      </c>
      <c r="J50" s="713">
        <v>0</v>
      </c>
      <c r="K50" s="713">
        <v>0</v>
      </c>
      <c r="L50" s="713">
        <v>0</v>
      </c>
      <c r="M50" s="713">
        <v>0</v>
      </c>
      <c r="N50" s="713">
        <v>438279.01293609675</v>
      </c>
      <c r="O50" s="714">
        <v>10.484080402740748</v>
      </c>
      <c r="P50" s="714">
        <v>0.54736723811933607</v>
      </c>
      <c r="Q50" s="714">
        <v>7.009740194602916E-4</v>
      </c>
      <c r="R50" s="714">
        <v>1.9219128931804109E-3</v>
      </c>
      <c r="S50" s="714">
        <v>5.0583860327510456E-4</v>
      </c>
      <c r="T50" s="714">
        <v>0</v>
      </c>
      <c r="U50" s="714">
        <v>0</v>
      </c>
      <c r="V50" s="714">
        <v>0</v>
      </c>
      <c r="W50" s="714">
        <v>0</v>
      </c>
      <c r="X50" s="714">
        <v>0.55049596363525199</v>
      </c>
      <c r="Y50" s="714">
        <v>73.489132070860322</v>
      </c>
      <c r="Z50" s="714">
        <v>4.3655714839180204</v>
      </c>
      <c r="AA50" s="714">
        <v>0.42326594097712522</v>
      </c>
      <c r="AB50" s="714">
        <v>0.51282637390928332</v>
      </c>
      <c r="AC50" s="714">
        <v>1.3702718655891182</v>
      </c>
      <c r="AD50" s="714">
        <v>2.7395845311593982E-2</v>
      </c>
      <c r="AE50" s="714">
        <v>9.502172428994995E-4</v>
      </c>
      <c r="AF50" s="714">
        <v>1.3995311509507474E-3</v>
      </c>
      <c r="AG50" s="714">
        <v>5.784252376195707E-5</v>
      </c>
      <c r="AH50" s="714">
        <v>6.7017391006227545</v>
      </c>
      <c r="AI50" s="714">
        <v>29.332456066414348</v>
      </c>
      <c r="AJ50" s="714">
        <v>1.6080687062672212</v>
      </c>
      <c r="AK50" s="714">
        <v>5.295896135409401E-2</v>
      </c>
      <c r="AL50" s="714">
        <v>0.14106985714634024</v>
      </c>
      <c r="AM50" s="714">
        <v>0.16549579437338591</v>
      </c>
      <c r="AN50" s="714">
        <v>1.3474607843841954E-2</v>
      </c>
      <c r="AO50" s="714">
        <v>2.2626524654502107E-4</v>
      </c>
      <c r="AP50" s="714">
        <v>6.3678840102763536E-4</v>
      </c>
      <c r="AQ50" s="714">
        <v>5.0337198468027805E-6</v>
      </c>
      <c r="AR50" s="714">
        <v>1.9819360143523026</v>
      </c>
    </row>
    <row r="51" spans="1:44">
      <c r="A51" s="711" t="s">
        <v>1598</v>
      </c>
      <c r="B51" s="712">
        <v>48</v>
      </c>
      <c r="C51" s="712" t="s">
        <v>980</v>
      </c>
      <c r="D51" s="713">
        <v>1817267</v>
      </c>
      <c r="E51" s="713">
        <v>4526227.7154575121</v>
      </c>
      <c r="F51" s="713">
        <v>256449.49696608685</v>
      </c>
      <c r="G51" s="713">
        <v>0</v>
      </c>
      <c r="H51" s="713">
        <v>2706.8949781397782</v>
      </c>
      <c r="I51" s="713">
        <v>655.33262311056615</v>
      </c>
      <c r="J51" s="713">
        <v>0</v>
      </c>
      <c r="K51" s="713">
        <v>0</v>
      </c>
      <c r="L51" s="713">
        <v>0</v>
      </c>
      <c r="M51" s="713">
        <v>0</v>
      </c>
      <c r="N51" s="713">
        <v>259811.72456733719</v>
      </c>
      <c r="O51" s="714">
        <v>2.4906784283528576</v>
      </c>
      <c r="P51" s="714">
        <v>0.14111822696724635</v>
      </c>
      <c r="Q51" s="714">
        <v>0</v>
      </c>
      <c r="R51" s="714">
        <v>1.4895417008836777E-3</v>
      </c>
      <c r="S51" s="714">
        <v>3.606143858390463E-4</v>
      </c>
      <c r="T51" s="714">
        <v>0</v>
      </c>
      <c r="U51" s="714">
        <v>0</v>
      </c>
      <c r="V51" s="714">
        <v>0</v>
      </c>
      <c r="W51" s="714">
        <v>0</v>
      </c>
      <c r="X51" s="714">
        <v>0.14296838305396906</v>
      </c>
      <c r="Y51" s="714">
        <v>40.957001894779282</v>
      </c>
      <c r="Z51" s="714">
        <v>2.3057198939757404</v>
      </c>
      <c r="AA51" s="714">
        <v>0.17033443626701836</v>
      </c>
      <c r="AB51" s="714">
        <v>0.29900176717037297</v>
      </c>
      <c r="AC51" s="714">
        <v>0.25316285570174524</v>
      </c>
      <c r="AD51" s="714">
        <v>3.6624563667674442E-2</v>
      </c>
      <c r="AE51" s="714">
        <v>7.3702956059638414E-4</v>
      </c>
      <c r="AF51" s="714">
        <v>1.3504907259746252E-3</v>
      </c>
      <c r="AG51" s="714">
        <v>4.3690732806116417E-5</v>
      </c>
      <c r="AH51" s="714">
        <v>3.0669747278019286</v>
      </c>
      <c r="AI51" s="714">
        <v>27.892038717031308</v>
      </c>
      <c r="AJ51" s="714">
        <v>1.532267306745225</v>
      </c>
      <c r="AK51" s="714">
        <v>4.8648844836791313E-2</v>
      </c>
      <c r="AL51" s="714">
        <v>0.12131354472229597</v>
      </c>
      <c r="AM51" s="714">
        <v>7.5830222961365712E-2</v>
      </c>
      <c r="AN51" s="714">
        <v>2.8142714845482211E-2</v>
      </c>
      <c r="AO51" s="714">
        <v>2.7379382885593109E-4</v>
      </c>
      <c r="AP51" s="714">
        <v>9.6913432206372928E-4</v>
      </c>
      <c r="AQ51" s="714">
        <v>5.9674995127373091E-6</v>
      </c>
      <c r="AR51" s="714">
        <v>1.8074515297615925</v>
      </c>
    </row>
    <row r="52" spans="1:44">
      <c r="A52" s="711" t="s">
        <v>1599</v>
      </c>
      <c r="B52" s="712">
        <v>49</v>
      </c>
      <c r="C52" s="712" t="s">
        <v>981</v>
      </c>
      <c r="D52" s="713">
        <v>607283</v>
      </c>
      <c r="E52" s="713">
        <v>3725320.5335610718</v>
      </c>
      <c r="F52" s="713">
        <v>207966.74130442063</v>
      </c>
      <c r="G52" s="713">
        <v>0</v>
      </c>
      <c r="H52" s="713">
        <v>493.07413904890882</v>
      </c>
      <c r="I52" s="713">
        <v>135.55046639248624</v>
      </c>
      <c r="J52" s="713">
        <v>0</v>
      </c>
      <c r="K52" s="713">
        <v>0</v>
      </c>
      <c r="L52" s="713">
        <v>0</v>
      </c>
      <c r="M52" s="713">
        <v>0</v>
      </c>
      <c r="N52" s="713">
        <v>208595.36590986201</v>
      </c>
      <c r="O52" s="714">
        <v>6.1344060900125177</v>
      </c>
      <c r="P52" s="714">
        <v>0.34245440973058794</v>
      </c>
      <c r="Q52" s="714">
        <v>0</v>
      </c>
      <c r="R52" s="714">
        <v>8.1193469774208866E-4</v>
      </c>
      <c r="S52" s="714">
        <v>2.2320807003075376E-4</v>
      </c>
      <c r="T52" s="714">
        <v>0</v>
      </c>
      <c r="U52" s="714">
        <v>0</v>
      </c>
      <c r="V52" s="714">
        <v>0</v>
      </c>
      <c r="W52" s="714">
        <v>0</v>
      </c>
      <c r="X52" s="714">
        <v>0.34348955249836077</v>
      </c>
      <c r="Y52" s="714">
        <v>49.576887661593851</v>
      </c>
      <c r="Z52" s="714">
        <v>2.7951611897094124</v>
      </c>
      <c r="AA52" s="714">
        <v>0.16042785855902214</v>
      </c>
      <c r="AB52" s="714">
        <v>0.63225566980182546</v>
      </c>
      <c r="AC52" s="714">
        <v>0.33514309212801491</v>
      </c>
      <c r="AD52" s="714">
        <v>2.135073531019626E-2</v>
      </c>
      <c r="AE52" s="714">
        <v>7.4475533215835122E-4</v>
      </c>
      <c r="AF52" s="714">
        <v>1.6008298927403528E-3</v>
      </c>
      <c r="AG52" s="714">
        <v>4.386546676617427E-5</v>
      </c>
      <c r="AH52" s="714">
        <v>3.9467279962001358</v>
      </c>
      <c r="AI52" s="714">
        <v>37.631452456451257</v>
      </c>
      <c r="AJ52" s="714">
        <v>2.0762123415752027</v>
      </c>
      <c r="AK52" s="714">
        <v>5.5160393561184989E-2</v>
      </c>
      <c r="AL52" s="714">
        <v>0.33717884112802254</v>
      </c>
      <c r="AM52" s="714">
        <v>0.16608601619384419</v>
      </c>
      <c r="AN52" s="714">
        <v>1.44680853193706E-2</v>
      </c>
      <c r="AO52" s="714">
        <v>2.827157730739394E-4</v>
      </c>
      <c r="AP52" s="714">
        <v>1.2174104108628242E-3</v>
      </c>
      <c r="AQ52" s="714">
        <v>5.9773807037111931E-6</v>
      </c>
      <c r="AR52" s="714">
        <v>2.6506117813422652</v>
      </c>
    </row>
    <row r="53" spans="1:44">
      <c r="A53" s="711" t="s">
        <v>1600</v>
      </c>
      <c r="B53" s="712">
        <v>50</v>
      </c>
      <c r="C53" s="712" t="s">
        <v>982</v>
      </c>
      <c r="D53" s="713">
        <v>242106</v>
      </c>
      <c r="E53" s="713">
        <v>773656.11531724432</v>
      </c>
      <c r="F53" s="713">
        <v>50242.291225175177</v>
      </c>
      <c r="G53" s="713">
        <v>0</v>
      </c>
      <c r="H53" s="713">
        <v>84.014674291237611</v>
      </c>
      <c r="I53" s="713">
        <v>23.871048814453374</v>
      </c>
      <c r="J53" s="713">
        <v>0</v>
      </c>
      <c r="K53" s="713">
        <v>0</v>
      </c>
      <c r="L53" s="713">
        <v>0</v>
      </c>
      <c r="M53" s="713">
        <v>0</v>
      </c>
      <c r="N53" s="713">
        <v>50350.176948280867</v>
      </c>
      <c r="O53" s="714">
        <v>3.1955264029691306</v>
      </c>
      <c r="P53" s="714">
        <v>0.20752187564610203</v>
      </c>
      <c r="Q53" s="714">
        <v>0</v>
      </c>
      <c r="R53" s="714">
        <v>3.4701607680618247E-4</v>
      </c>
      <c r="S53" s="714">
        <v>9.8597510241189284E-5</v>
      </c>
      <c r="T53" s="714">
        <v>0</v>
      </c>
      <c r="U53" s="714">
        <v>0</v>
      </c>
      <c r="V53" s="714">
        <v>0</v>
      </c>
      <c r="W53" s="714">
        <v>0</v>
      </c>
      <c r="X53" s="714">
        <v>0.20796748923314939</v>
      </c>
      <c r="Y53" s="714">
        <v>34.938932462647948</v>
      </c>
      <c r="Z53" s="714">
        <v>2.0240441209042599</v>
      </c>
      <c r="AA53" s="714">
        <v>0.12939839236066869</v>
      </c>
      <c r="AB53" s="714">
        <v>0.36711944009907044</v>
      </c>
      <c r="AC53" s="714">
        <v>0.21836888213776953</v>
      </c>
      <c r="AD53" s="714">
        <v>1.6868894854527999E-2</v>
      </c>
      <c r="AE53" s="714">
        <v>6.8663862325468326E-4</v>
      </c>
      <c r="AF53" s="714">
        <v>1.0806768328291355E-3</v>
      </c>
      <c r="AG53" s="714">
        <v>3.9647378911048651E-5</v>
      </c>
      <c r="AH53" s="714">
        <v>2.757606693191291</v>
      </c>
      <c r="AI53" s="714">
        <v>26.104953705442398</v>
      </c>
      <c r="AJ53" s="714">
        <v>1.50354088053348</v>
      </c>
      <c r="AK53" s="714">
        <v>4.4310334685402838E-2</v>
      </c>
      <c r="AL53" s="714">
        <v>0.18858291534049926</v>
      </c>
      <c r="AM53" s="714">
        <v>0.11395896298043437</v>
      </c>
      <c r="AN53" s="714">
        <v>1.2151004940551467E-2</v>
      </c>
      <c r="AO53" s="714">
        <v>2.7201770165432421E-4</v>
      </c>
      <c r="AP53" s="714">
        <v>7.7418757379436377E-4</v>
      </c>
      <c r="AQ53" s="714">
        <v>5.5553325015589723E-6</v>
      </c>
      <c r="AR53" s="714">
        <v>1.8635958590883182</v>
      </c>
    </row>
    <row r="54" spans="1:44">
      <c r="A54" s="711" t="s">
        <v>1601</v>
      </c>
      <c r="B54" s="712">
        <v>51</v>
      </c>
      <c r="C54" s="712" t="s">
        <v>983</v>
      </c>
      <c r="D54" s="713">
        <v>2637226</v>
      </c>
      <c r="E54" s="713">
        <v>17665869.595889583</v>
      </c>
      <c r="F54" s="713">
        <v>1019126.2465721492</v>
      </c>
      <c r="G54" s="713">
        <v>0</v>
      </c>
      <c r="H54" s="713">
        <v>551.89991913819699</v>
      </c>
      <c r="I54" s="713">
        <v>226.99187218139326</v>
      </c>
      <c r="J54" s="713">
        <v>0</v>
      </c>
      <c r="K54" s="713">
        <v>0</v>
      </c>
      <c r="L54" s="713">
        <v>0</v>
      </c>
      <c r="M54" s="713">
        <v>0</v>
      </c>
      <c r="N54" s="713">
        <v>1019905.1383634688</v>
      </c>
      <c r="O54" s="714">
        <v>6.6986559346410139</v>
      </c>
      <c r="P54" s="714">
        <v>0.38643872257142514</v>
      </c>
      <c r="Q54" s="714">
        <v>0</v>
      </c>
      <c r="R54" s="714">
        <v>2.0927289475312203E-4</v>
      </c>
      <c r="S54" s="714">
        <v>8.6072210793232463E-5</v>
      </c>
      <c r="T54" s="714">
        <v>0</v>
      </c>
      <c r="U54" s="714">
        <v>0</v>
      </c>
      <c r="V54" s="714">
        <v>0</v>
      </c>
      <c r="W54" s="714">
        <v>0</v>
      </c>
      <c r="X54" s="714">
        <v>0.38673406767697149</v>
      </c>
      <c r="Y54" s="714">
        <v>40.158022662799347</v>
      </c>
      <c r="Z54" s="714">
        <v>2.3223188974770466</v>
      </c>
      <c r="AA54" s="714">
        <v>0.14623983812093766</v>
      </c>
      <c r="AB54" s="714">
        <v>0.90428429369779084</v>
      </c>
      <c r="AC54" s="714">
        <v>0.30904851579216475</v>
      </c>
      <c r="AD54" s="714">
        <v>2.2923586241532977E-2</v>
      </c>
      <c r="AE54" s="714">
        <v>7.087454141149989E-4</v>
      </c>
      <c r="AF54" s="714">
        <v>1.1799103172657121E-3</v>
      </c>
      <c r="AG54" s="714">
        <v>4.2334806195792164E-5</v>
      </c>
      <c r="AH54" s="714">
        <v>3.7067461218670492</v>
      </c>
      <c r="AI54" s="714">
        <v>30.350982189745032</v>
      </c>
      <c r="AJ54" s="714">
        <v>1.7367521000193988</v>
      </c>
      <c r="AK54" s="714">
        <v>4.9172317690116041E-2</v>
      </c>
      <c r="AL54" s="714">
        <v>0.63381131197392959</v>
      </c>
      <c r="AM54" s="714">
        <v>0.16056979644537506</v>
      </c>
      <c r="AN54" s="714">
        <v>1.7001725999597955E-2</v>
      </c>
      <c r="AO54" s="714">
        <v>2.6618166711444674E-4</v>
      </c>
      <c r="AP54" s="714">
        <v>8.4934443735878952E-4</v>
      </c>
      <c r="AQ54" s="714">
        <v>5.8585870261917965E-6</v>
      </c>
      <c r="AR54" s="714">
        <v>2.598428636819917</v>
      </c>
    </row>
    <row r="55" spans="1:44">
      <c r="A55" s="711" t="s">
        <v>1602</v>
      </c>
      <c r="B55" s="712">
        <v>52</v>
      </c>
      <c r="C55" s="712" t="s">
        <v>559</v>
      </c>
      <c r="D55" s="713">
        <v>2848934</v>
      </c>
      <c r="E55" s="713">
        <v>10066214.8859754</v>
      </c>
      <c r="F55" s="713">
        <v>589857.27966896654</v>
      </c>
      <c r="G55" s="713">
        <v>0</v>
      </c>
      <c r="H55" s="713">
        <v>2603.6476488974058</v>
      </c>
      <c r="I55" s="713">
        <v>662.19683367557923</v>
      </c>
      <c r="J55" s="713">
        <v>0</v>
      </c>
      <c r="K55" s="713">
        <v>0</v>
      </c>
      <c r="L55" s="713">
        <v>0</v>
      </c>
      <c r="M55" s="713">
        <v>0</v>
      </c>
      <c r="N55" s="713">
        <v>593123.12415153952</v>
      </c>
      <c r="O55" s="714">
        <v>3.5333268113530885</v>
      </c>
      <c r="P55" s="714">
        <v>0.20704490861106875</v>
      </c>
      <c r="Q55" s="714">
        <v>0</v>
      </c>
      <c r="R55" s="714">
        <v>9.1390241012863263E-4</v>
      </c>
      <c r="S55" s="714">
        <v>2.324367056855579E-4</v>
      </c>
      <c r="T55" s="714">
        <v>0</v>
      </c>
      <c r="U55" s="714">
        <v>0</v>
      </c>
      <c r="V55" s="714">
        <v>0</v>
      </c>
      <c r="W55" s="714">
        <v>0</v>
      </c>
      <c r="X55" s="714">
        <v>0.20819124772688294</v>
      </c>
      <c r="Y55" s="714">
        <v>39.494197856878188</v>
      </c>
      <c r="Z55" s="714">
        <v>2.2371908007235737</v>
      </c>
      <c r="AA55" s="714">
        <v>0.16051282372137654</v>
      </c>
      <c r="AB55" s="714">
        <v>0.39848120632365602</v>
      </c>
      <c r="AC55" s="714">
        <v>0.30661100482011755</v>
      </c>
      <c r="AD55" s="714">
        <v>2.0907145849298911E-2</v>
      </c>
      <c r="AE55" s="714">
        <v>7.5247324966531536E-4</v>
      </c>
      <c r="AF55" s="714">
        <v>1.2913243071937539E-3</v>
      </c>
      <c r="AG55" s="714">
        <v>4.4710333677277985E-5</v>
      </c>
      <c r="AH55" s="714">
        <v>3.1257914893285585</v>
      </c>
      <c r="AI55" s="714">
        <v>28.60518813034216</v>
      </c>
      <c r="AJ55" s="714">
        <v>1.5893441862811954</v>
      </c>
      <c r="AK55" s="714">
        <v>4.6197850029646867E-2</v>
      </c>
      <c r="AL55" s="714">
        <v>0.22064769845290749</v>
      </c>
      <c r="AM55" s="714">
        <v>0.12018529414091408</v>
      </c>
      <c r="AN55" s="714">
        <v>1.527394902642424E-2</v>
      </c>
      <c r="AO55" s="714">
        <v>2.801213602779316E-4</v>
      </c>
      <c r="AP55" s="714">
        <v>9.5006238871860147E-4</v>
      </c>
      <c r="AQ55" s="714">
        <v>6.2077813634065465E-6</v>
      </c>
      <c r="AR55" s="714">
        <v>1.9928853694614481</v>
      </c>
    </row>
    <row r="56" spans="1:44">
      <c r="A56" s="711" t="s">
        <v>1603</v>
      </c>
      <c r="B56" s="712">
        <v>53</v>
      </c>
      <c r="C56" s="712" t="s">
        <v>984</v>
      </c>
      <c r="D56" s="713">
        <v>264249</v>
      </c>
      <c r="E56" s="713">
        <v>1077831.4396054251</v>
      </c>
      <c r="F56" s="713">
        <v>55645.06007066145</v>
      </c>
      <c r="G56" s="713">
        <v>2969.5062259516194</v>
      </c>
      <c r="H56" s="713">
        <v>92.503445582760193</v>
      </c>
      <c r="I56" s="713">
        <v>544.09632238214863</v>
      </c>
      <c r="J56" s="713">
        <v>0</v>
      </c>
      <c r="K56" s="713">
        <v>0</v>
      </c>
      <c r="L56" s="713">
        <v>0</v>
      </c>
      <c r="M56" s="713">
        <v>0</v>
      </c>
      <c r="N56" s="713">
        <v>59251.166064577978</v>
      </c>
      <c r="O56" s="714">
        <v>4.0788477519514741</v>
      </c>
      <c r="P56" s="714">
        <v>0.21057812922910379</v>
      </c>
      <c r="Q56" s="714">
        <v>1.1237530609204271E-2</v>
      </c>
      <c r="R56" s="714">
        <v>3.5006166752858171E-4</v>
      </c>
      <c r="S56" s="714">
        <v>2.0590288795119325E-3</v>
      </c>
      <c r="T56" s="714">
        <v>0</v>
      </c>
      <c r="U56" s="714">
        <v>0</v>
      </c>
      <c r="V56" s="714">
        <v>0</v>
      </c>
      <c r="W56" s="714">
        <v>0</v>
      </c>
      <c r="X56" s="714">
        <v>0.22422475038534856</v>
      </c>
      <c r="Y56" s="714">
        <v>28.211565531079522</v>
      </c>
      <c r="Z56" s="714">
        <v>1.5427322072116778</v>
      </c>
      <c r="AA56" s="714">
        <v>0.10754043138107074</v>
      </c>
      <c r="AB56" s="714">
        <v>0.73696525576913863</v>
      </c>
      <c r="AC56" s="714">
        <v>7.2336973460816911E-2</v>
      </c>
      <c r="AD56" s="714">
        <v>1.1411913220544178E-2</v>
      </c>
      <c r="AE56" s="714">
        <v>7.242067796539456E-4</v>
      </c>
      <c r="AF56" s="714">
        <v>9.9876729141894433E-4</v>
      </c>
      <c r="AG56" s="714">
        <v>4.4517802655154399E-5</v>
      </c>
      <c r="AH56" s="714">
        <v>2.4727542729169767</v>
      </c>
      <c r="AI56" s="714">
        <v>23.951781038760718</v>
      </c>
      <c r="AJ56" s="714">
        <v>1.3014137358266455</v>
      </c>
      <c r="AK56" s="714">
        <v>4.9316507681608376E-2</v>
      </c>
      <c r="AL56" s="714">
        <v>0.61092965514665187</v>
      </c>
      <c r="AM56" s="714">
        <v>6.2078112604700628E-2</v>
      </c>
      <c r="AN56" s="714">
        <v>9.3874430433543918E-3</v>
      </c>
      <c r="AO56" s="714">
        <v>3.0126935281292683E-4</v>
      </c>
      <c r="AP56" s="714">
        <v>7.8146558320832697E-4</v>
      </c>
      <c r="AQ56" s="714">
        <v>7.3261844506754812E-6</v>
      </c>
      <c r="AR56" s="714">
        <v>2.0342155154234325</v>
      </c>
    </row>
    <row r="57" spans="1:44">
      <c r="A57" s="711" t="s">
        <v>1604</v>
      </c>
      <c r="B57" s="712">
        <v>54</v>
      </c>
      <c r="C57" s="712" t="s">
        <v>1605</v>
      </c>
      <c r="D57" s="713">
        <v>925949</v>
      </c>
      <c r="E57" s="713">
        <v>3190255.9907931946</v>
      </c>
      <c r="F57" s="713">
        <v>157992.33287607317</v>
      </c>
      <c r="G57" s="713">
        <v>45973.047363717349</v>
      </c>
      <c r="H57" s="713">
        <v>334.91052421666672</v>
      </c>
      <c r="I57" s="713">
        <v>2021.4957324884974</v>
      </c>
      <c r="J57" s="713">
        <v>0</v>
      </c>
      <c r="K57" s="713">
        <v>0</v>
      </c>
      <c r="L57" s="713">
        <v>0</v>
      </c>
      <c r="M57" s="713">
        <v>0</v>
      </c>
      <c r="N57" s="713">
        <v>206321.78649649565</v>
      </c>
      <c r="O57" s="714">
        <v>3.445390610922626</v>
      </c>
      <c r="P57" s="714">
        <v>0.17062746746966967</v>
      </c>
      <c r="Q57" s="714">
        <v>4.9649653883439962E-2</v>
      </c>
      <c r="R57" s="714">
        <v>3.6169435273073001E-4</v>
      </c>
      <c r="S57" s="714">
        <v>2.1831609867157885E-3</v>
      </c>
      <c r="T57" s="714">
        <v>0</v>
      </c>
      <c r="U57" s="714">
        <v>0</v>
      </c>
      <c r="V57" s="714">
        <v>0</v>
      </c>
      <c r="W57" s="714">
        <v>0</v>
      </c>
      <c r="X57" s="714">
        <v>0.22282197669255613</v>
      </c>
      <c r="Y57" s="714">
        <v>17.316624101545614</v>
      </c>
      <c r="Z57" s="714">
        <v>0.9720877144559662</v>
      </c>
      <c r="AA57" s="714">
        <v>0.10857606584242133</v>
      </c>
      <c r="AB57" s="714">
        <v>6.6304447597079985E-2</v>
      </c>
      <c r="AC57" s="714">
        <v>7.5026219398568586E-2</v>
      </c>
      <c r="AD57" s="714">
        <v>8.9058434252343825E-3</v>
      </c>
      <c r="AE57" s="714">
        <v>2.8288299734535851E-4</v>
      </c>
      <c r="AF57" s="714">
        <v>5.113700291661887E-4</v>
      </c>
      <c r="AG57" s="714">
        <v>1.9755972352573241E-5</v>
      </c>
      <c r="AH57" s="714">
        <v>1.2317142997181347</v>
      </c>
      <c r="AI57" s="714">
        <v>13.396426223496942</v>
      </c>
      <c r="AJ57" s="714">
        <v>0.73967454952695999</v>
      </c>
      <c r="AK57" s="714">
        <v>6.5476629920615204E-2</v>
      </c>
      <c r="AL57" s="714">
        <v>4.9285204382894503E-3</v>
      </c>
      <c r="AM57" s="714">
        <v>1.9409536349047053E-2</v>
      </c>
      <c r="AN57" s="714">
        <v>6.9773373065758933E-3</v>
      </c>
      <c r="AO57" s="714">
        <v>9.4628012442426161E-5</v>
      </c>
      <c r="AP57" s="714">
        <v>3.627677217689673E-4</v>
      </c>
      <c r="AQ57" s="714">
        <v>2.3678547086739208E-6</v>
      </c>
      <c r="AR57" s="714">
        <v>0.83692633713040765</v>
      </c>
    </row>
    <row r="58" spans="1:44">
      <c r="A58" s="711" t="s">
        <v>1606</v>
      </c>
      <c r="B58" s="712">
        <v>55</v>
      </c>
      <c r="C58" s="712" t="s">
        <v>1607</v>
      </c>
      <c r="D58" s="713">
        <v>236222</v>
      </c>
      <c r="E58" s="713">
        <v>1048212.5262938722</v>
      </c>
      <c r="F58" s="713">
        <v>53143.53137073775</v>
      </c>
      <c r="G58" s="713">
        <v>2653.7925485046258</v>
      </c>
      <c r="H58" s="713">
        <v>54.464832462896865</v>
      </c>
      <c r="I58" s="713">
        <v>290.39386034483209</v>
      </c>
      <c r="J58" s="713">
        <v>0</v>
      </c>
      <c r="K58" s="713">
        <v>0</v>
      </c>
      <c r="L58" s="713">
        <v>0</v>
      </c>
      <c r="M58" s="713">
        <v>0</v>
      </c>
      <c r="N58" s="713">
        <v>56142.182612050106</v>
      </c>
      <c r="O58" s="714">
        <v>4.4374043327627071</v>
      </c>
      <c r="P58" s="714">
        <v>0.22497282797850221</v>
      </c>
      <c r="Q58" s="714">
        <v>1.1234315806760698E-2</v>
      </c>
      <c r="R58" s="714">
        <v>2.3056629976419158E-4</v>
      </c>
      <c r="S58" s="714">
        <v>1.2293260591512733E-3</v>
      </c>
      <c r="T58" s="714">
        <v>0</v>
      </c>
      <c r="U58" s="714">
        <v>0</v>
      </c>
      <c r="V58" s="714">
        <v>0</v>
      </c>
      <c r="W58" s="714">
        <v>0</v>
      </c>
      <c r="X58" s="714">
        <v>0.23766703614417839</v>
      </c>
      <c r="Y58" s="714">
        <v>17.322325973212624</v>
      </c>
      <c r="Z58" s="714">
        <v>0.9477388336335536</v>
      </c>
      <c r="AA58" s="714">
        <v>6.75547507119105E-2</v>
      </c>
      <c r="AB58" s="714">
        <v>6.8833265021264911E-2</v>
      </c>
      <c r="AC58" s="714">
        <v>5.77335895491842E-2</v>
      </c>
      <c r="AD58" s="714">
        <v>6.1901405319540288E-3</v>
      </c>
      <c r="AE58" s="714">
        <v>3.4097426856517852E-4</v>
      </c>
      <c r="AF58" s="714">
        <v>4.8720048495255438E-4</v>
      </c>
      <c r="AG58" s="714">
        <v>2.1501739873716916E-5</v>
      </c>
      <c r="AH58" s="714">
        <v>1.1489002559412584</v>
      </c>
      <c r="AI58" s="714">
        <v>13.191771107520729</v>
      </c>
      <c r="AJ58" s="714">
        <v>0.70420030542173018</v>
      </c>
      <c r="AK58" s="714">
        <v>2.7196969275548023E-2</v>
      </c>
      <c r="AL58" s="714">
        <v>7.0526494306961543E-3</v>
      </c>
      <c r="AM58" s="714">
        <v>8.2328058709801866E-3</v>
      </c>
      <c r="AN58" s="714">
        <v>4.5895865971017019E-3</v>
      </c>
      <c r="AO58" s="714">
        <v>1.2734773614221423E-4</v>
      </c>
      <c r="AP58" s="714">
        <v>3.4880324945656805E-4</v>
      </c>
      <c r="AQ58" s="714">
        <v>3.1496242130624432E-6</v>
      </c>
      <c r="AR58" s="714">
        <v>0.75175161720586814</v>
      </c>
    </row>
    <row r="59" spans="1:44">
      <c r="A59" s="711" t="s">
        <v>1608</v>
      </c>
      <c r="B59" s="712">
        <v>56</v>
      </c>
      <c r="C59" s="712" t="s">
        <v>989</v>
      </c>
      <c r="D59" s="713">
        <v>1562889</v>
      </c>
      <c r="E59" s="713">
        <v>2768917.5946529433</v>
      </c>
      <c r="F59" s="713">
        <v>136014.69873859303</v>
      </c>
      <c r="G59" s="713">
        <v>17559.7475616337</v>
      </c>
      <c r="H59" s="713">
        <v>221.6844374697022</v>
      </c>
      <c r="I59" s="713">
        <v>1290.4593189237305</v>
      </c>
      <c r="J59" s="713">
        <v>0</v>
      </c>
      <c r="K59" s="713">
        <v>0</v>
      </c>
      <c r="L59" s="713">
        <v>0</v>
      </c>
      <c r="M59" s="713">
        <v>0</v>
      </c>
      <c r="N59" s="713">
        <v>155086.59005662016</v>
      </c>
      <c r="O59" s="714">
        <v>1.7716661865640768</v>
      </c>
      <c r="P59" s="714">
        <v>8.7027740766358344E-2</v>
      </c>
      <c r="Q59" s="714">
        <v>1.1235441263988484E-2</v>
      </c>
      <c r="R59" s="714">
        <v>1.4184272681534146E-4</v>
      </c>
      <c r="S59" s="714">
        <v>8.256884007269425E-4</v>
      </c>
      <c r="T59" s="714">
        <v>0</v>
      </c>
      <c r="U59" s="714">
        <v>0</v>
      </c>
      <c r="V59" s="714">
        <v>0</v>
      </c>
      <c r="W59" s="714">
        <v>0</v>
      </c>
      <c r="X59" s="714">
        <v>9.9230713157889117E-2</v>
      </c>
      <c r="Y59" s="714">
        <v>18.362587286193623</v>
      </c>
      <c r="Z59" s="714">
        <v>1.0289567043967978</v>
      </c>
      <c r="AA59" s="714">
        <v>8.1796529794921843E-2</v>
      </c>
      <c r="AB59" s="714">
        <v>0.16353348195009704</v>
      </c>
      <c r="AC59" s="714">
        <v>6.851842615702021E-2</v>
      </c>
      <c r="AD59" s="714">
        <v>7.4322445308491634E-3</v>
      </c>
      <c r="AE59" s="714">
        <v>4.4353045949851989E-4</v>
      </c>
      <c r="AF59" s="714">
        <v>6.3690429849243204E-4</v>
      </c>
      <c r="AG59" s="714">
        <v>2.9004370851521826E-5</v>
      </c>
      <c r="AH59" s="714">
        <v>1.3513468259585286</v>
      </c>
      <c r="AI59" s="714">
        <v>14.060371484812455</v>
      </c>
      <c r="AJ59" s="714">
        <v>0.77517926536639892</v>
      </c>
      <c r="AK59" s="714">
        <v>3.6030075209305124E-2</v>
      </c>
      <c r="AL59" s="714">
        <v>9.3717098780353239E-2</v>
      </c>
      <c r="AM59" s="714">
        <v>2.7488849461771617E-2</v>
      </c>
      <c r="AN59" s="714">
        <v>5.6605170265966176E-3</v>
      </c>
      <c r="AO59" s="714">
        <v>1.5834674133485265E-4</v>
      </c>
      <c r="AP59" s="714">
        <v>4.5978908432918827E-4</v>
      </c>
      <c r="AQ59" s="714">
        <v>3.9140225785661311E-6</v>
      </c>
      <c r="AR59" s="714">
        <v>0.93869785569266828</v>
      </c>
    </row>
    <row r="60" spans="1:44">
      <c r="A60" s="711" t="s">
        <v>1609</v>
      </c>
      <c r="B60" s="712">
        <v>57</v>
      </c>
      <c r="C60" s="712" t="s">
        <v>990</v>
      </c>
      <c r="D60" s="713">
        <v>569522</v>
      </c>
      <c r="E60" s="713">
        <v>957845.08134710463</v>
      </c>
      <c r="F60" s="713">
        <v>50315.378020017408</v>
      </c>
      <c r="G60" s="713">
        <v>14.30980944911204</v>
      </c>
      <c r="H60" s="713">
        <v>17.091931323648769</v>
      </c>
      <c r="I60" s="713">
        <v>45.56988574976738</v>
      </c>
      <c r="J60" s="713">
        <v>0</v>
      </c>
      <c r="K60" s="713">
        <v>0</v>
      </c>
      <c r="L60" s="713">
        <v>0</v>
      </c>
      <c r="M60" s="713">
        <v>0</v>
      </c>
      <c r="N60" s="713">
        <v>50392.349646539944</v>
      </c>
      <c r="O60" s="714">
        <v>1.6818403526941972</v>
      </c>
      <c r="P60" s="714">
        <v>8.8346680233629973E-2</v>
      </c>
      <c r="Q60" s="714">
        <v>2.5125999433054455E-5</v>
      </c>
      <c r="R60" s="714">
        <v>3.0011011556443419E-5</v>
      </c>
      <c r="S60" s="714">
        <v>8.0014267666161056E-5</v>
      </c>
      <c r="T60" s="714">
        <v>0</v>
      </c>
      <c r="U60" s="714">
        <v>0</v>
      </c>
      <c r="V60" s="714">
        <v>0</v>
      </c>
      <c r="W60" s="714">
        <v>0</v>
      </c>
      <c r="X60" s="714">
        <v>8.8481831512285627E-2</v>
      </c>
      <c r="Y60" s="714">
        <v>45.445306193189715</v>
      </c>
      <c r="Z60" s="714">
        <v>2.5581679594756475</v>
      </c>
      <c r="AA60" s="714">
        <v>0.38873878340993784</v>
      </c>
      <c r="AB60" s="714">
        <v>0.23189335206817246</v>
      </c>
      <c r="AC60" s="714">
        <v>2.5991915088431026</v>
      </c>
      <c r="AD60" s="714">
        <v>1.8778741146752195E-2</v>
      </c>
      <c r="AE60" s="714">
        <v>1.0568349486218681E-3</v>
      </c>
      <c r="AF60" s="714">
        <v>1.6522984194320555E-3</v>
      </c>
      <c r="AG60" s="714">
        <v>6.6685461167356584E-5</v>
      </c>
      <c r="AH60" s="714">
        <v>5.7995461637728329</v>
      </c>
      <c r="AI60" s="714">
        <v>24.36986340003196</v>
      </c>
      <c r="AJ60" s="714">
        <v>1.3215160095652445</v>
      </c>
      <c r="AK60" s="714">
        <v>8.5855018824558704E-2</v>
      </c>
      <c r="AL60" s="714">
        <v>1.7802929028364077E-2</v>
      </c>
      <c r="AM60" s="714">
        <v>0.66696374602946618</v>
      </c>
      <c r="AN60" s="714">
        <v>8.9552689775331939E-3</v>
      </c>
      <c r="AO60" s="714">
        <v>2.6700079508779246E-4</v>
      </c>
      <c r="AP60" s="714">
        <v>9.3107988996331574E-4</v>
      </c>
      <c r="AQ60" s="714">
        <v>6.5094306169178745E-6</v>
      </c>
      <c r="AR60" s="714">
        <v>2.1022975625408349</v>
      </c>
    </row>
    <row r="61" spans="1:44">
      <c r="A61" s="711" t="s">
        <v>1610</v>
      </c>
      <c r="B61" s="712">
        <v>58</v>
      </c>
      <c r="C61" s="712" t="s">
        <v>991</v>
      </c>
      <c r="D61" s="713">
        <v>2236217</v>
      </c>
      <c r="E61" s="713">
        <v>24371629.440281902</v>
      </c>
      <c r="F61" s="713">
        <v>1370455.8797308628</v>
      </c>
      <c r="G61" s="713">
        <v>103709.84010559128</v>
      </c>
      <c r="H61" s="713">
        <v>470.79159425668422</v>
      </c>
      <c r="I61" s="713">
        <v>1400.9583704749266</v>
      </c>
      <c r="J61" s="713">
        <v>0</v>
      </c>
      <c r="K61" s="713">
        <v>0</v>
      </c>
      <c r="L61" s="713">
        <v>0</v>
      </c>
      <c r="M61" s="713">
        <v>0</v>
      </c>
      <c r="N61" s="713">
        <v>1476037.4698011857</v>
      </c>
      <c r="O61" s="714">
        <v>10.898597694356988</v>
      </c>
      <c r="P61" s="714">
        <v>0.6128456584181512</v>
      </c>
      <c r="Q61" s="714">
        <v>4.6377359668400377E-2</v>
      </c>
      <c r="R61" s="714">
        <v>2.1053037082567757E-4</v>
      </c>
      <c r="S61" s="714">
        <v>6.2648587792460506E-4</v>
      </c>
      <c r="T61" s="714">
        <v>0</v>
      </c>
      <c r="U61" s="714">
        <v>0</v>
      </c>
      <c r="V61" s="714">
        <v>0</v>
      </c>
      <c r="W61" s="714">
        <v>0</v>
      </c>
      <c r="X61" s="714">
        <v>0.6600600343353018</v>
      </c>
      <c r="Y61" s="714">
        <v>53.736900219674261</v>
      </c>
      <c r="Z61" s="714">
        <v>2.9675199831068451</v>
      </c>
      <c r="AA61" s="714">
        <v>0.23045622326268983</v>
      </c>
      <c r="AB61" s="714">
        <v>0.36727356764309982</v>
      </c>
      <c r="AC61" s="714">
        <v>0.30243783474276148</v>
      </c>
      <c r="AD61" s="714">
        <v>3.6450280832578064E-2</v>
      </c>
      <c r="AE61" s="714">
        <v>1.0386921540610264E-3</v>
      </c>
      <c r="AF61" s="714">
        <v>1.7871067286136188E-3</v>
      </c>
      <c r="AG61" s="714">
        <v>6.5270918370479792E-5</v>
      </c>
      <c r="AH61" s="714">
        <v>3.9070289593890197</v>
      </c>
      <c r="AI61" s="714">
        <v>42.77496847566502</v>
      </c>
      <c r="AJ61" s="714">
        <v>2.3367816876842946</v>
      </c>
      <c r="AK61" s="714">
        <v>0.10354515406132359</v>
      </c>
      <c r="AL61" s="714">
        <v>0.15472096529687618</v>
      </c>
      <c r="AM61" s="714">
        <v>0.11151894536963773</v>
      </c>
      <c r="AN61" s="714">
        <v>2.8835863807515176E-2</v>
      </c>
      <c r="AO61" s="714">
        <v>3.8881540647138502E-4</v>
      </c>
      <c r="AP61" s="714">
        <v>1.3447531494710219E-3</v>
      </c>
      <c r="AQ61" s="714">
        <v>9.829991084812719E-6</v>
      </c>
      <c r="AR61" s="714">
        <v>2.7371460147666742</v>
      </c>
    </row>
    <row r="62" spans="1:44">
      <c r="A62" s="711" t="s">
        <v>1611</v>
      </c>
      <c r="B62" s="712">
        <v>59</v>
      </c>
      <c r="C62" s="712" t="s">
        <v>992</v>
      </c>
      <c r="D62" s="713">
        <v>51696</v>
      </c>
      <c r="E62" s="713">
        <v>38915.05763398642</v>
      </c>
      <c r="F62" s="713">
        <v>2183.2431166190831</v>
      </c>
      <c r="G62" s="713">
        <v>0</v>
      </c>
      <c r="H62" s="713">
        <v>29.078548785066751</v>
      </c>
      <c r="I62" s="713">
        <v>192.76350142707068</v>
      </c>
      <c r="J62" s="713">
        <v>0</v>
      </c>
      <c r="K62" s="713">
        <v>0</v>
      </c>
      <c r="L62" s="713">
        <v>0</v>
      </c>
      <c r="M62" s="713">
        <v>0</v>
      </c>
      <c r="N62" s="713">
        <v>2405.0851668312207</v>
      </c>
      <c r="O62" s="714">
        <v>0.75276728632749956</v>
      </c>
      <c r="P62" s="714">
        <v>4.223234131497762E-2</v>
      </c>
      <c r="Q62" s="714">
        <v>0</v>
      </c>
      <c r="R62" s="714">
        <v>5.6249127176312961E-4</v>
      </c>
      <c r="S62" s="714">
        <v>3.7287894890720885E-3</v>
      </c>
      <c r="T62" s="714">
        <v>0</v>
      </c>
      <c r="U62" s="714">
        <v>0</v>
      </c>
      <c r="V62" s="714">
        <v>0</v>
      </c>
      <c r="W62" s="714">
        <v>0</v>
      </c>
      <c r="X62" s="714">
        <v>4.6523622075812843E-2</v>
      </c>
      <c r="Y62" s="714">
        <v>94.562516578913275</v>
      </c>
      <c r="Z62" s="714">
        <v>4.7575848589447602</v>
      </c>
      <c r="AA62" s="714">
        <v>0.24488985444789979</v>
      </c>
      <c r="AB62" s="714">
        <v>0.30430804515755089</v>
      </c>
      <c r="AC62" s="714">
        <v>4.1189548479194128E-2</v>
      </c>
      <c r="AD62" s="714">
        <v>4.9101390180820492E-2</v>
      </c>
      <c r="AE62" s="714">
        <v>1.3150414865005151E-3</v>
      </c>
      <c r="AF62" s="714">
        <v>4.8233658211160437E-3</v>
      </c>
      <c r="AG62" s="714">
        <v>8.5241638881837671E-5</v>
      </c>
      <c r="AH62" s="714">
        <v>5.4032973461567231</v>
      </c>
      <c r="AI62" s="714">
        <v>85.191665869547307</v>
      </c>
      <c r="AJ62" s="714">
        <v>4.2335012218902737</v>
      </c>
      <c r="AK62" s="714">
        <v>9.5789716870426422E-2</v>
      </c>
      <c r="AL62" s="714">
        <v>1.6658968271032151E-2</v>
      </c>
      <c r="AM62" s="714">
        <v>3.4948843617245991E-2</v>
      </c>
      <c r="AN62" s="714">
        <v>4.0629259374897399E-2</v>
      </c>
      <c r="AO62" s="714">
        <v>5.200765939838137E-4</v>
      </c>
      <c r="AP62" s="714">
        <v>4.3739600975472009E-3</v>
      </c>
      <c r="AQ62" s="714">
        <v>1.4659276260145331E-5</v>
      </c>
      <c r="AR62" s="714">
        <v>4.4264367059916667</v>
      </c>
    </row>
    <row r="63" spans="1:44">
      <c r="A63" s="711" t="s">
        <v>1612</v>
      </c>
      <c r="B63" s="712">
        <v>60</v>
      </c>
      <c r="C63" s="712" t="s">
        <v>993</v>
      </c>
      <c r="D63" s="713">
        <v>1426993</v>
      </c>
      <c r="E63" s="713">
        <v>2420927.6661045924</v>
      </c>
      <c r="F63" s="713">
        <v>142291.35332329868</v>
      </c>
      <c r="G63" s="713">
        <v>0</v>
      </c>
      <c r="H63" s="713">
        <v>54.211274048939053</v>
      </c>
      <c r="I63" s="713">
        <v>189.24268731041079</v>
      </c>
      <c r="J63" s="713">
        <v>0</v>
      </c>
      <c r="K63" s="713">
        <v>0</v>
      </c>
      <c r="L63" s="713">
        <v>0</v>
      </c>
      <c r="M63" s="713">
        <v>0</v>
      </c>
      <c r="N63" s="713">
        <v>142534.80728465802</v>
      </c>
      <c r="O63" s="714">
        <v>1.6965238554811357</v>
      </c>
      <c r="P63" s="714">
        <v>9.9714121459109253E-2</v>
      </c>
      <c r="Q63" s="714">
        <v>0</v>
      </c>
      <c r="R63" s="714">
        <v>3.7989866838126783E-5</v>
      </c>
      <c r="S63" s="714">
        <v>1.3261640898757791E-4</v>
      </c>
      <c r="T63" s="714">
        <v>0</v>
      </c>
      <c r="U63" s="714">
        <v>0</v>
      </c>
      <c r="V63" s="714">
        <v>0</v>
      </c>
      <c r="W63" s="714">
        <v>0</v>
      </c>
      <c r="X63" s="714">
        <v>9.9884727734934967E-2</v>
      </c>
      <c r="Y63" s="714">
        <v>56.796538848275084</v>
      </c>
      <c r="Z63" s="714">
        <v>3.4933205336356923</v>
      </c>
      <c r="AA63" s="714">
        <v>0.38625920036075956</v>
      </c>
      <c r="AB63" s="714">
        <v>0.62017586199078678</v>
      </c>
      <c r="AC63" s="714">
        <v>1.4612749764909558</v>
      </c>
      <c r="AD63" s="714">
        <v>1.7984592235776434E-2</v>
      </c>
      <c r="AE63" s="714">
        <v>8.5143768258225117E-4</v>
      </c>
      <c r="AF63" s="714">
        <v>1.1089468170757363E-3</v>
      </c>
      <c r="AG63" s="714">
        <v>5.1374042972334268E-5</v>
      </c>
      <c r="AH63" s="714">
        <v>5.9810269232566018</v>
      </c>
      <c r="AI63" s="714">
        <v>17.272639495131074</v>
      </c>
      <c r="AJ63" s="714">
        <v>1.0089281348726924</v>
      </c>
      <c r="AK63" s="714">
        <v>4.7186645755726966E-2</v>
      </c>
      <c r="AL63" s="714">
        <v>0.31748352018386072</v>
      </c>
      <c r="AM63" s="714">
        <v>0.19833398970282226</v>
      </c>
      <c r="AN63" s="714">
        <v>6.5957158029511078E-3</v>
      </c>
      <c r="AO63" s="714">
        <v>2.0227612826753333E-4</v>
      </c>
      <c r="AP63" s="714">
        <v>4.5723643993874155E-4</v>
      </c>
      <c r="AQ63" s="714">
        <v>4.2424640103349847E-6</v>
      </c>
      <c r="AR63" s="714">
        <v>1.5791917613502702</v>
      </c>
    </row>
    <row r="64" spans="1:44">
      <c r="A64" s="711" t="s">
        <v>1613</v>
      </c>
      <c r="B64" s="712">
        <v>61</v>
      </c>
      <c r="C64" s="712" t="s">
        <v>1614</v>
      </c>
      <c r="D64" s="713">
        <v>69697</v>
      </c>
      <c r="E64" s="713">
        <v>395228.60270087683</v>
      </c>
      <c r="F64" s="713">
        <v>22630.961758954807</v>
      </c>
      <c r="G64" s="713">
        <v>0</v>
      </c>
      <c r="H64" s="713">
        <v>6.1446570859652132</v>
      </c>
      <c r="I64" s="713">
        <v>12.696881146800138</v>
      </c>
      <c r="J64" s="713">
        <v>0</v>
      </c>
      <c r="K64" s="713">
        <v>0</v>
      </c>
      <c r="L64" s="713">
        <v>0</v>
      </c>
      <c r="M64" s="713">
        <v>0</v>
      </c>
      <c r="N64" s="713">
        <v>22649.803297187573</v>
      </c>
      <c r="O64" s="714">
        <v>5.6706687906348456</v>
      </c>
      <c r="P64" s="714">
        <v>0.32470496232197665</v>
      </c>
      <c r="Q64" s="714">
        <v>0</v>
      </c>
      <c r="R64" s="714">
        <v>8.8162432901921369E-5</v>
      </c>
      <c r="S64" s="714">
        <v>1.8217256333558313E-4</v>
      </c>
      <c r="T64" s="714">
        <v>0</v>
      </c>
      <c r="U64" s="714">
        <v>0</v>
      </c>
      <c r="V64" s="714">
        <v>0</v>
      </c>
      <c r="W64" s="714">
        <v>0</v>
      </c>
      <c r="X64" s="714">
        <v>0.32497529731821417</v>
      </c>
      <c r="Y64" s="714">
        <v>43.73784266803456</v>
      </c>
      <c r="Z64" s="714">
        <v>2.6034224863479243</v>
      </c>
      <c r="AA64" s="714">
        <v>0.20618841085366493</v>
      </c>
      <c r="AB64" s="714">
        <v>0.96404125236391558</v>
      </c>
      <c r="AC64" s="714">
        <v>0.4824235391380946</v>
      </c>
      <c r="AD64" s="714">
        <v>1.8914989407017847E-2</v>
      </c>
      <c r="AE64" s="714">
        <v>9.8234002150977134E-4</v>
      </c>
      <c r="AF64" s="714">
        <v>1.0992820456921335E-3</v>
      </c>
      <c r="AG64" s="714">
        <v>5.9769506178686229E-5</v>
      </c>
      <c r="AH64" s="714">
        <v>4.2771320696839989</v>
      </c>
      <c r="AI64" s="714">
        <v>27.46421342625122</v>
      </c>
      <c r="AJ64" s="714">
        <v>1.6147852269151526</v>
      </c>
      <c r="AK64" s="714">
        <v>4.8801244324938299E-2</v>
      </c>
      <c r="AL64" s="714">
        <v>0.751105691838446</v>
      </c>
      <c r="AM64" s="714">
        <v>0.18431647740478915</v>
      </c>
      <c r="AN64" s="714">
        <v>1.2296361834767511E-2</v>
      </c>
      <c r="AO64" s="714">
        <v>3.65579266686331E-4</v>
      </c>
      <c r="AP64" s="714">
        <v>6.650788839199027E-4</v>
      </c>
      <c r="AQ64" s="714">
        <v>8.6813565789206844E-6</v>
      </c>
      <c r="AR64" s="714">
        <v>2.6123443418252785</v>
      </c>
    </row>
    <row r="65" spans="1:44">
      <c r="A65" s="711" t="s">
        <v>1615</v>
      </c>
      <c r="B65" s="712">
        <v>62</v>
      </c>
      <c r="C65" s="712" t="s">
        <v>336</v>
      </c>
      <c r="D65" s="713">
        <v>1621326</v>
      </c>
      <c r="E65" s="713">
        <v>289637.35569518449</v>
      </c>
      <c r="F65" s="713">
        <v>5980.0498910797451</v>
      </c>
      <c r="G65" s="713">
        <v>34.493868208038293</v>
      </c>
      <c r="H65" s="713">
        <v>203.05906965997326</v>
      </c>
      <c r="I65" s="713">
        <v>1344.7952113476656</v>
      </c>
      <c r="J65" s="713">
        <v>0</v>
      </c>
      <c r="K65" s="713">
        <v>0</v>
      </c>
      <c r="L65" s="713">
        <v>0</v>
      </c>
      <c r="M65" s="713">
        <v>0</v>
      </c>
      <c r="N65" s="713">
        <v>7562.3980402954221</v>
      </c>
      <c r="O65" s="714">
        <v>0.17864226916436576</v>
      </c>
      <c r="P65" s="714">
        <v>3.6883698226511789E-3</v>
      </c>
      <c r="Q65" s="714">
        <v>2.1275097178505923E-5</v>
      </c>
      <c r="R65" s="714">
        <v>1.2524259134805293E-4</v>
      </c>
      <c r="S65" s="714">
        <v>8.2944158753246765E-4</v>
      </c>
      <c r="T65" s="714">
        <v>0</v>
      </c>
      <c r="U65" s="714">
        <v>0</v>
      </c>
      <c r="V65" s="714">
        <v>0</v>
      </c>
      <c r="W65" s="714">
        <v>0</v>
      </c>
      <c r="X65" s="714">
        <v>4.664329098710205E-3</v>
      </c>
      <c r="Y65" s="714">
        <v>9.1373704676592418</v>
      </c>
      <c r="Z65" s="714">
        <v>0.55879653489710812</v>
      </c>
      <c r="AA65" s="714">
        <v>3.276768352080011E-2</v>
      </c>
      <c r="AB65" s="714">
        <v>3.4192539235068563E-2</v>
      </c>
      <c r="AC65" s="714">
        <v>2.3804795409835173E-2</v>
      </c>
      <c r="AD65" s="714">
        <v>3.1459812342408393E-3</v>
      </c>
      <c r="AE65" s="714">
        <v>1.4730182180120564E-4</v>
      </c>
      <c r="AF65" s="714">
        <v>2.9343663335086383E-4</v>
      </c>
      <c r="AG65" s="714">
        <v>8.7481085901335959E-6</v>
      </c>
      <c r="AH65" s="714">
        <v>0.65315702086079497</v>
      </c>
      <c r="AI65" s="714">
        <v>5.7653461314325911</v>
      </c>
      <c r="AJ65" s="714">
        <v>0.34773889644011591</v>
      </c>
      <c r="AK65" s="714">
        <v>7.8721236848540918E-3</v>
      </c>
      <c r="AL65" s="714">
        <v>1.7160741851679783E-3</v>
      </c>
      <c r="AM65" s="714">
        <v>6.3299104109939648E-3</v>
      </c>
      <c r="AN65" s="714">
        <v>1.8836016515463292E-3</v>
      </c>
      <c r="AO65" s="714">
        <v>5.2932053928223229E-5</v>
      </c>
      <c r="AP65" s="714">
        <v>1.9722962669486231E-4</v>
      </c>
      <c r="AQ65" s="714">
        <v>1.1311052471268954E-6</v>
      </c>
      <c r="AR65" s="714">
        <v>0.36579189915854848</v>
      </c>
    </row>
    <row r="66" spans="1:44">
      <c r="A66" s="711" t="s">
        <v>1616</v>
      </c>
      <c r="B66" s="712">
        <v>63</v>
      </c>
      <c r="C66" s="712" t="s">
        <v>567</v>
      </c>
      <c r="D66" s="713">
        <v>79871</v>
      </c>
      <c r="E66" s="713">
        <v>388604.06679642643</v>
      </c>
      <c r="F66" s="713">
        <v>22381.22248363082</v>
      </c>
      <c r="G66" s="713">
        <v>0</v>
      </c>
      <c r="H66" s="713">
        <v>347.35098467565012</v>
      </c>
      <c r="I66" s="713">
        <v>370.32068167822683</v>
      </c>
      <c r="J66" s="713">
        <v>0</v>
      </c>
      <c r="K66" s="713">
        <v>0</v>
      </c>
      <c r="L66" s="713">
        <v>0</v>
      </c>
      <c r="M66" s="713">
        <v>0</v>
      </c>
      <c r="N66" s="713">
        <v>23098.894149984695</v>
      </c>
      <c r="O66" s="714">
        <v>4.8653962864672584</v>
      </c>
      <c r="P66" s="714">
        <v>0.28021713116939589</v>
      </c>
      <c r="Q66" s="714">
        <v>0</v>
      </c>
      <c r="R66" s="714">
        <v>4.3488999095497756E-3</v>
      </c>
      <c r="S66" s="714">
        <v>4.6364848528029799E-3</v>
      </c>
      <c r="T66" s="714">
        <v>0</v>
      </c>
      <c r="U66" s="714">
        <v>0</v>
      </c>
      <c r="V66" s="714">
        <v>0</v>
      </c>
      <c r="W66" s="714">
        <v>0</v>
      </c>
      <c r="X66" s="714">
        <v>0.28920251593174867</v>
      </c>
      <c r="Y66" s="714">
        <v>98.628718300412828</v>
      </c>
      <c r="Z66" s="714">
        <v>6.0780799795531184</v>
      </c>
      <c r="AA66" s="714">
        <v>0.22889359045751534</v>
      </c>
      <c r="AB66" s="714">
        <v>0.33115937880138524</v>
      </c>
      <c r="AC66" s="714">
        <v>0.10119824165706318</v>
      </c>
      <c r="AD66" s="714">
        <v>1.8679481657234192E-2</v>
      </c>
      <c r="AE66" s="714">
        <v>7.4330962932776952E-4</v>
      </c>
      <c r="AF66" s="714">
        <v>3.5392130906764098E-3</v>
      </c>
      <c r="AG66" s="714">
        <v>4.7419670513984221E-5</v>
      </c>
      <c r="AH66" s="714">
        <v>6.7623406145168339</v>
      </c>
      <c r="AI66" s="714">
        <v>72.630964979380963</v>
      </c>
      <c r="AJ66" s="714">
        <v>4.4160040401273246</v>
      </c>
      <c r="AK66" s="714">
        <v>4.0538178027868507E-2</v>
      </c>
      <c r="AL66" s="714">
        <v>1.5928300245584025E-2</v>
      </c>
      <c r="AM66" s="714">
        <v>3.8909431521760511E-2</v>
      </c>
      <c r="AN66" s="714">
        <v>1.0532655495366427E-2</v>
      </c>
      <c r="AO66" s="714">
        <v>2.3064317900424992E-4</v>
      </c>
      <c r="AP66" s="714">
        <v>2.7714874267063959E-3</v>
      </c>
      <c r="AQ66" s="714">
        <v>6.0578777587070269E-6</v>
      </c>
      <c r="AR66" s="714">
        <v>4.5249207939013738</v>
      </c>
    </row>
    <row r="67" spans="1:44">
      <c r="A67" s="711" t="s">
        <v>1617</v>
      </c>
      <c r="B67" s="712">
        <v>64</v>
      </c>
      <c r="C67" s="712" t="s">
        <v>1618</v>
      </c>
      <c r="D67" s="713">
        <v>77986</v>
      </c>
      <c r="E67" s="713">
        <v>956920.64215790934</v>
      </c>
      <c r="F67" s="713">
        <v>54158.52699244325</v>
      </c>
      <c r="G67" s="713">
        <v>0</v>
      </c>
      <c r="H67" s="713">
        <v>76.849894740491905</v>
      </c>
      <c r="I67" s="713">
        <v>97.86009732465746</v>
      </c>
      <c r="J67" s="713">
        <v>0</v>
      </c>
      <c r="K67" s="713">
        <v>0</v>
      </c>
      <c r="L67" s="713">
        <v>0</v>
      </c>
      <c r="M67" s="713">
        <v>0</v>
      </c>
      <c r="N67" s="713">
        <v>54333.236984508403</v>
      </c>
      <c r="O67" s="714">
        <v>12.270415743311739</v>
      </c>
      <c r="P67" s="714">
        <v>0.6944647371636351</v>
      </c>
      <c r="Q67" s="714">
        <v>0</v>
      </c>
      <c r="R67" s="714">
        <v>9.8543193317379924E-4</v>
      </c>
      <c r="S67" s="714">
        <v>1.2548418603936279E-3</v>
      </c>
      <c r="T67" s="714">
        <v>0</v>
      </c>
      <c r="U67" s="714">
        <v>0</v>
      </c>
      <c r="V67" s="714">
        <v>0</v>
      </c>
      <c r="W67" s="714">
        <v>0</v>
      </c>
      <c r="X67" s="714">
        <v>0.6967050109572025</v>
      </c>
      <c r="Y67" s="714">
        <v>105.23687675644011</v>
      </c>
      <c r="Z67" s="714">
        <v>6.3365278044096449</v>
      </c>
      <c r="AA67" s="714">
        <v>0.23998173939759881</v>
      </c>
      <c r="AB67" s="714">
        <v>0.3575436138691459</v>
      </c>
      <c r="AC67" s="714">
        <v>6.2002515634480539E-2</v>
      </c>
      <c r="AD67" s="714">
        <v>1.4718185245366276E-2</v>
      </c>
      <c r="AE67" s="714">
        <v>7.3790654119247189E-4</v>
      </c>
      <c r="AF67" s="714">
        <v>3.4101574820879811E-3</v>
      </c>
      <c r="AG67" s="714">
        <v>4.6973238616117587E-5</v>
      </c>
      <c r="AH67" s="714">
        <v>7.0149688958181331</v>
      </c>
      <c r="AI67" s="714">
        <v>77.35488819393197</v>
      </c>
      <c r="AJ67" s="714">
        <v>4.5940048207713318</v>
      </c>
      <c r="AK67" s="714">
        <v>4.4871295734917674E-2</v>
      </c>
      <c r="AL67" s="714">
        <v>1.4129865892034778E-2</v>
      </c>
      <c r="AM67" s="714">
        <v>3.0230838600588349E-2</v>
      </c>
      <c r="AN67" s="714">
        <v>7.5636122496685939E-3</v>
      </c>
      <c r="AO67" s="714">
        <v>2.307491760778563E-4</v>
      </c>
      <c r="AP67" s="714">
        <v>2.5165564582071464E-3</v>
      </c>
      <c r="AQ67" s="714">
        <v>5.9501300997080467E-6</v>
      </c>
      <c r="AR67" s="714">
        <v>4.6935536890129272</v>
      </c>
    </row>
    <row r="68" spans="1:44">
      <c r="A68" s="711" t="s">
        <v>1619</v>
      </c>
      <c r="B68" s="712">
        <v>65</v>
      </c>
      <c r="C68" s="712" t="s">
        <v>1620</v>
      </c>
      <c r="D68" s="713">
        <v>87637</v>
      </c>
      <c r="E68" s="713">
        <v>398539.6444203303</v>
      </c>
      <c r="F68" s="713">
        <v>21862.103398678242</v>
      </c>
      <c r="G68" s="713">
        <v>0</v>
      </c>
      <c r="H68" s="713">
        <v>25.436253319030499</v>
      </c>
      <c r="I68" s="713">
        <v>33.886561609241689</v>
      </c>
      <c r="J68" s="713">
        <v>0</v>
      </c>
      <c r="K68" s="713">
        <v>0</v>
      </c>
      <c r="L68" s="713">
        <v>0</v>
      </c>
      <c r="M68" s="713">
        <v>0</v>
      </c>
      <c r="N68" s="713">
        <v>21921.426213606512</v>
      </c>
      <c r="O68" s="714">
        <v>4.5476185220891896</v>
      </c>
      <c r="P68" s="714">
        <v>0.24946202401586365</v>
      </c>
      <c r="Q68" s="714">
        <v>0</v>
      </c>
      <c r="R68" s="714">
        <v>2.9024559625535445E-4</v>
      </c>
      <c r="S68" s="714">
        <v>3.8666957574131575E-4</v>
      </c>
      <c r="T68" s="714">
        <v>0</v>
      </c>
      <c r="U68" s="714">
        <v>0</v>
      </c>
      <c r="V68" s="714">
        <v>0</v>
      </c>
      <c r="W68" s="714">
        <v>0</v>
      </c>
      <c r="X68" s="714">
        <v>0.25013893918786029</v>
      </c>
      <c r="Y68" s="714">
        <v>111.05334990455637</v>
      </c>
      <c r="Z68" s="714">
        <v>6.844705635055897</v>
      </c>
      <c r="AA68" s="714">
        <v>0.23677896582073496</v>
      </c>
      <c r="AB68" s="714">
        <v>0.34438143701561291</v>
      </c>
      <c r="AC68" s="714">
        <v>5.3033929429681638E-2</v>
      </c>
      <c r="AD68" s="714">
        <v>1.4725512813346145E-2</v>
      </c>
      <c r="AE68" s="714">
        <v>6.6164587225264325E-4</v>
      </c>
      <c r="AF68" s="714">
        <v>4.0270460945421036E-3</v>
      </c>
      <c r="AG68" s="714">
        <v>4.2452846017481913E-5</v>
      </c>
      <c r="AH68" s="714">
        <v>7.4983566249480846</v>
      </c>
      <c r="AI68" s="714">
        <v>83.601082394889843</v>
      </c>
      <c r="AJ68" s="714">
        <v>5.0874353133599008</v>
      </c>
      <c r="AK68" s="714">
        <v>4.731588344826352E-2</v>
      </c>
      <c r="AL68" s="714">
        <v>1.1739176059202036E-2</v>
      </c>
      <c r="AM68" s="714">
        <v>3.1181127907820842E-2</v>
      </c>
      <c r="AN68" s="714">
        <v>7.1105233582938829E-3</v>
      </c>
      <c r="AO68" s="714">
        <v>2.0487763015154977E-4</v>
      </c>
      <c r="AP68" s="714">
        <v>3.1864217159431338E-3</v>
      </c>
      <c r="AQ68" s="714">
        <v>5.3726927626131884E-6</v>
      </c>
      <c r="AR68" s="714">
        <v>5.1881786961723382</v>
      </c>
    </row>
    <row r="69" spans="1:44">
      <c r="A69" s="711" t="s">
        <v>1621</v>
      </c>
      <c r="B69" s="712">
        <v>66</v>
      </c>
      <c r="C69" s="712" t="s">
        <v>1622</v>
      </c>
      <c r="D69" s="713">
        <v>102543</v>
      </c>
      <c r="E69" s="713">
        <v>472201.98856061732</v>
      </c>
      <c r="F69" s="713">
        <v>25975.249344919444</v>
      </c>
      <c r="G69" s="713">
        <v>284.89959077196289</v>
      </c>
      <c r="H69" s="713">
        <v>126.97818580083104</v>
      </c>
      <c r="I69" s="713">
        <v>141.41285158072694</v>
      </c>
      <c r="J69" s="713">
        <v>0</v>
      </c>
      <c r="K69" s="713">
        <v>0</v>
      </c>
      <c r="L69" s="713">
        <v>0</v>
      </c>
      <c r="M69" s="713">
        <v>0</v>
      </c>
      <c r="N69" s="713">
        <v>26528.539973072966</v>
      </c>
      <c r="O69" s="714">
        <v>4.6049168501079283</v>
      </c>
      <c r="P69" s="714">
        <v>0.25331079981002552</v>
      </c>
      <c r="Q69" s="714">
        <v>2.7783426540277044E-3</v>
      </c>
      <c r="R69" s="714">
        <v>1.2382920901556523E-3</v>
      </c>
      <c r="S69" s="714">
        <v>1.3790590443104546E-3</v>
      </c>
      <c r="T69" s="714">
        <v>0</v>
      </c>
      <c r="U69" s="714">
        <v>0</v>
      </c>
      <c r="V69" s="714">
        <v>0</v>
      </c>
      <c r="W69" s="714">
        <v>0</v>
      </c>
      <c r="X69" s="714">
        <v>0.25870649359851933</v>
      </c>
      <c r="Y69" s="714">
        <v>93.404116022723301</v>
      </c>
      <c r="Z69" s="714">
        <v>5.94358922125602</v>
      </c>
      <c r="AA69" s="714">
        <v>0.22817401880893343</v>
      </c>
      <c r="AB69" s="714">
        <v>0.30650200164036268</v>
      </c>
      <c r="AC69" s="714">
        <v>5.8186640847671917E-2</v>
      </c>
      <c r="AD69" s="714">
        <v>1.5580659401090814E-2</v>
      </c>
      <c r="AE69" s="714">
        <v>7.011586509169897E-4</v>
      </c>
      <c r="AF69" s="714">
        <v>2.9267315958170534E-3</v>
      </c>
      <c r="AG69" s="714">
        <v>4.3932667141915075E-5</v>
      </c>
      <c r="AH69" s="714">
        <v>6.555704364867954</v>
      </c>
      <c r="AI69" s="714">
        <v>62.89289379020002</v>
      </c>
      <c r="AJ69" s="714">
        <v>4.0046103040947996</v>
      </c>
      <c r="AK69" s="714">
        <v>4.7856172917820537E-2</v>
      </c>
      <c r="AL69" s="714">
        <v>1.2330931935150658E-2</v>
      </c>
      <c r="AM69" s="714">
        <v>2.8506347942824771E-2</v>
      </c>
      <c r="AN69" s="714">
        <v>7.3600434225111061E-3</v>
      </c>
      <c r="AO69" s="714">
        <v>2.1762913763851438E-4</v>
      </c>
      <c r="AP69" s="714">
        <v>1.9732033982285285E-3</v>
      </c>
      <c r="AQ69" s="714">
        <v>5.3745716912064898E-6</v>
      </c>
      <c r="AR69" s="714">
        <v>4.1028600074206647</v>
      </c>
    </row>
    <row r="70" spans="1:44">
      <c r="A70" s="711" t="s">
        <v>1623</v>
      </c>
      <c r="B70" s="712">
        <v>67</v>
      </c>
      <c r="C70" s="712" t="s">
        <v>571</v>
      </c>
      <c r="D70" s="713">
        <v>50693</v>
      </c>
      <c r="E70" s="713">
        <v>106321.17353986153</v>
      </c>
      <c r="F70" s="713">
        <v>5669.0270993022796</v>
      </c>
      <c r="G70" s="713">
        <v>0</v>
      </c>
      <c r="H70" s="713">
        <v>20.597698168220802</v>
      </c>
      <c r="I70" s="713">
        <v>23.482802248178157</v>
      </c>
      <c r="J70" s="713">
        <v>0</v>
      </c>
      <c r="K70" s="713">
        <v>0</v>
      </c>
      <c r="L70" s="713">
        <v>0</v>
      </c>
      <c r="M70" s="713">
        <v>0</v>
      </c>
      <c r="N70" s="713">
        <v>5713.1075997186781</v>
      </c>
      <c r="O70" s="714">
        <v>2.0973541423837911</v>
      </c>
      <c r="P70" s="714">
        <v>0.11183057028193794</v>
      </c>
      <c r="Q70" s="714">
        <v>0</v>
      </c>
      <c r="R70" s="714">
        <v>4.0632233579036164E-4</v>
      </c>
      <c r="S70" s="714">
        <v>4.6323559955374817E-4</v>
      </c>
      <c r="T70" s="714">
        <v>0</v>
      </c>
      <c r="U70" s="714">
        <v>0</v>
      </c>
      <c r="V70" s="714">
        <v>0</v>
      </c>
      <c r="W70" s="714">
        <v>0</v>
      </c>
      <c r="X70" s="714">
        <v>0.11270012821728205</v>
      </c>
      <c r="Y70" s="714">
        <v>82.654231871180116</v>
      </c>
      <c r="Z70" s="714">
        <v>5.2093938623424227</v>
      </c>
      <c r="AA70" s="714">
        <v>0.19723614420910518</v>
      </c>
      <c r="AB70" s="714">
        <v>0.26355514922706624</v>
      </c>
      <c r="AC70" s="714">
        <v>4.9779647175734652E-2</v>
      </c>
      <c r="AD70" s="714">
        <v>1.4256562179185193E-2</v>
      </c>
      <c r="AE70" s="714">
        <v>5.8796952248629862E-4</v>
      </c>
      <c r="AF70" s="714">
        <v>2.8757529063170337E-3</v>
      </c>
      <c r="AG70" s="714">
        <v>3.6143147341361648E-5</v>
      </c>
      <c r="AH70" s="714">
        <v>5.7377212307096599</v>
      </c>
      <c r="AI70" s="714">
        <v>55.066897905418593</v>
      </c>
      <c r="AJ70" s="714">
        <v>3.4526481734925945</v>
      </c>
      <c r="AK70" s="714">
        <v>4.818738814457528E-2</v>
      </c>
      <c r="AL70" s="714">
        <v>8.5882753107597402E-3</v>
      </c>
      <c r="AM70" s="714">
        <v>2.3250759564981155E-2</v>
      </c>
      <c r="AN70" s="714">
        <v>7.0198444104107123E-3</v>
      </c>
      <c r="AO70" s="714">
        <v>1.7988137164583838E-4</v>
      </c>
      <c r="AP70" s="714">
        <v>1.9893370438562536E-3</v>
      </c>
      <c r="AQ70" s="714">
        <v>4.0707605439326093E-6</v>
      </c>
      <c r="AR70" s="714">
        <v>3.5418677300993671</v>
      </c>
    </row>
    <row r="71" spans="1:44">
      <c r="A71" s="711" t="s">
        <v>1624</v>
      </c>
      <c r="B71" s="712">
        <v>68</v>
      </c>
      <c r="C71" s="712" t="s">
        <v>573</v>
      </c>
      <c r="D71" s="713">
        <v>217484</v>
      </c>
      <c r="E71" s="713">
        <v>7084485.1125700986</v>
      </c>
      <c r="F71" s="713">
        <v>406751.32435326726</v>
      </c>
      <c r="G71" s="713">
        <v>4478.6684639872356</v>
      </c>
      <c r="H71" s="713">
        <v>5828.2739671497775</v>
      </c>
      <c r="I71" s="713">
        <v>6224.0022908197407</v>
      </c>
      <c r="J71" s="713">
        <v>0</v>
      </c>
      <c r="K71" s="713">
        <v>0</v>
      </c>
      <c r="L71" s="713">
        <v>0</v>
      </c>
      <c r="M71" s="713">
        <v>0</v>
      </c>
      <c r="N71" s="713">
        <v>423282.269075224</v>
      </c>
      <c r="O71" s="714">
        <v>32.574741647983757</v>
      </c>
      <c r="P71" s="714">
        <v>1.8702586137521255</v>
      </c>
      <c r="Q71" s="714">
        <v>2.0593094039043035E-2</v>
      </c>
      <c r="R71" s="714">
        <v>2.6798633311644893E-2</v>
      </c>
      <c r="S71" s="714">
        <v>2.8618207733993033E-2</v>
      </c>
      <c r="T71" s="714">
        <v>0</v>
      </c>
      <c r="U71" s="714">
        <v>0</v>
      </c>
      <c r="V71" s="714">
        <v>0</v>
      </c>
      <c r="W71" s="714">
        <v>0</v>
      </c>
      <c r="X71" s="714">
        <v>1.9462685488368066</v>
      </c>
      <c r="Y71" s="714">
        <v>91.399111872010522</v>
      </c>
      <c r="Z71" s="714">
        <v>5.0573373517756792</v>
      </c>
      <c r="AA71" s="714">
        <v>0.34550527754515248</v>
      </c>
      <c r="AB71" s="714">
        <v>0.40411278531011341</v>
      </c>
      <c r="AC71" s="714">
        <v>8.1752140841356485E-2</v>
      </c>
      <c r="AD71" s="714">
        <v>1.5632446227076331E-2</v>
      </c>
      <c r="AE71" s="714">
        <v>9.5070231729331531E-4</v>
      </c>
      <c r="AF71" s="714">
        <v>2.3337046710105113E-3</v>
      </c>
      <c r="AG71" s="714">
        <v>6.1526675427152718E-5</v>
      </c>
      <c r="AH71" s="714">
        <v>5.9076859353631095</v>
      </c>
      <c r="AI71" s="714">
        <v>69.164362278810685</v>
      </c>
      <c r="AJ71" s="714">
        <v>3.8070354823406705</v>
      </c>
      <c r="AK71" s="714">
        <v>8.7579005995653381E-2</v>
      </c>
      <c r="AL71" s="714">
        <v>3.4411099535627307E-2</v>
      </c>
      <c r="AM71" s="714">
        <v>5.1185143469813996E-2</v>
      </c>
      <c r="AN71" s="714">
        <v>1.10222036058862E-2</v>
      </c>
      <c r="AO71" s="714">
        <v>3.2133694683619005E-4</v>
      </c>
      <c r="AP71" s="714">
        <v>1.6865569553005373E-3</v>
      </c>
      <c r="AQ71" s="714">
        <v>8.9071096205066718E-6</v>
      </c>
      <c r="AR71" s="714">
        <v>3.9932497359594086</v>
      </c>
    </row>
    <row r="72" spans="1:44">
      <c r="A72" s="711" t="s">
        <v>1625</v>
      </c>
      <c r="B72" s="712">
        <v>69</v>
      </c>
      <c r="C72" s="712" t="s">
        <v>575</v>
      </c>
      <c r="D72" s="713">
        <v>449175</v>
      </c>
      <c r="E72" s="713">
        <v>2814192.8400676888</v>
      </c>
      <c r="F72" s="713">
        <v>162864.24761081417</v>
      </c>
      <c r="G72" s="713">
        <v>4082.3883747653281</v>
      </c>
      <c r="H72" s="713">
        <v>705.21640721682127</v>
      </c>
      <c r="I72" s="713">
        <v>788.88937404177034</v>
      </c>
      <c r="J72" s="713">
        <v>0</v>
      </c>
      <c r="K72" s="713">
        <v>0</v>
      </c>
      <c r="L72" s="713">
        <v>0</v>
      </c>
      <c r="M72" s="713">
        <v>0</v>
      </c>
      <c r="N72" s="713">
        <v>168440.74176683809</v>
      </c>
      <c r="O72" s="714">
        <v>6.265248155101439</v>
      </c>
      <c r="P72" s="714">
        <v>0.36258528994448525</v>
      </c>
      <c r="Q72" s="714">
        <v>9.0886366667007924E-3</v>
      </c>
      <c r="R72" s="714">
        <v>1.5700259525058635E-3</v>
      </c>
      <c r="S72" s="714">
        <v>1.7563073947609959E-3</v>
      </c>
      <c r="T72" s="714">
        <v>0</v>
      </c>
      <c r="U72" s="714">
        <v>0</v>
      </c>
      <c r="V72" s="714">
        <v>0</v>
      </c>
      <c r="W72" s="714">
        <v>0</v>
      </c>
      <c r="X72" s="714">
        <v>0.37500025995845293</v>
      </c>
      <c r="Y72" s="714">
        <v>88.040041373712626</v>
      </c>
      <c r="Z72" s="714">
        <v>5.477095810751397</v>
      </c>
      <c r="AA72" s="714">
        <v>0.23502297212849416</v>
      </c>
      <c r="AB72" s="714">
        <v>0.30645693798809481</v>
      </c>
      <c r="AC72" s="714">
        <v>5.4031982016700481E-2</v>
      </c>
      <c r="AD72" s="714">
        <v>2.360435481602615E-2</v>
      </c>
      <c r="AE72" s="714">
        <v>8.2346967413462189E-4</v>
      </c>
      <c r="AF72" s="714">
        <v>2.7805132464312141E-3</v>
      </c>
      <c r="AG72" s="714">
        <v>5.2970772357023081E-5</v>
      </c>
      <c r="AH72" s="714">
        <v>6.0998690113936354</v>
      </c>
      <c r="AI72" s="714">
        <v>62.745761931615718</v>
      </c>
      <c r="AJ72" s="714">
        <v>3.895412823097347</v>
      </c>
      <c r="AK72" s="714">
        <v>5.3557749363896151E-2</v>
      </c>
      <c r="AL72" s="714">
        <v>1.2511554022236372E-2</v>
      </c>
      <c r="AM72" s="714">
        <v>2.8002128502550988E-2</v>
      </c>
      <c r="AN72" s="714">
        <v>1.1443709760265996E-2</v>
      </c>
      <c r="AO72" s="714">
        <v>2.7560082384223947E-4</v>
      </c>
      <c r="AP72" s="714">
        <v>2.0011524111813997E-3</v>
      </c>
      <c r="AQ72" s="714">
        <v>7.4899300196238692E-6</v>
      </c>
      <c r="AR72" s="714">
        <v>4.0032122079113401</v>
      </c>
    </row>
    <row r="73" spans="1:44">
      <c r="A73" s="711" t="s">
        <v>1626</v>
      </c>
      <c r="B73" s="712">
        <v>70</v>
      </c>
      <c r="C73" s="712" t="s">
        <v>1002</v>
      </c>
      <c r="D73" s="713">
        <v>698652</v>
      </c>
      <c r="E73" s="713">
        <v>1752711.159535327</v>
      </c>
      <c r="F73" s="713">
        <v>92391.879955645316</v>
      </c>
      <c r="G73" s="713">
        <v>2.2117728809061621</v>
      </c>
      <c r="H73" s="713">
        <v>124.38324768485312</v>
      </c>
      <c r="I73" s="713">
        <v>162.11800578004221</v>
      </c>
      <c r="J73" s="713">
        <v>0</v>
      </c>
      <c r="K73" s="713">
        <v>0</v>
      </c>
      <c r="L73" s="713">
        <v>0</v>
      </c>
      <c r="M73" s="713">
        <v>0</v>
      </c>
      <c r="N73" s="713">
        <v>92680.592981991111</v>
      </c>
      <c r="O73" s="714">
        <v>2.5087041324369315</v>
      </c>
      <c r="P73" s="714">
        <v>0.13224306229087632</v>
      </c>
      <c r="Q73" s="714">
        <v>3.1657719163563006E-6</v>
      </c>
      <c r="R73" s="714">
        <v>1.7803319490225909E-4</v>
      </c>
      <c r="S73" s="714">
        <v>2.3204400156307033E-4</v>
      </c>
      <c r="T73" s="714">
        <v>0</v>
      </c>
      <c r="U73" s="714">
        <v>0</v>
      </c>
      <c r="V73" s="714">
        <v>0</v>
      </c>
      <c r="W73" s="714">
        <v>0</v>
      </c>
      <c r="X73" s="714">
        <v>0.13265630525925801</v>
      </c>
      <c r="Y73" s="714">
        <v>46.279422340618737</v>
      </c>
      <c r="Z73" s="714">
        <v>2.6810679621235098</v>
      </c>
      <c r="AA73" s="714">
        <v>0.12692466400411884</v>
      </c>
      <c r="AB73" s="714">
        <v>0.17171642176988294</v>
      </c>
      <c r="AC73" s="714">
        <v>2.714218073621421E-2</v>
      </c>
      <c r="AD73" s="714">
        <v>1.1434210122288022E-2</v>
      </c>
      <c r="AE73" s="714">
        <v>6.2680497866629862E-4</v>
      </c>
      <c r="AF73" s="714">
        <v>1.640547951351407E-3</v>
      </c>
      <c r="AG73" s="714">
        <v>4.0024969418954556E-5</v>
      </c>
      <c r="AH73" s="714">
        <v>3.0205928166554501</v>
      </c>
      <c r="AI73" s="714">
        <v>30.704715266147204</v>
      </c>
      <c r="AJ73" s="714">
        <v>1.7351235732383135</v>
      </c>
      <c r="AK73" s="714">
        <v>2.7586183659387996E-2</v>
      </c>
      <c r="AL73" s="714">
        <v>7.735056527891985E-3</v>
      </c>
      <c r="AM73" s="714">
        <v>1.4054122213025953E-2</v>
      </c>
      <c r="AN73" s="714">
        <v>7.3087993846498583E-3</v>
      </c>
      <c r="AO73" s="714">
        <v>2.1340302915996552E-4</v>
      </c>
      <c r="AP73" s="714">
        <v>1.0910210802792971E-3</v>
      </c>
      <c r="AQ73" s="714">
        <v>5.5002307999112981E-6</v>
      </c>
      <c r="AR73" s="714">
        <v>1.7931176593635085</v>
      </c>
    </row>
    <row r="74" spans="1:44">
      <c r="A74" s="711" t="s">
        <v>1627</v>
      </c>
      <c r="B74" s="712">
        <v>71</v>
      </c>
      <c r="C74" s="712" t="s">
        <v>1003</v>
      </c>
      <c r="D74" s="713">
        <v>271574</v>
      </c>
      <c r="E74" s="713">
        <v>592352.34271823731</v>
      </c>
      <c r="F74" s="713">
        <v>31049.264040239952</v>
      </c>
      <c r="G74" s="713">
        <v>1.1630171052735352</v>
      </c>
      <c r="H74" s="713">
        <v>434.24218386774487</v>
      </c>
      <c r="I74" s="713">
        <v>464.90625059732838</v>
      </c>
      <c r="J74" s="713">
        <v>0</v>
      </c>
      <c r="K74" s="713">
        <v>0</v>
      </c>
      <c r="L74" s="713">
        <v>0</v>
      </c>
      <c r="M74" s="713">
        <v>0</v>
      </c>
      <c r="N74" s="713">
        <v>31949.575491810298</v>
      </c>
      <c r="O74" s="714">
        <v>2.1811820819306611</v>
      </c>
      <c r="P74" s="714">
        <v>0.1143307681892963</v>
      </c>
      <c r="Q74" s="714">
        <v>4.2825053402517733E-6</v>
      </c>
      <c r="R74" s="714">
        <v>1.5989829065659632E-3</v>
      </c>
      <c r="S74" s="714">
        <v>1.7118952867260062E-3</v>
      </c>
      <c r="T74" s="714">
        <v>0</v>
      </c>
      <c r="U74" s="714">
        <v>0</v>
      </c>
      <c r="V74" s="714">
        <v>0</v>
      </c>
      <c r="W74" s="714">
        <v>0</v>
      </c>
      <c r="X74" s="714">
        <v>0.11764592888792852</v>
      </c>
      <c r="Y74" s="714">
        <v>67.121951372716509</v>
      </c>
      <c r="Z74" s="714">
        <v>4.2413401981454664</v>
      </c>
      <c r="AA74" s="714">
        <v>0.16611316962719191</v>
      </c>
      <c r="AB74" s="714">
        <v>0.22345661956457469</v>
      </c>
      <c r="AC74" s="714">
        <v>4.1610457887382435E-2</v>
      </c>
      <c r="AD74" s="714">
        <v>1.3497595416128985E-2</v>
      </c>
      <c r="AE74" s="714">
        <v>5.8246848231444277E-4</v>
      </c>
      <c r="AF74" s="714">
        <v>2.1739882297564577E-3</v>
      </c>
      <c r="AG74" s="714">
        <v>3.6044757941711024E-5</v>
      </c>
      <c r="AH74" s="714">
        <v>4.6888105421107573</v>
      </c>
      <c r="AI74" s="714">
        <v>41.443005144260212</v>
      </c>
      <c r="AJ74" s="714">
        <v>2.6173090540731803</v>
      </c>
      <c r="AK74" s="714">
        <v>3.2960458704053841E-2</v>
      </c>
      <c r="AL74" s="714">
        <v>8.7943219297021025E-3</v>
      </c>
      <c r="AM74" s="714">
        <v>1.9554099636810499E-2</v>
      </c>
      <c r="AN74" s="714">
        <v>6.7581759517444644E-3</v>
      </c>
      <c r="AO74" s="714">
        <v>1.7718947935431564E-4</v>
      </c>
      <c r="AP74" s="714">
        <v>1.3371662178780297E-3</v>
      </c>
      <c r="AQ74" s="714">
        <v>4.0918725071804867E-6</v>
      </c>
      <c r="AR74" s="714">
        <v>2.6868945578652306</v>
      </c>
    </row>
    <row r="75" spans="1:44">
      <c r="A75" s="711" t="s">
        <v>1628</v>
      </c>
      <c r="B75" s="712">
        <v>72</v>
      </c>
      <c r="C75" s="712" t="s">
        <v>579</v>
      </c>
      <c r="D75" s="713">
        <v>114714</v>
      </c>
      <c r="E75" s="713">
        <v>581026.06246717682</v>
      </c>
      <c r="F75" s="713">
        <v>31989.695623768268</v>
      </c>
      <c r="G75" s="713">
        <v>7.7534473684902364E-2</v>
      </c>
      <c r="H75" s="713">
        <v>68.742346123810208</v>
      </c>
      <c r="I75" s="713">
        <v>82.507746334046217</v>
      </c>
      <c r="J75" s="713">
        <v>0</v>
      </c>
      <c r="K75" s="713">
        <v>0</v>
      </c>
      <c r="L75" s="713">
        <v>0</v>
      </c>
      <c r="M75" s="713">
        <v>0</v>
      </c>
      <c r="N75" s="713">
        <v>32141.023250699811</v>
      </c>
      <c r="O75" s="714">
        <v>5.0649969704410696</v>
      </c>
      <c r="P75" s="714">
        <v>0.27886479090405936</v>
      </c>
      <c r="Q75" s="714">
        <v>6.7589373297855851E-7</v>
      </c>
      <c r="R75" s="714">
        <v>5.9924983980865637E-4</v>
      </c>
      <c r="S75" s="714">
        <v>7.1924740078844964E-4</v>
      </c>
      <c r="T75" s="714">
        <v>0</v>
      </c>
      <c r="U75" s="714">
        <v>0</v>
      </c>
      <c r="V75" s="714">
        <v>0</v>
      </c>
      <c r="W75" s="714">
        <v>0</v>
      </c>
      <c r="X75" s="714">
        <v>0.28018396403838941</v>
      </c>
      <c r="Y75" s="714">
        <v>62.753209653891517</v>
      </c>
      <c r="Z75" s="714">
        <v>3.7607602777813165</v>
      </c>
      <c r="AA75" s="714">
        <v>0.16175795568635165</v>
      </c>
      <c r="AB75" s="714">
        <v>0.23274140228223308</v>
      </c>
      <c r="AC75" s="714">
        <v>3.6713491819619908E-2</v>
      </c>
      <c r="AD75" s="714">
        <v>1.69940742524562E-2</v>
      </c>
      <c r="AE75" s="714">
        <v>6.4788601730846561E-4</v>
      </c>
      <c r="AF75" s="714">
        <v>2.1226404959770922E-3</v>
      </c>
      <c r="AG75" s="714">
        <v>4.0236537891084347E-5</v>
      </c>
      <c r="AH75" s="714">
        <v>4.2117779648731526</v>
      </c>
      <c r="AI75" s="714">
        <v>41.6273238928515</v>
      </c>
      <c r="AJ75" s="714">
        <v>2.4565113910622616</v>
      </c>
      <c r="AK75" s="714">
        <v>3.5136195583678469E-2</v>
      </c>
      <c r="AL75" s="714">
        <v>1.0308225358284705E-2</v>
      </c>
      <c r="AM75" s="714">
        <v>1.7784801425206949E-2</v>
      </c>
      <c r="AN75" s="714">
        <v>1.0523356501947856E-2</v>
      </c>
      <c r="AO75" s="714">
        <v>2.0703276592849693E-4</v>
      </c>
      <c r="AP75" s="714">
        <v>1.3916067720826778E-3</v>
      </c>
      <c r="AQ75" s="714">
        <v>4.6536075722261186E-6</v>
      </c>
      <c r="AR75" s="714">
        <v>2.5318672630769634</v>
      </c>
    </row>
    <row r="76" spans="1:44">
      <c r="A76" s="711" t="s">
        <v>1629</v>
      </c>
      <c r="B76" s="712">
        <v>73</v>
      </c>
      <c r="C76" s="712" t="s">
        <v>1005</v>
      </c>
      <c r="D76" s="713">
        <v>90540</v>
      </c>
      <c r="E76" s="713">
        <v>402853.0889535881</v>
      </c>
      <c r="F76" s="713">
        <v>21662.057937717731</v>
      </c>
      <c r="G76" s="713">
        <v>0</v>
      </c>
      <c r="H76" s="713">
        <v>71.648037177011872</v>
      </c>
      <c r="I76" s="713">
        <v>82.287616387713669</v>
      </c>
      <c r="J76" s="713">
        <v>0</v>
      </c>
      <c r="K76" s="713">
        <v>0</v>
      </c>
      <c r="L76" s="713">
        <v>0</v>
      </c>
      <c r="M76" s="713">
        <v>0</v>
      </c>
      <c r="N76" s="713">
        <v>21815.993591282459</v>
      </c>
      <c r="O76" s="714">
        <v>4.4494487403753933</v>
      </c>
      <c r="P76" s="714">
        <v>0.2392540085897695</v>
      </c>
      <c r="Q76" s="714">
        <v>0</v>
      </c>
      <c r="R76" s="714">
        <v>7.9134125444015762E-4</v>
      </c>
      <c r="S76" s="714">
        <v>9.0885372639401009E-4</v>
      </c>
      <c r="T76" s="714">
        <v>0</v>
      </c>
      <c r="U76" s="714">
        <v>0</v>
      </c>
      <c r="V76" s="714">
        <v>0</v>
      </c>
      <c r="W76" s="714">
        <v>0</v>
      </c>
      <c r="X76" s="714">
        <v>0.24095420357060368</v>
      </c>
      <c r="Y76" s="714">
        <v>47.286737924646303</v>
      </c>
      <c r="Z76" s="714">
        <v>2.7875587060207887</v>
      </c>
      <c r="AA76" s="714">
        <v>0.12459284872650904</v>
      </c>
      <c r="AB76" s="714">
        <v>0.35765027752309847</v>
      </c>
      <c r="AC76" s="714">
        <v>0.15058693844210497</v>
      </c>
      <c r="AD76" s="714">
        <v>1.2598608347036688E-2</v>
      </c>
      <c r="AE76" s="714">
        <v>5.4884246072590156E-4</v>
      </c>
      <c r="AF76" s="714">
        <v>1.5068801286577246E-3</v>
      </c>
      <c r="AG76" s="714">
        <v>3.3864419012661292E-5</v>
      </c>
      <c r="AH76" s="714">
        <v>3.4350769660679337</v>
      </c>
      <c r="AI76" s="714">
        <v>24.186375336224447</v>
      </c>
      <c r="AJ76" s="714">
        <v>1.377066895889018</v>
      </c>
      <c r="AK76" s="714">
        <v>1.9653719654271339E-2</v>
      </c>
      <c r="AL76" s="714">
        <v>0.12237434699284525</v>
      </c>
      <c r="AM76" s="714">
        <v>6.6768112409537839E-2</v>
      </c>
      <c r="AN76" s="714">
        <v>6.3797334493264487E-3</v>
      </c>
      <c r="AO76" s="714">
        <v>1.477433349596232E-4</v>
      </c>
      <c r="AP76" s="714">
        <v>7.419146329083299E-4</v>
      </c>
      <c r="AQ76" s="714">
        <v>3.3458124936307148E-6</v>
      </c>
      <c r="AR76" s="714">
        <v>1.5931358121753609</v>
      </c>
    </row>
    <row r="77" spans="1:44">
      <c r="A77" s="711" t="s">
        <v>1630</v>
      </c>
      <c r="B77" s="712">
        <v>74</v>
      </c>
      <c r="C77" s="712" t="s">
        <v>1007</v>
      </c>
      <c r="D77" s="713">
        <v>113224</v>
      </c>
      <c r="E77" s="713">
        <v>492308.41944131948</v>
      </c>
      <c r="F77" s="713">
        <v>27312.562514100675</v>
      </c>
      <c r="G77" s="713">
        <v>0.95489825485616564</v>
      </c>
      <c r="H77" s="713">
        <v>279.04871678781154</v>
      </c>
      <c r="I77" s="713">
        <v>300.79580586124752</v>
      </c>
      <c r="J77" s="713">
        <v>0</v>
      </c>
      <c r="K77" s="713">
        <v>0</v>
      </c>
      <c r="L77" s="713">
        <v>0</v>
      </c>
      <c r="M77" s="713">
        <v>0</v>
      </c>
      <c r="N77" s="713">
        <v>27893.361935004588</v>
      </c>
      <c r="O77" s="714">
        <v>4.3480924489624062</v>
      </c>
      <c r="P77" s="714">
        <v>0.24122591070886626</v>
      </c>
      <c r="Q77" s="714">
        <v>8.4337088855380982E-6</v>
      </c>
      <c r="R77" s="714">
        <v>2.4645721471402843E-3</v>
      </c>
      <c r="S77" s="714">
        <v>2.6566435195828405E-3</v>
      </c>
      <c r="T77" s="714">
        <v>0</v>
      </c>
      <c r="U77" s="714">
        <v>0</v>
      </c>
      <c r="V77" s="714">
        <v>0</v>
      </c>
      <c r="W77" s="714">
        <v>0</v>
      </c>
      <c r="X77" s="714">
        <v>0.2463555600844749</v>
      </c>
      <c r="Y77" s="714">
        <v>110.08790022364511</v>
      </c>
      <c r="Z77" s="714">
        <v>7.2389716772192489</v>
      </c>
      <c r="AA77" s="714">
        <v>0.25679731347787815</v>
      </c>
      <c r="AB77" s="714">
        <v>0.35324073818844126</v>
      </c>
      <c r="AC77" s="714">
        <v>6.1357587239898148E-2</v>
      </c>
      <c r="AD77" s="714">
        <v>2.3413966641026834E-2</v>
      </c>
      <c r="AE77" s="714">
        <v>7.354337174078423E-4</v>
      </c>
      <c r="AF77" s="714">
        <v>3.3217604477871377E-3</v>
      </c>
      <c r="AG77" s="714">
        <v>4.6267433693730399E-5</v>
      </c>
      <c r="AH77" s="714">
        <v>7.9378847443653813</v>
      </c>
      <c r="AI77" s="714">
        <v>72.517896237680645</v>
      </c>
      <c r="AJ77" s="714">
        <v>4.8210794890291728</v>
      </c>
      <c r="AK77" s="714">
        <v>4.9556692989188814E-2</v>
      </c>
      <c r="AL77" s="714">
        <v>1.2028673534309163E-2</v>
      </c>
      <c r="AM77" s="714">
        <v>3.1676535518894607E-2</v>
      </c>
      <c r="AN77" s="714">
        <v>1.2341514566934931E-2</v>
      </c>
      <c r="AO77" s="714">
        <v>2.1303979440857472E-4</v>
      </c>
      <c r="AP77" s="714">
        <v>2.176626730226448E-3</v>
      </c>
      <c r="AQ77" s="714">
        <v>5.2471962636373618E-6</v>
      </c>
      <c r="AR77" s="714">
        <v>4.9290778193593985</v>
      </c>
    </row>
    <row r="78" spans="1:44">
      <c r="A78" s="711" t="s">
        <v>1631</v>
      </c>
      <c r="B78" s="712">
        <v>75</v>
      </c>
      <c r="C78" s="712" t="s">
        <v>581</v>
      </c>
      <c r="D78" s="713">
        <v>556821</v>
      </c>
      <c r="E78" s="713">
        <v>1402676.7744617811</v>
      </c>
      <c r="F78" s="713">
        <v>72969.444659515691</v>
      </c>
      <c r="G78" s="713">
        <v>60.893127175058574</v>
      </c>
      <c r="H78" s="713">
        <v>830.95666308592979</v>
      </c>
      <c r="I78" s="713">
        <v>894.55737715289865</v>
      </c>
      <c r="J78" s="713">
        <v>0</v>
      </c>
      <c r="K78" s="713">
        <v>0</v>
      </c>
      <c r="L78" s="713">
        <v>0</v>
      </c>
      <c r="M78" s="713">
        <v>0</v>
      </c>
      <c r="N78" s="713">
        <v>74755.851826929589</v>
      </c>
      <c r="O78" s="714">
        <v>2.5190802330763047</v>
      </c>
      <c r="P78" s="714">
        <v>0.13104650266336165</v>
      </c>
      <c r="Q78" s="714">
        <v>1.0935853205080012E-4</v>
      </c>
      <c r="R78" s="714">
        <v>1.4923227807247389E-3</v>
      </c>
      <c r="S78" s="714">
        <v>1.6065438931952972E-3</v>
      </c>
      <c r="T78" s="714">
        <v>0</v>
      </c>
      <c r="U78" s="714">
        <v>0</v>
      </c>
      <c r="V78" s="714">
        <v>0</v>
      </c>
      <c r="W78" s="714">
        <v>0</v>
      </c>
      <c r="X78" s="714">
        <v>0.13425472786933246</v>
      </c>
      <c r="Y78" s="714">
        <v>56.14390833335608</v>
      </c>
      <c r="Z78" s="714">
        <v>3.5148092972206118</v>
      </c>
      <c r="AA78" s="714">
        <v>0.14429438119312088</v>
      </c>
      <c r="AB78" s="714">
        <v>0.18901717685289016</v>
      </c>
      <c r="AC78" s="714">
        <v>3.5365322644079961E-2</v>
      </c>
      <c r="AD78" s="714">
        <v>1.5447076403083546E-2</v>
      </c>
      <c r="AE78" s="714">
        <v>5.4671389993657914E-4</v>
      </c>
      <c r="AF78" s="714">
        <v>1.8530699420109607E-3</v>
      </c>
      <c r="AG78" s="714">
        <v>3.4214264659799916E-5</v>
      </c>
      <c r="AH78" s="714">
        <v>3.9013672524203935</v>
      </c>
      <c r="AI78" s="714">
        <v>35.257940137933275</v>
      </c>
      <c r="AJ78" s="714">
        <v>2.2048067406799681</v>
      </c>
      <c r="AK78" s="714">
        <v>2.9210478944098263E-2</v>
      </c>
      <c r="AL78" s="714">
        <v>6.9968610815034603E-3</v>
      </c>
      <c r="AM78" s="714">
        <v>1.6174894026720094E-2</v>
      </c>
      <c r="AN78" s="714">
        <v>8.8549220955841078E-3</v>
      </c>
      <c r="AO78" s="714">
        <v>1.7200270634262532E-4</v>
      </c>
      <c r="AP78" s="714">
        <v>1.1762150369142045E-3</v>
      </c>
      <c r="AQ78" s="714">
        <v>4.2259425722694669E-6</v>
      </c>
      <c r="AR78" s="714">
        <v>2.2673963405137032</v>
      </c>
    </row>
    <row r="79" spans="1:44">
      <c r="A79" s="711" t="s">
        <v>1632</v>
      </c>
      <c r="B79" s="712">
        <v>76</v>
      </c>
      <c r="C79" s="712" t="s">
        <v>1008</v>
      </c>
      <c r="D79" s="713">
        <v>474968</v>
      </c>
      <c r="E79" s="713">
        <v>2269389.321845755</v>
      </c>
      <c r="F79" s="713">
        <v>105343.1260512247</v>
      </c>
      <c r="G79" s="713">
        <v>3802.9755543323781</v>
      </c>
      <c r="H79" s="713">
        <v>88.658745848892636</v>
      </c>
      <c r="I79" s="713">
        <v>134.21131983725004</v>
      </c>
      <c r="J79" s="713">
        <v>0</v>
      </c>
      <c r="K79" s="713">
        <v>0</v>
      </c>
      <c r="L79" s="713">
        <v>0</v>
      </c>
      <c r="M79" s="713">
        <v>0</v>
      </c>
      <c r="N79" s="713">
        <v>109368.97167124323</v>
      </c>
      <c r="O79" s="714">
        <v>4.7779836154135751</v>
      </c>
      <c r="P79" s="714">
        <v>0.22178994385142725</v>
      </c>
      <c r="Q79" s="714">
        <v>8.0068037306352813E-3</v>
      </c>
      <c r="R79" s="714">
        <v>1.8666256642319617E-4</v>
      </c>
      <c r="S79" s="714">
        <v>2.8256918326550432E-4</v>
      </c>
      <c r="T79" s="714">
        <v>0</v>
      </c>
      <c r="U79" s="714">
        <v>0</v>
      </c>
      <c r="V79" s="714">
        <v>0</v>
      </c>
      <c r="W79" s="714">
        <v>0</v>
      </c>
      <c r="X79" s="714">
        <v>0.23026597933175122</v>
      </c>
      <c r="Y79" s="714">
        <v>31.513802654970235</v>
      </c>
      <c r="Z79" s="714">
        <v>1.8766569244977178</v>
      </c>
      <c r="AA79" s="714">
        <v>7.5890934732927684E-2</v>
      </c>
      <c r="AB79" s="714">
        <v>0.11566132509110447</v>
      </c>
      <c r="AC79" s="714">
        <v>1.3411462368746895E-2</v>
      </c>
      <c r="AD79" s="714">
        <v>1.4924604251866893E-2</v>
      </c>
      <c r="AE79" s="714">
        <v>6.1481779312615593E-4</v>
      </c>
      <c r="AF79" s="714">
        <v>7.7281497402968355E-4</v>
      </c>
      <c r="AG79" s="714">
        <v>3.9277392515725526E-5</v>
      </c>
      <c r="AH79" s="714">
        <v>2.0979721611020352</v>
      </c>
      <c r="AI79" s="714">
        <v>25.821194558329584</v>
      </c>
      <c r="AJ79" s="714">
        <v>1.5246432682995823</v>
      </c>
      <c r="AK79" s="714">
        <v>2.3469781826800411E-2</v>
      </c>
      <c r="AL79" s="714">
        <v>4.6212815694144632E-3</v>
      </c>
      <c r="AM79" s="714">
        <v>9.6050387189664903E-3</v>
      </c>
      <c r="AN79" s="714">
        <v>1.1982337115632156E-2</v>
      </c>
      <c r="AO79" s="714">
        <v>2.2213584178286977E-4</v>
      </c>
      <c r="AP79" s="714">
        <v>5.6967050395639526E-4</v>
      </c>
      <c r="AQ79" s="714">
        <v>5.9361339228280093E-6</v>
      </c>
      <c r="AR79" s="714">
        <v>1.575119450010058</v>
      </c>
    </row>
    <row r="80" spans="1:44">
      <c r="A80" s="711" t="s">
        <v>1633</v>
      </c>
      <c r="B80" s="712">
        <v>77</v>
      </c>
      <c r="C80" s="712" t="s">
        <v>1634</v>
      </c>
      <c r="D80" s="713">
        <v>500000</v>
      </c>
      <c r="E80" s="713">
        <v>1107610.511110422</v>
      </c>
      <c r="F80" s="713">
        <v>23212.041888284344</v>
      </c>
      <c r="G80" s="713">
        <v>19024.096246807581</v>
      </c>
      <c r="H80" s="713">
        <v>43.271270318762603</v>
      </c>
      <c r="I80" s="713">
        <v>65.503907650731648</v>
      </c>
      <c r="J80" s="713">
        <v>0</v>
      </c>
      <c r="K80" s="713">
        <v>0</v>
      </c>
      <c r="L80" s="713">
        <v>0</v>
      </c>
      <c r="M80" s="713">
        <v>0</v>
      </c>
      <c r="N80" s="713">
        <v>42344.913313061421</v>
      </c>
      <c r="O80" s="714">
        <v>2.2152210222208439</v>
      </c>
      <c r="P80" s="714">
        <v>4.6424083776568689E-2</v>
      </c>
      <c r="Q80" s="714">
        <v>3.8048192493615164E-2</v>
      </c>
      <c r="R80" s="714">
        <v>8.6542540637525212E-5</v>
      </c>
      <c r="S80" s="714">
        <v>1.3100781530146329E-4</v>
      </c>
      <c r="T80" s="714">
        <v>0</v>
      </c>
      <c r="U80" s="714">
        <v>0</v>
      </c>
      <c r="V80" s="714">
        <v>0</v>
      </c>
      <c r="W80" s="714">
        <v>0</v>
      </c>
      <c r="X80" s="714">
        <v>8.4689826626122858E-2</v>
      </c>
      <c r="Y80" s="714">
        <v>33.185276640189606</v>
      </c>
      <c r="Z80" s="714">
        <v>1.8177413167626768</v>
      </c>
      <c r="AA80" s="714">
        <v>0.14798947196066753</v>
      </c>
      <c r="AB80" s="714">
        <v>0.13793647441335039</v>
      </c>
      <c r="AC80" s="714">
        <v>3.8227228724398724E-2</v>
      </c>
      <c r="AD80" s="714">
        <v>1.1553620967560133E-2</v>
      </c>
      <c r="AE80" s="714">
        <v>5.6438295148969746E-4</v>
      </c>
      <c r="AF80" s="714">
        <v>9.9883483190814598E-4</v>
      </c>
      <c r="AG80" s="714">
        <v>3.4951362499659431E-5</v>
      </c>
      <c r="AH80" s="714">
        <v>2.1550462819745513</v>
      </c>
      <c r="AI80" s="714">
        <v>23.232316003952853</v>
      </c>
      <c r="AJ80" s="714">
        <v>1.2427534882771989</v>
      </c>
      <c r="AK80" s="714">
        <v>6.9655922956877211E-2</v>
      </c>
      <c r="AL80" s="714">
        <v>8.3418903869494666E-3</v>
      </c>
      <c r="AM80" s="714">
        <v>1.4425526143454548E-2</v>
      </c>
      <c r="AN80" s="714">
        <v>7.5583572178056519E-3</v>
      </c>
      <c r="AO80" s="714">
        <v>1.9026722488668939E-4</v>
      </c>
      <c r="AP80" s="714">
        <v>6.9092211985128391E-4</v>
      </c>
      <c r="AQ80" s="714">
        <v>4.5761868485974099E-6</v>
      </c>
      <c r="AR80" s="714">
        <v>1.3436209505138723</v>
      </c>
    </row>
    <row r="81" spans="1:44">
      <c r="A81" s="711" t="s">
        <v>1635</v>
      </c>
      <c r="B81" s="712">
        <v>78</v>
      </c>
      <c r="C81" s="712" t="s">
        <v>1010</v>
      </c>
      <c r="D81" s="713">
        <v>140648</v>
      </c>
      <c r="E81" s="713">
        <v>1340948.5848686893</v>
      </c>
      <c r="F81" s="713">
        <v>77202.25405278214</v>
      </c>
      <c r="G81" s="713">
        <v>0</v>
      </c>
      <c r="H81" s="713">
        <v>52.387141614648804</v>
      </c>
      <c r="I81" s="713">
        <v>79.303483838879032</v>
      </c>
      <c r="J81" s="713">
        <v>0</v>
      </c>
      <c r="K81" s="713">
        <v>0</v>
      </c>
      <c r="L81" s="713">
        <v>0</v>
      </c>
      <c r="M81" s="713">
        <v>0</v>
      </c>
      <c r="N81" s="713">
        <v>77333.944678235668</v>
      </c>
      <c r="O81" s="714">
        <v>9.5340750303501594</v>
      </c>
      <c r="P81" s="714">
        <v>0.54890403029394053</v>
      </c>
      <c r="Q81" s="714">
        <v>0</v>
      </c>
      <c r="R81" s="714">
        <v>3.7246986529953363E-4</v>
      </c>
      <c r="S81" s="714">
        <v>5.6384366531254644E-4</v>
      </c>
      <c r="T81" s="714">
        <v>0</v>
      </c>
      <c r="U81" s="714">
        <v>0</v>
      </c>
      <c r="V81" s="714">
        <v>0</v>
      </c>
      <c r="W81" s="714">
        <v>0</v>
      </c>
      <c r="X81" s="714">
        <v>0.5498403438245526</v>
      </c>
      <c r="Y81" s="714">
        <v>46.185802174792265</v>
      </c>
      <c r="Z81" s="714">
        <v>2.7435011248103858</v>
      </c>
      <c r="AA81" s="714">
        <v>8.6700190907927743E-2</v>
      </c>
      <c r="AB81" s="714">
        <v>0.15612681183392074</v>
      </c>
      <c r="AC81" s="714">
        <v>1.5579792590463219E-2</v>
      </c>
      <c r="AD81" s="714">
        <v>1.6151463469427918E-2</v>
      </c>
      <c r="AE81" s="714">
        <v>8.8665887521567957E-4</v>
      </c>
      <c r="AF81" s="714">
        <v>1.355190454514242E-3</v>
      </c>
      <c r="AG81" s="714">
        <v>5.535065463654221E-5</v>
      </c>
      <c r="AH81" s="714">
        <v>3.0203565835964916</v>
      </c>
      <c r="AI81" s="714">
        <v>40.496872347352095</v>
      </c>
      <c r="AJ81" s="714">
        <v>2.3956040272836088</v>
      </c>
      <c r="AK81" s="714">
        <v>2.1765286876624938E-2</v>
      </c>
      <c r="AL81" s="714">
        <v>5.4937631267852807E-3</v>
      </c>
      <c r="AM81" s="714">
        <v>1.3091707993445575E-2</v>
      </c>
      <c r="AN81" s="714">
        <v>1.325442547479711E-2</v>
      </c>
      <c r="AO81" s="714">
        <v>3.4757141666487006E-4</v>
      </c>
      <c r="AP81" s="714">
        <v>1.0982462941547665E-3</v>
      </c>
      <c r="AQ81" s="714">
        <v>8.9797745373663657E-6</v>
      </c>
      <c r="AR81" s="714">
        <v>2.4506640082406181</v>
      </c>
    </row>
    <row r="82" spans="1:44">
      <c r="A82" s="711" t="s">
        <v>1636</v>
      </c>
      <c r="B82" s="712">
        <v>79</v>
      </c>
      <c r="C82" s="712" t="s">
        <v>585</v>
      </c>
      <c r="D82" s="713">
        <v>1247942</v>
      </c>
      <c r="E82" s="713">
        <v>3974783.1313824486</v>
      </c>
      <c r="F82" s="713">
        <v>130645.53243817412</v>
      </c>
      <c r="G82" s="713">
        <v>6011.9237106284509</v>
      </c>
      <c r="H82" s="713">
        <v>155.28375147331991</v>
      </c>
      <c r="I82" s="713">
        <v>235.06803570213248</v>
      </c>
      <c r="J82" s="713">
        <v>0</v>
      </c>
      <c r="K82" s="713">
        <v>0</v>
      </c>
      <c r="L82" s="713">
        <v>0</v>
      </c>
      <c r="M82" s="713">
        <v>0</v>
      </c>
      <c r="N82" s="713">
        <v>137047.80793597802</v>
      </c>
      <c r="O82" s="714">
        <v>3.185070405020785</v>
      </c>
      <c r="P82" s="714">
        <v>0.10468878556709697</v>
      </c>
      <c r="Q82" s="714">
        <v>4.8174704518546942E-3</v>
      </c>
      <c r="R82" s="714">
        <v>1.244318658025132E-4</v>
      </c>
      <c r="S82" s="714">
        <v>1.8836455196005302E-4</v>
      </c>
      <c r="T82" s="714">
        <v>0</v>
      </c>
      <c r="U82" s="714">
        <v>0</v>
      </c>
      <c r="V82" s="714">
        <v>0</v>
      </c>
      <c r="W82" s="714">
        <v>0</v>
      </c>
      <c r="X82" s="714">
        <v>0.10981905243671423</v>
      </c>
      <c r="Y82" s="714">
        <v>38.627117338466405</v>
      </c>
      <c r="Z82" s="714">
        <v>2.0834341467673698</v>
      </c>
      <c r="AA82" s="714">
        <v>0.11850529319066007</v>
      </c>
      <c r="AB82" s="714">
        <v>0.13966765398118336</v>
      </c>
      <c r="AC82" s="714">
        <v>1.9486383693927627E-2</v>
      </c>
      <c r="AD82" s="714">
        <v>2.0413407726490817E-2</v>
      </c>
      <c r="AE82" s="714">
        <v>8.7104842765837478E-4</v>
      </c>
      <c r="AF82" s="714">
        <v>1.5645731636292973E-3</v>
      </c>
      <c r="AG82" s="714">
        <v>5.6527585283103784E-5</v>
      </c>
      <c r="AH82" s="714">
        <v>2.3839990345362021</v>
      </c>
      <c r="AI82" s="714">
        <v>30.160912401143904</v>
      </c>
      <c r="AJ82" s="714">
        <v>1.5981128636998645</v>
      </c>
      <c r="AK82" s="714">
        <v>4.0752867102678905E-2</v>
      </c>
      <c r="AL82" s="714">
        <v>5.0316328502304723E-3</v>
      </c>
      <c r="AM82" s="714">
        <v>1.0953747967970049E-2</v>
      </c>
      <c r="AN82" s="714">
        <v>1.5909936451471443E-2</v>
      </c>
      <c r="AO82" s="714">
        <v>3.1975331488871529E-4</v>
      </c>
      <c r="AP82" s="714">
        <v>1.217806095583619E-3</v>
      </c>
      <c r="AQ82" s="714">
        <v>9.0356601415522154E-6</v>
      </c>
      <c r="AR82" s="714">
        <v>1.6723076431428292</v>
      </c>
    </row>
    <row r="83" spans="1:44">
      <c r="A83" s="711" t="s">
        <v>1637</v>
      </c>
      <c r="B83" s="712">
        <v>80</v>
      </c>
      <c r="C83" s="712" t="s">
        <v>1638</v>
      </c>
      <c r="D83" s="713">
        <v>641829</v>
      </c>
      <c r="E83" s="713">
        <v>372712.86912139738</v>
      </c>
      <c r="F83" s="713">
        <v>22589.401656023467</v>
      </c>
      <c r="G83" s="713">
        <v>9191.491220861988</v>
      </c>
      <c r="H83" s="713">
        <v>14.560857945330326</v>
      </c>
      <c r="I83" s="713">
        <v>22.042179190490998</v>
      </c>
      <c r="J83" s="713">
        <v>0</v>
      </c>
      <c r="K83" s="713">
        <v>0</v>
      </c>
      <c r="L83" s="713">
        <v>0</v>
      </c>
      <c r="M83" s="713">
        <v>0</v>
      </c>
      <c r="N83" s="713">
        <v>31817.495914021274</v>
      </c>
      <c r="O83" s="714">
        <v>0.58070431395495903</v>
      </c>
      <c r="P83" s="714">
        <v>3.5195358352494925E-2</v>
      </c>
      <c r="Q83" s="714">
        <v>1.4320778931556517E-2</v>
      </c>
      <c r="R83" s="714">
        <v>2.2686506756987182E-5</v>
      </c>
      <c r="S83" s="714">
        <v>3.4342759816853082E-5</v>
      </c>
      <c r="T83" s="714">
        <v>0</v>
      </c>
      <c r="U83" s="714">
        <v>0</v>
      </c>
      <c r="V83" s="714">
        <v>0</v>
      </c>
      <c r="W83" s="714">
        <v>0</v>
      </c>
      <c r="X83" s="714">
        <v>4.9573166550625283E-2</v>
      </c>
      <c r="Y83" s="714">
        <v>29.52809007362476</v>
      </c>
      <c r="Z83" s="714">
        <v>1.669260284248715</v>
      </c>
      <c r="AA83" s="714">
        <v>0.13189818276656373</v>
      </c>
      <c r="AB83" s="714">
        <v>0.11914800992777935</v>
      </c>
      <c r="AC83" s="714">
        <v>1.7129870024530935E-2</v>
      </c>
      <c r="AD83" s="714">
        <v>2.5113861119092064E-2</v>
      </c>
      <c r="AE83" s="714">
        <v>5.8927001172313681E-4</v>
      </c>
      <c r="AF83" s="714">
        <v>1.7529852956813885E-3</v>
      </c>
      <c r="AG83" s="714">
        <v>4.4908757183399013E-5</v>
      </c>
      <c r="AH83" s="714">
        <v>1.9649373721512691</v>
      </c>
      <c r="AI83" s="714">
        <v>20.98250055181909</v>
      </c>
      <c r="AJ83" s="714">
        <v>1.1776408295983534</v>
      </c>
      <c r="AK83" s="714">
        <v>5.6779144128907173E-2</v>
      </c>
      <c r="AL83" s="714">
        <v>4.1173472008782033E-3</v>
      </c>
      <c r="AM83" s="714">
        <v>9.18643173153884E-3</v>
      </c>
      <c r="AN83" s="714">
        <v>1.9316887114903751E-2</v>
      </c>
      <c r="AO83" s="714">
        <v>1.6766750260664018E-4</v>
      </c>
      <c r="AP83" s="714">
        <v>1.4071928346966441E-3</v>
      </c>
      <c r="AQ83" s="714">
        <v>4.0323869063989647E-6</v>
      </c>
      <c r="AR83" s="714">
        <v>1.2686195324987908</v>
      </c>
    </row>
    <row r="84" spans="1:44">
      <c r="A84" s="711" t="s">
        <v>1639</v>
      </c>
      <c r="B84" s="712">
        <v>81</v>
      </c>
      <c r="C84" s="712" t="s">
        <v>1640</v>
      </c>
      <c r="D84" s="713">
        <v>433963</v>
      </c>
      <c r="E84" s="713">
        <v>546717.2964277732</v>
      </c>
      <c r="F84" s="713">
        <v>33014.518823084923</v>
      </c>
      <c r="G84" s="713">
        <v>3784.4556714119044</v>
      </c>
      <c r="H84" s="713">
        <v>21.358728257239118</v>
      </c>
      <c r="I84" s="713">
        <v>32.332773061497498</v>
      </c>
      <c r="J84" s="713">
        <v>0</v>
      </c>
      <c r="K84" s="713">
        <v>0</v>
      </c>
      <c r="L84" s="713">
        <v>0</v>
      </c>
      <c r="M84" s="713">
        <v>0</v>
      </c>
      <c r="N84" s="713">
        <v>36852.665995815565</v>
      </c>
      <c r="O84" s="714">
        <v>1.2598246772830246</v>
      </c>
      <c r="P84" s="714">
        <v>7.6076805679481718E-2</v>
      </c>
      <c r="Q84" s="714">
        <v>8.7206874120879067E-3</v>
      </c>
      <c r="R84" s="714">
        <v>4.9217855571187214E-5</v>
      </c>
      <c r="S84" s="714">
        <v>7.4505828979653794E-5</v>
      </c>
      <c r="T84" s="714">
        <v>0</v>
      </c>
      <c r="U84" s="714">
        <v>0</v>
      </c>
      <c r="V84" s="714">
        <v>0</v>
      </c>
      <c r="W84" s="714">
        <v>0</v>
      </c>
      <c r="X84" s="714">
        <v>8.4921216776120467E-2</v>
      </c>
      <c r="Y84" s="714">
        <v>62.865798276649073</v>
      </c>
      <c r="Z84" s="714">
        <v>3.9908792519566343</v>
      </c>
      <c r="AA84" s="714">
        <v>0.32024717425554539</v>
      </c>
      <c r="AB84" s="714">
        <v>0.2083276486546195</v>
      </c>
      <c r="AC84" s="714">
        <v>2.3709126246132101E-2</v>
      </c>
      <c r="AD84" s="714">
        <v>3.6255317217167356E-2</v>
      </c>
      <c r="AE84" s="714">
        <v>7.0577849357972419E-4</v>
      </c>
      <c r="AF84" s="714">
        <v>3.8165945202834495E-3</v>
      </c>
      <c r="AG84" s="714">
        <v>4.9865453346502412E-5</v>
      </c>
      <c r="AH84" s="714">
        <v>4.5839907567973084</v>
      </c>
      <c r="AI84" s="714">
        <v>49.106794252340784</v>
      </c>
      <c r="AJ84" s="714">
        <v>3.148555764658874</v>
      </c>
      <c r="AK84" s="714">
        <v>0.13742601353856687</v>
      </c>
      <c r="AL84" s="714">
        <v>7.2260242793762263E-3</v>
      </c>
      <c r="AM84" s="714">
        <v>1.5668740097367809E-2</v>
      </c>
      <c r="AN84" s="714">
        <v>2.8691610281409211E-2</v>
      </c>
      <c r="AO84" s="714">
        <v>2.2494751334016473E-4</v>
      </c>
      <c r="AP84" s="714">
        <v>3.319820998896301E-3</v>
      </c>
      <c r="AQ84" s="714">
        <v>6.2636838133706729E-6</v>
      </c>
      <c r="AR84" s="714">
        <v>3.3411191850516433</v>
      </c>
    </row>
    <row r="85" spans="1:44">
      <c r="A85" s="711" t="s">
        <v>1641</v>
      </c>
      <c r="B85" s="712">
        <v>82</v>
      </c>
      <c r="C85" s="712" t="s">
        <v>1014</v>
      </c>
      <c r="D85" s="713">
        <v>284590</v>
      </c>
      <c r="E85" s="713">
        <v>272470.48195337871</v>
      </c>
      <c r="F85" s="713">
        <v>16691.229548281921</v>
      </c>
      <c r="G85" s="713">
        <v>3626.4633719147137</v>
      </c>
      <c r="H85" s="713">
        <v>10.644665936465431</v>
      </c>
      <c r="I85" s="713">
        <v>16.113860520817262</v>
      </c>
      <c r="J85" s="713">
        <v>0</v>
      </c>
      <c r="K85" s="713">
        <v>0</v>
      </c>
      <c r="L85" s="713">
        <v>0</v>
      </c>
      <c r="M85" s="713">
        <v>0</v>
      </c>
      <c r="N85" s="713">
        <v>20344.451446653919</v>
      </c>
      <c r="O85" s="714">
        <v>0.95741411136504695</v>
      </c>
      <c r="P85" s="714">
        <v>5.8650091529153944E-2</v>
      </c>
      <c r="Q85" s="714">
        <v>1.2742764580325076E-2</v>
      </c>
      <c r="R85" s="714">
        <v>3.7403513603659406E-5</v>
      </c>
      <c r="S85" s="714">
        <v>5.6621316704091018E-5</v>
      </c>
      <c r="T85" s="714">
        <v>0</v>
      </c>
      <c r="U85" s="714">
        <v>0</v>
      </c>
      <c r="V85" s="714">
        <v>0</v>
      </c>
      <c r="W85" s="714">
        <v>0</v>
      </c>
      <c r="X85" s="714">
        <v>7.1486880939786765E-2</v>
      </c>
      <c r="Y85" s="714">
        <v>28.802111477004125</v>
      </c>
      <c r="Z85" s="714">
        <v>1.6142035180284524</v>
      </c>
      <c r="AA85" s="714">
        <v>0.1193157169588117</v>
      </c>
      <c r="AB85" s="714">
        <v>0.11142252896018547</v>
      </c>
      <c r="AC85" s="714">
        <v>1.4332607766806654E-2</v>
      </c>
      <c r="AD85" s="714">
        <v>1.8282151280311611E-2</v>
      </c>
      <c r="AE85" s="714">
        <v>4.63908492075623E-4</v>
      </c>
      <c r="AF85" s="714">
        <v>1.6135287833754547E-3</v>
      </c>
      <c r="AG85" s="714">
        <v>3.0927485670775031E-5</v>
      </c>
      <c r="AH85" s="714">
        <v>1.8796648877556896</v>
      </c>
      <c r="AI85" s="714">
        <v>21.453910775179288</v>
      </c>
      <c r="AJ85" s="714">
        <v>1.1956063912289612</v>
      </c>
      <c r="AK85" s="714">
        <v>5.2247239417939594E-2</v>
      </c>
      <c r="AL85" s="714">
        <v>3.6383595174821659E-3</v>
      </c>
      <c r="AM85" s="714">
        <v>8.3376315728709727E-3</v>
      </c>
      <c r="AN85" s="714">
        <v>1.4020050426936468E-2</v>
      </c>
      <c r="AO85" s="714">
        <v>1.4906218111658916E-4</v>
      </c>
      <c r="AP85" s="714">
        <v>1.3313942148731835E-3</v>
      </c>
      <c r="AQ85" s="714">
        <v>3.4637613766776605E-6</v>
      </c>
      <c r="AR85" s="714">
        <v>1.275333592321557</v>
      </c>
    </row>
    <row r="86" spans="1:44">
      <c r="A86" s="711" t="s">
        <v>1642</v>
      </c>
      <c r="B86" s="712">
        <v>83</v>
      </c>
      <c r="C86" s="712" t="s">
        <v>1643</v>
      </c>
      <c r="D86" s="713">
        <v>380528</v>
      </c>
      <c r="E86" s="713">
        <v>397215.62977083621</v>
      </c>
      <c r="F86" s="713">
        <v>23628.115219549509</v>
      </c>
      <c r="G86" s="713">
        <v>9591.3445400076707</v>
      </c>
      <c r="H86" s="713">
        <v>15.518112836812758</v>
      </c>
      <c r="I86" s="713">
        <v>23.491268518073966</v>
      </c>
      <c r="J86" s="713">
        <v>0</v>
      </c>
      <c r="K86" s="713">
        <v>0</v>
      </c>
      <c r="L86" s="713">
        <v>0</v>
      </c>
      <c r="M86" s="713">
        <v>0</v>
      </c>
      <c r="N86" s="713">
        <v>33258.469140912071</v>
      </c>
      <c r="O86" s="714">
        <v>1.0438538813722937</v>
      </c>
      <c r="P86" s="714">
        <v>6.2092974024380618E-2</v>
      </c>
      <c r="Q86" s="714">
        <v>2.520535818653994E-2</v>
      </c>
      <c r="R86" s="714">
        <v>4.0780475646503696E-5</v>
      </c>
      <c r="S86" s="714">
        <v>6.1733350812749564E-5</v>
      </c>
      <c r="T86" s="714">
        <v>0</v>
      </c>
      <c r="U86" s="714">
        <v>0</v>
      </c>
      <c r="V86" s="714">
        <v>0</v>
      </c>
      <c r="W86" s="714">
        <v>0</v>
      </c>
      <c r="X86" s="714">
        <v>8.7400846037379812E-2</v>
      </c>
      <c r="Y86" s="714">
        <v>43.726611750271545</v>
      </c>
      <c r="Z86" s="714">
        <v>2.6949618435059577</v>
      </c>
      <c r="AA86" s="714">
        <v>0.21853829216196341</v>
      </c>
      <c r="AB86" s="714">
        <v>0.15123680857948746</v>
      </c>
      <c r="AC86" s="714">
        <v>1.8780123907487137E-2</v>
      </c>
      <c r="AD86" s="714">
        <v>2.5116196477443169E-2</v>
      </c>
      <c r="AE86" s="714">
        <v>5.7613557823085282E-4</v>
      </c>
      <c r="AF86" s="714">
        <v>2.8615214063664254E-3</v>
      </c>
      <c r="AG86" s="714">
        <v>4.1794449759554015E-5</v>
      </c>
      <c r="AH86" s="714">
        <v>3.1121127160666959</v>
      </c>
      <c r="AI86" s="714">
        <v>33.549904625394127</v>
      </c>
      <c r="AJ86" s="714">
        <v>2.0804116833400612</v>
      </c>
      <c r="AK86" s="714">
        <v>9.8869553333423357E-2</v>
      </c>
      <c r="AL86" s="714">
        <v>5.5893625921759624E-3</v>
      </c>
      <c r="AM86" s="714">
        <v>1.1653960817888241E-2</v>
      </c>
      <c r="AN86" s="714">
        <v>1.9707014189048633E-2</v>
      </c>
      <c r="AO86" s="714">
        <v>1.8125792703694833E-4</v>
      </c>
      <c r="AP86" s="714">
        <v>2.483115734037907E-3</v>
      </c>
      <c r="AQ86" s="714">
        <v>4.7859707363781174E-6</v>
      </c>
      <c r="AR86" s="714">
        <v>2.218900733904408</v>
      </c>
    </row>
    <row r="87" spans="1:44">
      <c r="A87" s="711" t="s">
        <v>1644</v>
      </c>
      <c r="B87" s="712">
        <v>84</v>
      </c>
      <c r="C87" s="712" t="s">
        <v>588</v>
      </c>
      <c r="D87" s="713">
        <v>440904</v>
      </c>
      <c r="E87" s="713">
        <v>41320799.469656691</v>
      </c>
      <c r="F87" s="713">
        <v>2836008.7010538564</v>
      </c>
      <c r="G87" s="713">
        <v>885.07970830891088</v>
      </c>
      <c r="H87" s="713">
        <v>2218.5594738361679</v>
      </c>
      <c r="I87" s="713">
        <v>6366.3906955551292</v>
      </c>
      <c r="J87" s="713">
        <v>0</v>
      </c>
      <c r="K87" s="713">
        <v>0</v>
      </c>
      <c r="L87" s="713">
        <v>0</v>
      </c>
      <c r="M87" s="713">
        <v>0</v>
      </c>
      <c r="N87" s="713">
        <v>2845478.7309315568</v>
      </c>
      <c r="O87" s="714">
        <v>93.71835925656535</v>
      </c>
      <c r="P87" s="714">
        <v>6.4322589521842772</v>
      </c>
      <c r="Q87" s="714">
        <v>2.0074204550398975E-3</v>
      </c>
      <c r="R87" s="714">
        <v>5.0318424732734741E-3</v>
      </c>
      <c r="S87" s="714">
        <v>1.4439403352101884E-2</v>
      </c>
      <c r="T87" s="714">
        <v>0</v>
      </c>
      <c r="U87" s="714">
        <v>0</v>
      </c>
      <c r="V87" s="714">
        <v>0</v>
      </c>
      <c r="W87" s="714">
        <v>0</v>
      </c>
      <c r="X87" s="714">
        <v>6.4537376184646922</v>
      </c>
      <c r="Y87" s="714">
        <v>292.4632342338839</v>
      </c>
      <c r="Z87" s="714">
        <v>16.772091552677367</v>
      </c>
      <c r="AA87" s="714">
        <v>0.38697444227104322</v>
      </c>
      <c r="AB87" s="714">
        <v>0.74674979904455008</v>
      </c>
      <c r="AC87" s="714">
        <v>8.5134092374993739E-2</v>
      </c>
      <c r="AD87" s="714">
        <v>1.9496382168119983E-2</v>
      </c>
      <c r="AE87" s="714">
        <v>1.2363393049022622E-3</v>
      </c>
      <c r="AF87" s="714">
        <v>1.0244315333379335E-2</v>
      </c>
      <c r="AG87" s="714">
        <v>7.9174659510040788E-5</v>
      </c>
      <c r="AH87" s="714">
        <v>18.02200609783387</v>
      </c>
      <c r="AI87" s="714">
        <v>266.23881438435836</v>
      </c>
      <c r="AJ87" s="714">
        <v>15.249748567750297</v>
      </c>
      <c r="AK87" s="714">
        <v>7.1053904585979821E-2</v>
      </c>
      <c r="AL87" s="714">
        <v>2.3839854826503214E-2</v>
      </c>
      <c r="AM87" s="714">
        <v>6.5443884805141905E-2</v>
      </c>
      <c r="AN87" s="714">
        <v>1.0684653512801102E-2</v>
      </c>
      <c r="AO87" s="714">
        <v>3.4859120813013046E-4</v>
      </c>
      <c r="AP87" s="714">
        <v>9.3359211794452474E-3</v>
      </c>
      <c r="AQ87" s="714">
        <v>9.2544895018780183E-6</v>
      </c>
      <c r="AR87" s="714">
        <v>15.430464632357801</v>
      </c>
    </row>
    <row r="88" spans="1:44">
      <c r="A88" s="711" t="s">
        <v>1645</v>
      </c>
      <c r="B88" s="712">
        <v>85</v>
      </c>
      <c r="C88" s="712" t="s">
        <v>1020</v>
      </c>
      <c r="D88" s="713">
        <v>1510560</v>
      </c>
      <c r="E88" s="713">
        <v>70129954.392698318</v>
      </c>
      <c r="F88" s="713">
        <v>3544576.8519581691</v>
      </c>
      <c r="G88" s="713">
        <v>11813.900250722112</v>
      </c>
      <c r="H88" s="713">
        <v>4803.9218492055916</v>
      </c>
      <c r="I88" s="713">
        <v>10811.800024315424</v>
      </c>
      <c r="J88" s="713">
        <v>0</v>
      </c>
      <c r="K88" s="713">
        <v>0</v>
      </c>
      <c r="L88" s="713">
        <v>0</v>
      </c>
      <c r="M88" s="713">
        <v>0</v>
      </c>
      <c r="N88" s="713">
        <v>3572006.4740824122</v>
      </c>
      <c r="O88" s="714">
        <v>46.426460645521075</v>
      </c>
      <c r="P88" s="714">
        <v>2.3465316518100368</v>
      </c>
      <c r="Q88" s="714">
        <v>7.8208745436938037E-3</v>
      </c>
      <c r="R88" s="714">
        <v>3.1802257766693092E-3</v>
      </c>
      <c r="S88" s="714">
        <v>7.1574780374929984E-3</v>
      </c>
      <c r="T88" s="714">
        <v>0</v>
      </c>
      <c r="U88" s="714">
        <v>0</v>
      </c>
      <c r="V88" s="714">
        <v>0</v>
      </c>
      <c r="W88" s="714">
        <v>0</v>
      </c>
      <c r="X88" s="714">
        <v>2.3646902301678927</v>
      </c>
      <c r="Y88" s="714">
        <v>232.73567290911654</v>
      </c>
      <c r="Z88" s="714">
        <v>12.488347417296151</v>
      </c>
      <c r="AA88" s="714">
        <v>0.34472154906020158</v>
      </c>
      <c r="AB88" s="714">
        <v>0.58102139871298808</v>
      </c>
      <c r="AC88" s="714">
        <v>7.3503396005931101E-2</v>
      </c>
      <c r="AD88" s="714">
        <v>1.6252697389274286E-2</v>
      </c>
      <c r="AE88" s="714">
        <v>1.0162332451903572E-3</v>
      </c>
      <c r="AF88" s="714">
        <v>8.2471685705739328E-3</v>
      </c>
      <c r="AG88" s="714">
        <v>6.5442283434851816E-5</v>
      </c>
      <c r="AH88" s="714">
        <v>13.513175302563743</v>
      </c>
      <c r="AI88" s="714">
        <v>196.40197135854459</v>
      </c>
      <c r="AJ88" s="714">
        <v>10.404585150178381</v>
      </c>
      <c r="AK88" s="714">
        <v>8.4719255491465056E-2</v>
      </c>
      <c r="AL88" s="714">
        <v>2.1771687157378813E-2</v>
      </c>
      <c r="AM88" s="714">
        <v>5.0215589075666714E-2</v>
      </c>
      <c r="AN88" s="714">
        <v>9.9481073151216799E-3</v>
      </c>
      <c r="AO88" s="714">
        <v>3.1482964412642009E-4</v>
      </c>
      <c r="AP88" s="714">
        <v>6.9391474724896374E-3</v>
      </c>
      <c r="AQ88" s="714">
        <v>8.3339152833968845E-6</v>
      </c>
      <c r="AR88" s="714">
        <v>10.578502100249914</v>
      </c>
    </row>
    <row r="89" spans="1:44">
      <c r="A89" s="711" t="s">
        <v>1646</v>
      </c>
      <c r="B89" s="712">
        <v>86</v>
      </c>
      <c r="C89" s="712" t="s">
        <v>1021</v>
      </c>
      <c r="D89" s="713">
        <v>832591</v>
      </c>
      <c r="E89" s="713">
        <v>34031939.680146761</v>
      </c>
      <c r="F89" s="713">
        <v>1765673.1419999683</v>
      </c>
      <c r="G89" s="713">
        <v>367.07589154893481</v>
      </c>
      <c r="H89" s="713">
        <v>4980.546211204859</v>
      </c>
      <c r="I89" s="713">
        <v>5263.7721954542039</v>
      </c>
      <c r="J89" s="713">
        <v>0</v>
      </c>
      <c r="K89" s="713">
        <v>0</v>
      </c>
      <c r="L89" s="713">
        <v>0</v>
      </c>
      <c r="M89" s="713">
        <v>0</v>
      </c>
      <c r="N89" s="713">
        <v>1776284.5362981765</v>
      </c>
      <c r="O89" s="714">
        <v>40.874738833529022</v>
      </c>
      <c r="P89" s="714">
        <v>2.1206968871870684</v>
      </c>
      <c r="Q89" s="714">
        <v>4.4088380915591787E-4</v>
      </c>
      <c r="R89" s="714">
        <v>5.9819842049756234E-3</v>
      </c>
      <c r="S89" s="714">
        <v>6.3221584132595763E-3</v>
      </c>
      <c r="T89" s="714">
        <v>0</v>
      </c>
      <c r="U89" s="714">
        <v>0</v>
      </c>
      <c r="V89" s="714">
        <v>0</v>
      </c>
      <c r="W89" s="714">
        <v>0</v>
      </c>
      <c r="X89" s="714">
        <v>2.1334419136144596</v>
      </c>
      <c r="Y89" s="714">
        <v>239.7227419973959</v>
      </c>
      <c r="Z89" s="714">
        <v>13.066904369571173</v>
      </c>
      <c r="AA89" s="714">
        <v>0.33265632883470142</v>
      </c>
      <c r="AB89" s="714">
        <v>0.60098487789213495</v>
      </c>
      <c r="AC89" s="714">
        <v>6.9177996745360654E-2</v>
      </c>
      <c r="AD89" s="714">
        <v>1.6759085605377689E-2</v>
      </c>
      <c r="AE89" s="714">
        <v>1.087689425306984E-3</v>
      </c>
      <c r="AF89" s="714">
        <v>8.480645425608023E-3</v>
      </c>
      <c r="AG89" s="714">
        <v>6.7541096512051032E-5</v>
      </c>
      <c r="AH89" s="714">
        <v>14.096118534596172</v>
      </c>
      <c r="AI89" s="714">
        <v>198.08656991308413</v>
      </c>
      <c r="AJ89" s="714">
        <v>10.680030410892494</v>
      </c>
      <c r="AK89" s="714">
        <v>7.3080165766490651E-2</v>
      </c>
      <c r="AL89" s="714">
        <v>2.3622599320230982E-2</v>
      </c>
      <c r="AM89" s="714">
        <v>5.0211431155626852E-2</v>
      </c>
      <c r="AN89" s="714">
        <v>9.7750145603739593E-3</v>
      </c>
      <c r="AO89" s="714">
        <v>3.5080332476264262E-4</v>
      </c>
      <c r="AP89" s="714">
        <v>6.9775992005889752E-3</v>
      </c>
      <c r="AQ89" s="714">
        <v>8.1536057910176874E-6</v>
      </c>
      <c r="AR89" s="714">
        <v>10.844056177826358</v>
      </c>
    </row>
    <row r="90" spans="1:44">
      <c r="A90" s="711" t="s">
        <v>1647</v>
      </c>
      <c r="B90" s="712">
        <v>87</v>
      </c>
      <c r="C90" s="712" t="s">
        <v>1023</v>
      </c>
      <c r="D90" s="713">
        <v>724061</v>
      </c>
      <c r="E90" s="713">
        <v>13201042.014516722</v>
      </c>
      <c r="F90" s="713">
        <v>120910.54784647179</v>
      </c>
      <c r="G90" s="713">
        <v>2281.364085649936</v>
      </c>
      <c r="H90" s="713">
        <v>656.35791632894848</v>
      </c>
      <c r="I90" s="713">
        <v>2033.5759229604791</v>
      </c>
      <c r="J90" s="713">
        <v>0</v>
      </c>
      <c r="K90" s="713">
        <v>0</v>
      </c>
      <c r="L90" s="713">
        <v>0</v>
      </c>
      <c r="M90" s="713">
        <v>0</v>
      </c>
      <c r="N90" s="713">
        <v>125881.84577141116</v>
      </c>
      <c r="O90" s="714">
        <v>18.231947328355929</v>
      </c>
      <c r="P90" s="714">
        <v>0.16698944957188938</v>
      </c>
      <c r="Q90" s="714">
        <v>3.1507898998149823E-3</v>
      </c>
      <c r="R90" s="714">
        <v>9.0649533164878168E-4</v>
      </c>
      <c r="S90" s="714">
        <v>2.8085698897751419E-3</v>
      </c>
      <c r="T90" s="714">
        <v>0</v>
      </c>
      <c r="U90" s="714">
        <v>0</v>
      </c>
      <c r="V90" s="714">
        <v>0</v>
      </c>
      <c r="W90" s="714">
        <v>0</v>
      </c>
      <c r="X90" s="714">
        <v>0.17385530469312829</v>
      </c>
      <c r="Y90" s="714">
        <v>152.19727910204915</v>
      </c>
      <c r="Z90" s="714">
        <v>7.5159469780693495</v>
      </c>
      <c r="AA90" s="714">
        <v>0.21655922566571828</v>
      </c>
      <c r="AB90" s="714">
        <v>0.36153269002167565</v>
      </c>
      <c r="AC90" s="714">
        <v>5.1438034538451756E-2</v>
      </c>
      <c r="AD90" s="714">
        <v>1.3761206558867742E-2</v>
      </c>
      <c r="AE90" s="714">
        <v>1.3355390724798617E-3</v>
      </c>
      <c r="AF90" s="714">
        <v>4.711645864770013E-3</v>
      </c>
      <c r="AG90" s="714">
        <v>5.3077530807350175E-5</v>
      </c>
      <c r="AH90" s="714">
        <v>8.1653383973221203</v>
      </c>
      <c r="AI90" s="714">
        <v>128.45739196534217</v>
      </c>
      <c r="AJ90" s="714">
        <v>6.1579012638329429</v>
      </c>
      <c r="AK90" s="714">
        <v>5.8309166252612607E-2</v>
      </c>
      <c r="AL90" s="714">
        <v>1.5244186682306739E-2</v>
      </c>
      <c r="AM90" s="714">
        <v>3.3611798212976392E-2</v>
      </c>
      <c r="AN90" s="714">
        <v>9.3273419286286994E-3</v>
      </c>
      <c r="AO90" s="714">
        <v>7.7866114338593338E-4</v>
      </c>
      <c r="AP90" s="714">
        <v>3.8274224184818985E-3</v>
      </c>
      <c r="AQ90" s="714">
        <v>6.868257416483182E-6</v>
      </c>
      <c r="AR90" s="714">
        <v>6.2790067087287511</v>
      </c>
    </row>
    <row r="91" spans="1:44">
      <c r="A91" s="711" t="s">
        <v>1648</v>
      </c>
      <c r="B91" s="712">
        <v>88</v>
      </c>
      <c r="C91" s="712" t="s">
        <v>1025</v>
      </c>
      <c r="D91" s="713">
        <v>306733</v>
      </c>
      <c r="E91" s="713">
        <v>6420543.2027038923</v>
      </c>
      <c r="F91" s="713">
        <v>103904.5376963874</v>
      </c>
      <c r="G91" s="713">
        <v>7168.6724879237336</v>
      </c>
      <c r="H91" s="713">
        <v>365.66676573122743</v>
      </c>
      <c r="I91" s="713">
        <v>989.36329688807689</v>
      </c>
      <c r="J91" s="713">
        <v>0</v>
      </c>
      <c r="K91" s="713">
        <v>0</v>
      </c>
      <c r="L91" s="713">
        <v>0</v>
      </c>
      <c r="M91" s="713">
        <v>0</v>
      </c>
      <c r="N91" s="713">
        <v>112428.24024693042</v>
      </c>
      <c r="O91" s="714">
        <v>20.932026233577385</v>
      </c>
      <c r="P91" s="714">
        <v>0.33874587245711224</v>
      </c>
      <c r="Q91" s="714">
        <v>2.3371050679006605E-2</v>
      </c>
      <c r="R91" s="714">
        <v>1.1921337636681655E-3</v>
      </c>
      <c r="S91" s="714">
        <v>3.2254869769085064E-3</v>
      </c>
      <c r="T91" s="714">
        <v>0</v>
      </c>
      <c r="U91" s="714">
        <v>0</v>
      </c>
      <c r="V91" s="714">
        <v>0</v>
      </c>
      <c r="W91" s="714">
        <v>0</v>
      </c>
      <c r="X91" s="714">
        <v>0.36653454387669554</v>
      </c>
      <c r="Y91" s="714">
        <v>93.410648216392431</v>
      </c>
      <c r="Z91" s="714">
        <v>4.2939688256814765</v>
      </c>
      <c r="AA91" s="714">
        <v>0.24948006434538827</v>
      </c>
      <c r="AB91" s="714">
        <v>0.2623319277493521</v>
      </c>
      <c r="AC91" s="714">
        <v>3.9358195501156948E-2</v>
      </c>
      <c r="AD91" s="714">
        <v>4.5179291883000058E-2</v>
      </c>
      <c r="AE91" s="714">
        <v>1.0961599877099821E-3</v>
      </c>
      <c r="AF91" s="714">
        <v>2.5812995527990379E-3</v>
      </c>
      <c r="AG91" s="714">
        <v>6.3460265415527236E-5</v>
      </c>
      <c r="AH91" s="714">
        <v>4.8940592249662975</v>
      </c>
      <c r="AI91" s="714">
        <v>73.435262590669595</v>
      </c>
      <c r="AJ91" s="714">
        <v>3.1711967999637221</v>
      </c>
      <c r="AK91" s="714">
        <v>9.1065203873857914E-2</v>
      </c>
      <c r="AL91" s="714">
        <v>8.6916002946386198E-3</v>
      </c>
      <c r="AM91" s="714">
        <v>2.2004001731650916E-2</v>
      </c>
      <c r="AN91" s="714">
        <v>3.2391753502555368E-2</v>
      </c>
      <c r="AO91" s="714">
        <v>4.6136031639958591E-4</v>
      </c>
      <c r="AP91" s="714">
        <v>1.8789799000470996E-3</v>
      </c>
      <c r="AQ91" s="714">
        <v>9.5966752556281525E-6</v>
      </c>
      <c r="AR91" s="714">
        <v>3.3276992962581269</v>
      </c>
    </row>
    <row r="92" spans="1:44">
      <c r="A92" s="711" t="s">
        <v>1649</v>
      </c>
      <c r="B92" s="712">
        <v>89</v>
      </c>
      <c r="C92" s="712" t="s">
        <v>1027</v>
      </c>
      <c r="D92" s="713">
        <v>1331642</v>
      </c>
      <c r="E92" s="713">
        <v>22151538.996971637</v>
      </c>
      <c r="F92" s="713">
        <v>107537.49888333329</v>
      </c>
      <c r="G92" s="713">
        <v>16309.527527078251</v>
      </c>
      <c r="H92" s="713">
        <v>824.88572408364064</v>
      </c>
      <c r="I92" s="713">
        <v>3410.5816420713327</v>
      </c>
      <c r="J92" s="713">
        <v>0</v>
      </c>
      <c r="K92" s="713">
        <v>0</v>
      </c>
      <c r="L92" s="713">
        <v>0</v>
      </c>
      <c r="M92" s="713">
        <v>0</v>
      </c>
      <c r="N92" s="713">
        <v>128082.49377656652</v>
      </c>
      <c r="O92" s="714">
        <v>16.634755434998024</v>
      </c>
      <c r="P92" s="714">
        <v>8.0755562593650007E-2</v>
      </c>
      <c r="Q92" s="714">
        <v>1.2247681829709676E-2</v>
      </c>
      <c r="R92" s="714">
        <v>6.1945006547078018E-4</v>
      </c>
      <c r="S92" s="714">
        <v>2.5611850948463119E-3</v>
      </c>
      <c r="T92" s="714">
        <v>0</v>
      </c>
      <c r="U92" s="714">
        <v>0</v>
      </c>
      <c r="V92" s="714">
        <v>0</v>
      </c>
      <c r="W92" s="714">
        <v>0</v>
      </c>
      <c r="X92" s="714">
        <v>9.6183879583676773E-2</v>
      </c>
      <c r="Y92" s="714">
        <v>78.199251296476533</v>
      </c>
      <c r="Z92" s="714">
        <v>3.1411600459100191</v>
      </c>
      <c r="AA92" s="714">
        <v>0.12643507106261528</v>
      </c>
      <c r="AB92" s="714">
        <v>0.16556222672375065</v>
      </c>
      <c r="AC92" s="714">
        <v>2.6990869595353996E-2</v>
      </c>
      <c r="AD92" s="714">
        <v>7.9766760169287607E-3</v>
      </c>
      <c r="AE92" s="714">
        <v>6.5608769252152718E-4</v>
      </c>
      <c r="AF92" s="714">
        <v>1.8871382481557731E-3</v>
      </c>
      <c r="AG92" s="714">
        <v>2.7347753159573971E-5</v>
      </c>
      <c r="AH92" s="714">
        <v>3.470695463002504</v>
      </c>
      <c r="AI92" s="714">
        <v>68.848946250580113</v>
      </c>
      <c r="AJ92" s="714">
        <v>2.6075991131680833</v>
      </c>
      <c r="AK92" s="714">
        <v>4.978860485474005E-2</v>
      </c>
      <c r="AL92" s="714">
        <v>7.7538430594244348E-3</v>
      </c>
      <c r="AM92" s="714">
        <v>1.808014995983492E-2</v>
      </c>
      <c r="AN92" s="714">
        <v>5.6685368381446605E-3</v>
      </c>
      <c r="AO92" s="714">
        <v>3.7415140323952438E-4</v>
      </c>
      <c r="AP92" s="714">
        <v>1.5347367888208631E-3</v>
      </c>
      <c r="AQ92" s="714">
        <v>3.5332372785982194E-6</v>
      </c>
      <c r="AR92" s="714">
        <v>2.690802669309567</v>
      </c>
    </row>
    <row r="93" spans="1:44">
      <c r="A93" s="711" t="s">
        <v>1650</v>
      </c>
      <c r="B93" s="712">
        <v>90</v>
      </c>
      <c r="C93" s="712" t="s">
        <v>1028</v>
      </c>
      <c r="D93" s="713">
        <v>593723</v>
      </c>
      <c r="E93" s="713">
        <v>11261271.991242036</v>
      </c>
      <c r="F93" s="713">
        <v>116485.56261511834</v>
      </c>
      <c r="G93" s="713">
        <v>4423.013458706052</v>
      </c>
      <c r="H93" s="713">
        <v>600.56171653486717</v>
      </c>
      <c r="I93" s="713">
        <v>1735.0237883337611</v>
      </c>
      <c r="J93" s="713">
        <v>0</v>
      </c>
      <c r="K93" s="713">
        <v>0</v>
      </c>
      <c r="L93" s="713">
        <v>0</v>
      </c>
      <c r="M93" s="713">
        <v>0</v>
      </c>
      <c r="N93" s="713">
        <v>123244.16157869301</v>
      </c>
      <c r="O93" s="714">
        <v>18.967215336515576</v>
      </c>
      <c r="P93" s="714">
        <v>0.19619513243569534</v>
      </c>
      <c r="Q93" s="714">
        <v>7.449624587065099E-3</v>
      </c>
      <c r="R93" s="714">
        <v>1.0115183621568764E-3</v>
      </c>
      <c r="S93" s="714">
        <v>2.9222782144767193E-3</v>
      </c>
      <c r="T93" s="714">
        <v>0</v>
      </c>
      <c r="U93" s="714">
        <v>0</v>
      </c>
      <c r="V93" s="714">
        <v>0</v>
      </c>
      <c r="W93" s="714">
        <v>0</v>
      </c>
      <c r="X93" s="714">
        <v>0.20757855359939403</v>
      </c>
      <c r="Y93" s="714">
        <v>94.892381719090309</v>
      </c>
      <c r="Z93" s="714">
        <v>4.3135292040458237</v>
      </c>
      <c r="AA93" s="714">
        <v>0.15089541805388246</v>
      </c>
      <c r="AB93" s="714">
        <v>0.21769574491412191</v>
      </c>
      <c r="AC93" s="714">
        <v>2.9656505866014031E-2</v>
      </c>
      <c r="AD93" s="714">
        <v>1.4354867175663255E-2</v>
      </c>
      <c r="AE93" s="714">
        <v>8.1663863618833851E-4</v>
      </c>
      <c r="AF93" s="714">
        <v>2.6973868487206957E-3</v>
      </c>
      <c r="AG93" s="714">
        <v>3.8312692373029971E-5</v>
      </c>
      <c r="AH93" s="714">
        <v>4.729684078232788</v>
      </c>
      <c r="AI93" s="714">
        <v>79.955623481896566</v>
      </c>
      <c r="AJ93" s="714">
        <v>3.4691677273943906</v>
      </c>
      <c r="AK93" s="714">
        <v>4.9496210425627761E-2</v>
      </c>
      <c r="AL93" s="714">
        <v>9.3212020896981107E-3</v>
      </c>
      <c r="AM93" s="714">
        <v>2.0949047811688257E-2</v>
      </c>
      <c r="AN93" s="714">
        <v>1.0310608038568425E-2</v>
      </c>
      <c r="AO93" s="714">
        <v>4.2395541817783557E-4</v>
      </c>
      <c r="AP93" s="714">
        <v>2.1400424008770368E-3</v>
      </c>
      <c r="AQ93" s="714">
        <v>5.3163088713884213E-6</v>
      </c>
      <c r="AR93" s="714">
        <v>3.5618141098878993</v>
      </c>
    </row>
    <row r="94" spans="1:44">
      <c r="A94" s="711" t="s">
        <v>1651</v>
      </c>
      <c r="B94" s="712">
        <v>91</v>
      </c>
      <c r="C94" s="712" t="s">
        <v>1652</v>
      </c>
      <c r="D94" s="713">
        <v>814925</v>
      </c>
      <c r="E94" s="713">
        <v>16899317.807999842</v>
      </c>
      <c r="F94" s="713">
        <v>273062.62689167762</v>
      </c>
      <c r="G94" s="713">
        <v>9126.7015902046187</v>
      </c>
      <c r="H94" s="713">
        <v>1720.2744843541334</v>
      </c>
      <c r="I94" s="713">
        <v>2608.9741013659414</v>
      </c>
      <c r="J94" s="713">
        <v>0</v>
      </c>
      <c r="K94" s="713">
        <v>0</v>
      </c>
      <c r="L94" s="713">
        <v>0</v>
      </c>
      <c r="M94" s="713">
        <v>0</v>
      </c>
      <c r="N94" s="713">
        <v>286518.57706760231</v>
      </c>
      <c r="O94" s="714">
        <v>20.737267611129663</v>
      </c>
      <c r="P94" s="714">
        <v>0.33507700327229822</v>
      </c>
      <c r="Q94" s="714">
        <v>1.1199437482227959E-2</v>
      </c>
      <c r="R94" s="714">
        <v>2.1109604986399156E-3</v>
      </c>
      <c r="S94" s="714">
        <v>3.2014898320286422E-3</v>
      </c>
      <c r="T94" s="714">
        <v>0</v>
      </c>
      <c r="U94" s="714">
        <v>0</v>
      </c>
      <c r="V94" s="714">
        <v>0</v>
      </c>
      <c r="W94" s="714">
        <v>0</v>
      </c>
      <c r="X94" s="714">
        <v>0.35158889108519475</v>
      </c>
      <c r="Y94" s="714">
        <v>78.199559523540046</v>
      </c>
      <c r="Z94" s="714">
        <v>3.428028595725503</v>
      </c>
      <c r="AA94" s="714">
        <v>0.18866720801073347</v>
      </c>
      <c r="AB94" s="714">
        <v>0.22866240024860623</v>
      </c>
      <c r="AC94" s="714">
        <v>3.7191053974195878E-2</v>
      </c>
      <c r="AD94" s="714">
        <v>3.3454523982898443E-2</v>
      </c>
      <c r="AE94" s="714">
        <v>6.5302552726331374E-4</v>
      </c>
      <c r="AF94" s="714">
        <v>1.8355584456924998E-3</v>
      </c>
      <c r="AG94" s="714">
        <v>3.437056193699269E-5</v>
      </c>
      <c r="AH94" s="714">
        <v>3.9185267364768297</v>
      </c>
      <c r="AI94" s="714">
        <v>61.870364623412499</v>
      </c>
      <c r="AJ94" s="714">
        <v>2.5081102621864635</v>
      </c>
      <c r="AK94" s="714">
        <v>6.672333573333486E-2</v>
      </c>
      <c r="AL94" s="714">
        <v>9.2732392994564795E-3</v>
      </c>
      <c r="AM94" s="714">
        <v>2.3466505427410508E-2</v>
      </c>
      <c r="AN94" s="714">
        <v>2.6010794143223617E-2</v>
      </c>
      <c r="AO94" s="714">
        <v>2.8606043588673093E-4</v>
      </c>
      <c r="AP94" s="714">
        <v>1.301560938246412E-3</v>
      </c>
      <c r="AQ94" s="714">
        <v>4.4186012558193387E-6</v>
      </c>
      <c r="AR94" s="714">
        <v>2.6351761767652779</v>
      </c>
    </row>
    <row r="95" spans="1:44">
      <c r="A95" s="711" t="s">
        <v>1653</v>
      </c>
      <c r="B95" s="712">
        <v>92</v>
      </c>
      <c r="C95" s="712" t="s">
        <v>1654</v>
      </c>
      <c r="D95" s="713">
        <v>780549</v>
      </c>
      <c r="E95" s="713">
        <v>14414716.562548338</v>
      </c>
      <c r="F95" s="713">
        <v>142790.3686848639</v>
      </c>
      <c r="G95" s="713">
        <v>5420.0780493769726</v>
      </c>
      <c r="H95" s="713">
        <v>640.11224742365062</v>
      </c>
      <c r="I95" s="713">
        <v>2220.0430734985139</v>
      </c>
      <c r="J95" s="713">
        <v>0</v>
      </c>
      <c r="K95" s="713">
        <v>0</v>
      </c>
      <c r="L95" s="713">
        <v>0</v>
      </c>
      <c r="M95" s="713">
        <v>0</v>
      </c>
      <c r="N95" s="713">
        <v>151070.60205516306</v>
      </c>
      <c r="O95" s="714">
        <v>18.467407635585129</v>
      </c>
      <c r="P95" s="714">
        <v>0.18293581656611424</v>
      </c>
      <c r="Q95" s="714">
        <v>6.9439305532093083E-3</v>
      </c>
      <c r="R95" s="714">
        <v>8.2007951765187149E-4</v>
      </c>
      <c r="S95" s="714">
        <v>2.844207184300427E-3</v>
      </c>
      <c r="T95" s="714">
        <v>0</v>
      </c>
      <c r="U95" s="714">
        <v>0</v>
      </c>
      <c r="V95" s="714">
        <v>0</v>
      </c>
      <c r="W95" s="714">
        <v>0</v>
      </c>
      <c r="X95" s="714">
        <v>0.19354403382127583</v>
      </c>
      <c r="Y95" s="714">
        <v>88.91483784225386</v>
      </c>
      <c r="Z95" s="714">
        <v>3.98258082298885</v>
      </c>
      <c r="AA95" s="714">
        <v>0.14239029263876696</v>
      </c>
      <c r="AB95" s="714">
        <v>0.20950360871310175</v>
      </c>
      <c r="AC95" s="714">
        <v>2.7707136880094435E-2</v>
      </c>
      <c r="AD95" s="714">
        <v>2.1606762454279678E-2</v>
      </c>
      <c r="AE95" s="714">
        <v>7.9920679462990366E-4</v>
      </c>
      <c r="AF95" s="714">
        <v>2.7144060358820256E-3</v>
      </c>
      <c r="AG95" s="714">
        <v>4.0902472759473173E-5</v>
      </c>
      <c r="AH95" s="714">
        <v>4.3873431389783653</v>
      </c>
      <c r="AI95" s="714">
        <v>75.822154786187411</v>
      </c>
      <c r="AJ95" s="714">
        <v>3.2395280699969522</v>
      </c>
      <c r="AK95" s="714">
        <v>4.4962231015449702E-2</v>
      </c>
      <c r="AL95" s="714">
        <v>8.5105576480548131E-3</v>
      </c>
      <c r="AM95" s="714">
        <v>1.9992042483313589E-2</v>
      </c>
      <c r="AN95" s="714">
        <v>1.6870863151442005E-2</v>
      </c>
      <c r="AO95" s="714">
        <v>3.8777222471358979E-4</v>
      </c>
      <c r="AP95" s="714">
        <v>2.2142998787311489E-3</v>
      </c>
      <c r="AQ95" s="714">
        <v>5.9549485714036532E-6</v>
      </c>
      <c r="AR95" s="714">
        <v>3.3324717913472282</v>
      </c>
    </row>
    <row r="96" spans="1:44">
      <c r="A96" s="711" t="s">
        <v>1655</v>
      </c>
      <c r="B96" s="712">
        <v>93</v>
      </c>
      <c r="C96" s="712" t="s">
        <v>350</v>
      </c>
      <c r="D96" s="713">
        <v>4087529</v>
      </c>
      <c r="E96" s="713">
        <v>9461173.7323782016</v>
      </c>
      <c r="F96" s="713">
        <v>512277.25220824801</v>
      </c>
      <c r="G96" s="713">
        <v>407664.00060149573</v>
      </c>
      <c r="H96" s="713">
        <v>269.78215724711532</v>
      </c>
      <c r="I96" s="713">
        <v>1456.164363029686</v>
      </c>
      <c r="J96" s="713">
        <v>0</v>
      </c>
      <c r="K96" s="713">
        <v>0</v>
      </c>
      <c r="L96" s="713">
        <v>0</v>
      </c>
      <c r="M96" s="713">
        <v>0</v>
      </c>
      <c r="N96" s="713">
        <v>921667.19933002046</v>
      </c>
      <c r="O96" s="714">
        <v>2.3146438183993805</v>
      </c>
      <c r="P96" s="714">
        <v>0.1253268789550479</v>
      </c>
      <c r="Q96" s="714">
        <v>9.9733604483661337E-2</v>
      </c>
      <c r="R96" s="714">
        <v>6.6001282742487037E-5</v>
      </c>
      <c r="S96" s="714">
        <v>3.5624563471713252E-4</v>
      </c>
      <c r="T96" s="714">
        <v>0</v>
      </c>
      <c r="U96" s="714">
        <v>0</v>
      </c>
      <c r="V96" s="714">
        <v>0</v>
      </c>
      <c r="W96" s="714">
        <v>0</v>
      </c>
      <c r="X96" s="714">
        <v>0.22548273035616886</v>
      </c>
      <c r="Y96" s="714">
        <v>48.809431048814886</v>
      </c>
      <c r="Z96" s="714">
        <v>2.6234910134671852</v>
      </c>
      <c r="AA96" s="714">
        <v>0.21461706449117945</v>
      </c>
      <c r="AB96" s="714">
        <v>0.15320485282550753</v>
      </c>
      <c r="AC96" s="714">
        <v>1.9468009028810913E-2</v>
      </c>
      <c r="AD96" s="714">
        <v>1.936388565065084E-2</v>
      </c>
      <c r="AE96" s="714">
        <v>5.1874316635400013E-4</v>
      </c>
      <c r="AF96" s="714">
        <v>1.8878841102174422E-3</v>
      </c>
      <c r="AG96" s="714">
        <v>2.962706033956876E-5</v>
      </c>
      <c r="AH96" s="714">
        <v>3.032581079800245</v>
      </c>
      <c r="AI96" s="714">
        <v>40.532708453169938</v>
      </c>
      <c r="AJ96" s="714">
        <v>2.1574290196838408</v>
      </c>
      <c r="AK96" s="714">
        <v>0.13936839183777813</v>
      </c>
      <c r="AL96" s="714">
        <v>5.4924003032576513E-3</v>
      </c>
      <c r="AM96" s="714">
        <v>1.2891338698960347E-2</v>
      </c>
      <c r="AN96" s="714">
        <v>1.5314428379291149E-2</v>
      </c>
      <c r="AO96" s="714">
        <v>2.2729116990873242E-4</v>
      </c>
      <c r="AP96" s="714">
        <v>1.5734105897275738E-3</v>
      </c>
      <c r="AQ96" s="714">
        <v>3.9306939600522031E-6</v>
      </c>
      <c r="AR96" s="714">
        <v>2.3323002113567242</v>
      </c>
    </row>
    <row r="97" spans="1:44">
      <c r="A97" s="711" t="s">
        <v>1656</v>
      </c>
      <c r="B97" s="712">
        <v>94</v>
      </c>
      <c r="C97" s="712" t="s">
        <v>352</v>
      </c>
      <c r="D97" s="713">
        <v>315465</v>
      </c>
      <c r="E97" s="713">
        <v>34454047.100826927</v>
      </c>
      <c r="F97" s="713">
        <v>2043861.7703908214</v>
      </c>
      <c r="G97" s="713">
        <v>930920.54099264112</v>
      </c>
      <c r="H97" s="713">
        <v>2424.2312816004578</v>
      </c>
      <c r="I97" s="713">
        <v>15970.833641892128</v>
      </c>
      <c r="J97" s="713">
        <v>0</v>
      </c>
      <c r="K97" s="713">
        <v>0</v>
      </c>
      <c r="L97" s="713">
        <v>0</v>
      </c>
      <c r="M97" s="713">
        <v>0</v>
      </c>
      <c r="N97" s="713">
        <v>2993177.3763069552</v>
      </c>
      <c r="O97" s="714">
        <v>109.21670264792267</v>
      </c>
      <c r="P97" s="714">
        <v>6.4788859949307254</v>
      </c>
      <c r="Q97" s="714">
        <v>2.9509471446678432</v>
      </c>
      <c r="R97" s="714">
        <v>7.6846283473616973E-3</v>
      </c>
      <c r="S97" s="714">
        <v>5.0626325081679829E-2</v>
      </c>
      <c r="T97" s="714">
        <v>0</v>
      </c>
      <c r="U97" s="714">
        <v>0</v>
      </c>
      <c r="V97" s="714">
        <v>0</v>
      </c>
      <c r="W97" s="714">
        <v>0</v>
      </c>
      <c r="X97" s="714">
        <v>9.4881440930276089</v>
      </c>
      <c r="Y97" s="714">
        <v>202.40267500312797</v>
      </c>
      <c r="Z97" s="714">
        <v>11.606455818842417</v>
      </c>
      <c r="AA97" s="714">
        <v>4.183410796809274</v>
      </c>
      <c r="AB97" s="714">
        <v>0.96606017280921441</v>
      </c>
      <c r="AC97" s="714">
        <v>9.9458708549401156E-2</v>
      </c>
      <c r="AD97" s="714">
        <v>1.8434086458413247E-2</v>
      </c>
      <c r="AE97" s="714">
        <v>1.0215571291038175E-3</v>
      </c>
      <c r="AF97" s="714">
        <v>3.0461258658121245E-3</v>
      </c>
      <c r="AG97" s="714">
        <v>6.4974809732381764E-5</v>
      </c>
      <c r="AH97" s="714">
        <v>16.877952241273366</v>
      </c>
      <c r="AI97" s="714">
        <v>175.65581289846443</v>
      </c>
      <c r="AJ97" s="714">
        <v>10.093752162347243</v>
      </c>
      <c r="AK97" s="714">
        <v>3.5763065268287897</v>
      </c>
      <c r="AL97" s="714">
        <v>2.5513618513261088E-2</v>
      </c>
      <c r="AM97" s="714">
        <v>8.3176056045270702E-2</v>
      </c>
      <c r="AN97" s="714">
        <v>1.2140340691226711E-2</v>
      </c>
      <c r="AO97" s="714">
        <v>3.3517988600594977E-4</v>
      </c>
      <c r="AP97" s="714">
        <v>2.2490064930011382E-3</v>
      </c>
      <c r="AQ97" s="714">
        <v>8.7680940769492267E-6</v>
      </c>
      <c r="AR97" s="714">
        <v>13.793481658898875</v>
      </c>
    </row>
    <row r="98" spans="1:44">
      <c r="A98" s="711" t="s">
        <v>1657</v>
      </c>
      <c r="B98" s="712">
        <v>95</v>
      </c>
      <c r="C98" s="712" t="s">
        <v>600</v>
      </c>
      <c r="D98" s="713">
        <v>486247</v>
      </c>
      <c r="E98" s="713">
        <v>21409323.024293005</v>
      </c>
      <c r="F98" s="713">
        <v>1141362.3210018328</v>
      </c>
      <c r="G98" s="713">
        <v>11568.882691304718</v>
      </c>
      <c r="H98" s="713">
        <v>1978.2040677047517</v>
      </c>
      <c r="I98" s="713">
        <v>12935.489879369852</v>
      </c>
      <c r="J98" s="713">
        <v>0</v>
      </c>
      <c r="K98" s="713">
        <v>0</v>
      </c>
      <c r="L98" s="713">
        <v>0</v>
      </c>
      <c r="M98" s="713">
        <v>0</v>
      </c>
      <c r="N98" s="713">
        <v>1167844.897640212</v>
      </c>
      <c r="O98" s="714">
        <v>44.029727739796861</v>
      </c>
      <c r="P98" s="714">
        <v>2.3472891781375163</v>
      </c>
      <c r="Q98" s="714">
        <v>2.3792193455804803E-2</v>
      </c>
      <c r="R98" s="714">
        <v>4.0683111005409833E-3</v>
      </c>
      <c r="S98" s="714">
        <v>2.6602714010307213E-2</v>
      </c>
      <c r="T98" s="714">
        <v>0</v>
      </c>
      <c r="U98" s="714">
        <v>0</v>
      </c>
      <c r="V98" s="714">
        <v>0</v>
      </c>
      <c r="W98" s="714">
        <v>0</v>
      </c>
      <c r="X98" s="714">
        <v>2.4017523967041696</v>
      </c>
      <c r="Y98" s="714">
        <v>269.13523205537314</v>
      </c>
      <c r="Z98" s="714">
        <v>13.541136829240266</v>
      </c>
      <c r="AA98" s="714">
        <v>0.48121758618571164</v>
      </c>
      <c r="AB98" s="714">
        <v>0.74325925180995056</v>
      </c>
      <c r="AC98" s="714">
        <v>9.5174775024495187E-2</v>
      </c>
      <c r="AD98" s="714">
        <v>1.992555473598882E-2</v>
      </c>
      <c r="AE98" s="714">
        <v>1.4383513026323068E-3</v>
      </c>
      <c r="AF98" s="714">
        <v>1.2330237953812974E-2</v>
      </c>
      <c r="AG98" s="714">
        <v>9.497244093371784E-5</v>
      </c>
      <c r="AH98" s="714">
        <v>14.894577558693792</v>
      </c>
      <c r="AI98" s="714">
        <v>254.49004146978143</v>
      </c>
      <c r="AJ98" s="714">
        <v>12.715840694526817</v>
      </c>
      <c r="AK98" s="714">
        <v>0.1697218850928614</v>
      </c>
      <c r="AL98" s="714">
        <v>2.8076310904270079E-2</v>
      </c>
      <c r="AM98" s="714">
        <v>8.9696788032932462E-2</v>
      </c>
      <c r="AN98" s="714">
        <v>1.4658771548726563E-2</v>
      </c>
      <c r="AO98" s="714">
        <v>5.2608285222282864E-4</v>
      </c>
      <c r="AP98" s="714">
        <v>1.1671682956536028E-2</v>
      </c>
      <c r="AQ98" s="714">
        <v>1.548426115248467E-5</v>
      </c>
      <c r="AR98" s="714">
        <v>13.03020770017552</v>
      </c>
    </row>
    <row r="99" spans="1:44">
      <c r="A99" s="711" t="s">
        <v>1658</v>
      </c>
      <c r="B99" s="712">
        <v>96</v>
      </c>
      <c r="C99" s="712" t="s">
        <v>1036</v>
      </c>
      <c r="D99" s="713">
        <v>202264</v>
      </c>
      <c r="E99" s="713">
        <v>639064.73994991439</v>
      </c>
      <c r="F99" s="713">
        <v>32073.296463260263</v>
      </c>
      <c r="G99" s="713">
        <v>1095265.2552739265</v>
      </c>
      <c r="H99" s="713">
        <v>5653.4670229322346</v>
      </c>
      <c r="I99" s="713">
        <v>9707.1514314357937</v>
      </c>
      <c r="J99" s="713">
        <v>0</v>
      </c>
      <c r="K99" s="713">
        <v>0</v>
      </c>
      <c r="L99" s="713">
        <v>0</v>
      </c>
      <c r="M99" s="713">
        <v>0</v>
      </c>
      <c r="N99" s="713">
        <v>1142699.1701915546</v>
      </c>
      <c r="O99" s="714">
        <v>3.1595575087505163</v>
      </c>
      <c r="P99" s="714">
        <v>0.15857145346309903</v>
      </c>
      <c r="Q99" s="714">
        <v>5.4150281576253141</v>
      </c>
      <c r="R99" s="714">
        <v>2.7950930580490026E-2</v>
      </c>
      <c r="S99" s="714">
        <v>4.79924822580182E-2</v>
      </c>
      <c r="T99" s="714">
        <v>0</v>
      </c>
      <c r="U99" s="714">
        <v>0</v>
      </c>
      <c r="V99" s="714">
        <v>0</v>
      </c>
      <c r="W99" s="714">
        <v>0</v>
      </c>
      <c r="X99" s="714">
        <v>5.6495430239269213</v>
      </c>
      <c r="Y99" s="714">
        <v>101.79095485793155</v>
      </c>
      <c r="Z99" s="714">
        <v>5.4616619806349478</v>
      </c>
      <c r="AA99" s="714">
        <v>6.1042788646369122</v>
      </c>
      <c r="AB99" s="714">
        <v>0.45318187699367851</v>
      </c>
      <c r="AC99" s="714">
        <v>9.9501621654063538E-2</v>
      </c>
      <c r="AD99" s="714">
        <v>2.107712443328065E-2</v>
      </c>
      <c r="AE99" s="714">
        <v>1.1254772017275337E-3</v>
      </c>
      <c r="AF99" s="714">
        <v>3.7962969593439738E-3</v>
      </c>
      <c r="AG99" s="714">
        <v>7.3957861466048856E-5</v>
      </c>
      <c r="AH99" s="714">
        <v>12.14469720037542</v>
      </c>
      <c r="AI99" s="714">
        <v>76.640116663604047</v>
      </c>
      <c r="AJ99" s="714">
        <v>4.0297729738277281</v>
      </c>
      <c r="AK99" s="714">
        <v>5.5712195496469183</v>
      </c>
      <c r="AL99" s="714">
        <v>3.8184343100135645E-2</v>
      </c>
      <c r="AM99" s="714">
        <v>8.0112076764088422E-2</v>
      </c>
      <c r="AN99" s="714">
        <v>1.364676628650063E-2</v>
      </c>
      <c r="AO99" s="714">
        <v>3.7198745517488758E-4</v>
      </c>
      <c r="AP99" s="714">
        <v>2.9781975421381817E-3</v>
      </c>
      <c r="AQ99" s="714">
        <v>9.3526458868364068E-6</v>
      </c>
      <c r="AR99" s="714">
        <v>9.7362952472685702</v>
      </c>
    </row>
    <row r="100" spans="1:44">
      <c r="A100" s="711" t="s">
        <v>1659</v>
      </c>
      <c r="B100" s="712">
        <v>97</v>
      </c>
      <c r="C100" s="712" t="s">
        <v>1039</v>
      </c>
      <c r="D100" s="713">
        <v>360270</v>
      </c>
      <c r="E100" s="713">
        <v>1505085.5098526452</v>
      </c>
      <c r="F100" s="713">
        <v>70636.829386088095</v>
      </c>
      <c r="G100" s="713">
        <v>101616.32236393835</v>
      </c>
      <c r="H100" s="713">
        <v>873.63835608935653</v>
      </c>
      <c r="I100" s="713">
        <v>5597.825877475655</v>
      </c>
      <c r="J100" s="713">
        <v>0</v>
      </c>
      <c r="K100" s="713">
        <v>0</v>
      </c>
      <c r="L100" s="713">
        <v>0</v>
      </c>
      <c r="M100" s="713">
        <v>0</v>
      </c>
      <c r="N100" s="713">
        <v>178724.61598359147</v>
      </c>
      <c r="O100" s="714">
        <v>4.1776598380454804</v>
      </c>
      <c r="P100" s="714">
        <v>0.19606636518746523</v>
      </c>
      <c r="Q100" s="714">
        <v>0.28205602010697073</v>
      </c>
      <c r="R100" s="714">
        <v>2.4249544954877077E-3</v>
      </c>
      <c r="S100" s="714">
        <v>1.5537862929124421E-2</v>
      </c>
      <c r="T100" s="714">
        <v>0</v>
      </c>
      <c r="U100" s="714">
        <v>0</v>
      </c>
      <c r="V100" s="714">
        <v>0</v>
      </c>
      <c r="W100" s="714">
        <v>0</v>
      </c>
      <c r="X100" s="714">
        <v>0.49608520271904805</v>
      </c>
      <c r="Y100" s="714">
        <v>222.40173712631551</v>
      </c>
      <c r="Z100" s="714">
        <v>11.264260189626428</v>
      </c>
      <c r="AA100" s="714">
        <v>0.71578055483007152</v>
      </c>
      <c r="AB100" s="714">
        <v>0.65488300097875674</v>
      </c>
      <c r="AC100" s="714">
        <v>8.4069661527171852E-2</v>
      </c>
      <c r="AD100" s="714">
        <v>2.1419676655404833E-2</v>
      </c>
      <c r="AE100" s="714">
        <v>1.821139450984624E-3</v>
      </c>
      <c r="AF100" s="714">
        <v>1.2513407657685582E-2</v>
      </c>
      <c r="AG100" s="714">
        <v>1.2203576282874132E-4</v>
      </c>
      <c r="AH100" s="714">
        <v>12.754869666489334</v>
      </c>
      <c r="AI100" s="714">
        <v>210.77619968297614</v>
      </c>
      <c r="AJ100" s="714">
        <v>10.619776031306323</v>
      </c>
      <c r="AK100" s="714">
        <v>0.44998817745979847</v>
      </c>
      <c r="AL100" s="714">
        <v>2.5777110382661929E-2</v>
      </c>
      <c r="AM100" s="714">
        <v>7.865505656073421E-2</v>
      </c>
      <c r="AN100" s="714">
        <v>1.6705533967616301E-2</v>
      </c>
      <c r="AO100" s="714">
        <v>6.8569705623508417E-4</v>
      </c>
      <c r="AP100" s="714">
        <v>1.1866900789028046E-2</v>
      </c>
      <c r="AQ100" s="714">
        <v>2.1313154245794018E-5</v>
      </c>
      <c r="AR100" s="714">
        <v>11.203475820676646</v>
      </c>
    </row>
    <row r="101" spans="1:44">
      <c r="A101" s="711" t="s">
        <v>1660</v>
      </c>
      <c r="B101" s="712">
        <v>98</v>
      </c>
      <c r="C101" s="712" t="s">
        <v>1040</v>
      </c>
      <c r="D101" s="713">
        <v>50376</v>
      </c>
      <c r="E101" s="713">
        <v>1540922.3885410428</v>
      </c>
      <c r="F101" s="713">
        <v>133977.401905954</v>
      </c>
      <c r="G101" s="713">
        <v>2.1943977580380296</v>
      </c>
      <c r="H101" s="713">
        <v>94.372040258761501</v>
      </c>
      <c r="I101" s="713">
        <v>624.60880925984929</v>
      </c>
      <c r="J101" s="713">
        <v>0</v>
      </c>
      <c r="K101" s="713">
        <v>0</v>
      </c>
      <c r="L101" s="713">
        <v>0</v>
      </c>
      <c r="M101" s="713">
        <v>0</v>
      </c>
      <c r="N101" s="713">
        <v>134698.57715323064</v>
      </c>
      <c r="O101" s="714">
        <v>30.588422831130753</v>
      </c>
      <c r="P101" s="714">
        <v>2.659548235388955</v>
      </c>
      <c r="Q101" s="714">
        <v>4.3560381094926744E-5</v>
      </c>
      <c r="R101" s="714">
        <v>1.8733531891925025E-3</v>
      </c>
      <c r="S101" s="714">
        <v>1.2398936185085146E-2</v>
      </c>
      <c r="T101" s="714">
        <v>0</v>
      </c>
      <c r="U101" s="714">
        <v>0</v>
      </c>
      <c r="V101" s="714">
        <v>0</v>
      </c>
      <c r="W101" s="714">
        <v>0</v>
      </c>
      <c r="X101" s="714">
        <v>2.6738640851443276</v>
      </c>
      <c r="Y101" s="714">
        <v>82.059958852204872</v>
      </c>
      <c r="Z101" s="714">
        <v>5.4535697023455318</v>
      </c>
      <c r="AA101" s="714">
        <v>0.35491934294247807</v>
      </c>
      <c r="AB101" s="714">
        <v>0.82348438722061168</v>
      </c>
      <c r="AC101" s="714">
        <v>2.9766582204346189E-2</v>
      </c>
      <c r="AD101" s="714">
        <v>2.149766997501561E-2</v>
      </c>
      <c r="AE101" s="714">
        <v>1.0400495574845112E-3</v>
      </c>
      <c r="AF101" s="714">
        <v>2.2564369640369832E-3</v>
      </c>
      <c r="AG101" s="714">
        <v>6.8358884344468069E-5</v>
      </c>
      <c r="AH101" s="714">
        <v>6.6866025300938494</v>
      </c>
      <c r="AI101" s="714">
        <v>65.019224852327298</v>
      </c>
      <c r="AJ101" s="714">
        <v>4.4845034124903247</v>
      </c>
      <c r="AK101" s="714">
        <v>2.5885058304594734E-2</v>
      </c>
      <c r="AL101" s="714">
        <v>1.3920543364302509E-2</v>
      </c>
      <c r="AM101" s="714">
        <v>2.319953263179006E-2</v>
      </c>
      <c r="AN101" s="714">
        <v>1.4940932653770582E-2</v>
      </c>
      <c r="AO101" s="714">
        <v>3.2979842213182848E-4</v>
      </c>
      <c r="AP101" s="714">
        <v>1.5949629760916601E-3</v>
      </c>
      <c r="AQ101" s="714">
        <v>9.6704753791117539E-6</v>
      </c>
      <c r="AR101" s="714">
        <v>4.5643839113183846</v>
      </c>
    </row>
    <row r="102" spans="1:44">
      <c r="A102" s="711" t="s">
        <v>1661</v>
      </c>
      <c r="B102" s="712">
        <v>99</v>
      </c>
      <c r="C102" s="712" t="s">
        <v>602</v>
      </c>
      <c r="D102" s="713">
        <v>1089420</v>
      </c>
      <c r="E102" s="713">
        <v>5300623.0052407663</v>
      </c>
      <c r="F102" s="713">
        <v>302027.0827555391</v>
      </c>
      <c r="G102" s="713">
        <v>621573.36505080818</v>
      </c>
      <c r="H102" s="713">
        <v>2679.9572243517714</v>
      </c>
      <c r="I102" s="713">
        <v>219946.76213277108</v>
      </c>
      <c r="J102" s="713">
        <v>0</v>
      </c>
      <c r="K102" s="713">
        <v>0</v>
      </c>
      <c r="L102" s="713">
        <v>0</v>
      </c>
      <c r="M102" s="713">
        <v>0</v>
      </c>
      <c r="N102" s="713">
        <v>1146227.1671634703</v>
      </c>
      <c r="O102" s="714">
        <v>4.8655458916127543</v>
      </c>
      <c r="P102" s="714">
        <v>0.27723658713401544</v>
      </c>
      <c r="Q102" s="714">
        <v>0.57055439137413322</v>
      </c>
      <c r="R102" s="714">
        <v>2.4599853356389377E-3</v>
      </c>
      <c r="S102" s="714">
        <v>0.20189344984741522</v>
      </c>
      <c r="T102" s="714">
        <v>0</v>
      </c>
      <c r="U102" s="714">
        <v>0</v>
      </c>
      <c r="V102" s="714">
        <v>0</v>
      </c>
      <c r="W102" s="714">
        <v>0</v>
      </c>
      <c r="X102" s="714">
        <v>1.0521444136912028</v>
      </c>
      <c r="Y102" s="714">
        <v>58.713639897849951</v>
      </c>
      <c r="Z102" s="714">
        <v>3.180850659244177</v>
      </c>
      <c r="AA102" s="714">
        <v>1.1070128196791529</v>
      </c>
      <c r="AB102" s="714">
        <v>0.24502736470012693</v>
      </c>
      <c r="AC102" s="714">
        <v>0.24538979855501705</v>
      </c>
      <c r="AD102" s="714">
        <v>1.640343599274938E-2</v>
      </c>
      <c r="AE102" s="714">
        <v>9.860462992635809E-4</v>
      </c>
      <c r="AF102" s="714">
        <v>2.4042909499856378E-3</v>
      </c>
      <c r="AG102" s="714">
        <v>6.5355953575101463E-5</v>
      </c>
      <c r="AH102" s="714">
        <v>4.7981397713740472</v>
      </c>
      <c r="AI102" s="714">
        <v>44.584185774406492</v>
      </c>
      <c r="AJ102" s="714">
        <v>2.368295063723183</v>
      </c>
      <c r="AK102" s="714">
        <v>0.75678383233458091</v>
      </c>
      <c r="AL102" s="714">
        <v>8.7476212981591854E-3</v>
      </c>
      <c r="AM102" s="714">
        <v>0.22769208001512425</v>
      </c>
      <c r="AN102" s="714">
        <v>1.1137923492898095E-2</v>
      </c>
      <c r="AO102" s="714">
        <v>3.4303319857586557E-4</v>
      </c>
      <c r="AP102" s="714">
        <v>1.8583991534703499E-3</v>
      </c>
      <c r="AQ102" s="714">
        <v>9.6814147404028428E-6</v>
      </c>
      <c r="AR102" s="714">
        <v>3.3748676346307316</v>
      </c>
    </row>
    <row r="103" spans="1:44">
      <c r="A103" s="711" t="s">
        <v>1662</v>
      </c>
      <c r="B103" s="712">
        <v>100</v>
      </c>
      <c r="C103" s="712" t="s">
        <v>1043</v>
      </c>
      <c r="D103" s="713">
        <v>1347328</v>
      </c>
      <c r="E103" s="713">
        <v>194638745.86596775</v>
      </c>
      <c r="F103" s="713">
        <v>10169039.653074812</v>
      </c>
      <c r="G103" s="713">
        <v>91634.797668747095</v>
      </c>
      <c r="H103" s="713">
        <v>7130.9197935063612</v>
      </c>
      <c r="I103" s="713">
        <v>34101.573840976824</v>
      </c>
      <c r="J103" s="713">
        <v>0</v>
      </c>
      <c r="K103" s="713">
        <v>0</v>
      </c>
      <c r="L103" s="713">
        <v>0</v>
      </c>
      <c r="M103" s="713">
        <v>0</v>
      </c>
      <c r="N103" s="713">
        <v>10301906.944378044</v>
      </c>
      <c r="O103" s="714">
        <v>144.46277808074035</v>
      </c>
      <c r="P103" s="714">
        <v>7.547560544332792</v>
      </c>
      <c r="Q103" s="714">
        <v>6.8012241762026096E-2</v>
      </c>
      <c r="R103" s="714">
        <v>5.2926383133924046E-3</v>
      </c>
      <c r="S103" s="714">
        <v>2.5310521150734507E-2</v>
      </c>
      <c r="T103" s="714">
        <v>0</v>
      </c>
      <c r="U103" s="714">
        <v>0</v>
      </c>
      <c r="V103" s="714">
        <v>0</v>
      </c>
      <c r="W103" s="714">
        <v>0</v>
      </c>
      <c r="X103" s="714">
        <v>7.6461759455589444</v>
      </c>
      <c r="Y103" s="714">
        <v>313.10476564211615</v>
      </c>
      <c r="Z103" s="714">
        <v>16.791446067894196</v>
      </c>
      <c r="AA103" s="714">
        <v>1.2134790255458421</v>
      </c>
      <c r="AB103" s="714">
        <v>2.7737264860879445</v>
      </c>
      <c r="AC103" s="714">
        <v>8.8150233578258519E-2</v>
      </c>
      <c r="AD103" s="714">
        <v>1.5922862123724089E-2</v>
      </c>
      <c r="AE103" s="714">
        <v>1.1320213597746558E-3</v>
      </c>
      <c r="AF103" s="714">
        <v>6.3942364281571549E-3</v>
      </c>
      <c r="AG103" s="714">
        <v>6.9710398976288973E-5</v>
      </c>
      <c r="AH103" s="714">
        <v>20.890320643416871</v>
      </c>
      <c r="AI103" s="714">
        <v>265.76046857895392</v>
      </c>
      <c r="AJ103" s="714">
        <v>14.096596258656158</v>
      </c>
      <c r="AK103" s="714">
        <v>0.12961458308471779</v>
      </c>
      <c r="AL103" s="714">
        <v>3.967467786524681E-2</v>
      </c>
      <c r="AM103" s="714">
        <v>7.0426839833950927E-2</v>
      </c>
      <c r="AN103" s="714">
        <v>6.1952794478777416E-3</v>
      </c>
      <c r="AO103" s="714">
        <v>2.8026850599489883E-4</v>
      </c>
      <c r="AP103" s="714">
        <v>4.8908200151644154E-3</v>
      </c>
      <c r="AQ103" s="714">
        <v>5.8462422421791913E-6</v>
      </c>
      <c r="AR103" s="714">
        <v>14.347684573651353</v>
      </c>
    </row>
    <row r="104" spans="1:44">
      <c r="A104" s="711" t="s">
        <v>1663</v>
      </c>
      <c r="B104" s="712">
        <v>101</v>
      </c>
      <c r="C104" s="712" t="s">
        <v>1045</v>
      </c>
      <c r="D104" s="713">
        <v>715963</v>
      </c>
      <c r="E104" s="713">
        <v>56733523.291063443</v>
      </c>
      <c r="F104" s="713">
        <v>2975864.9957225285</v>
      </c>
      <c r="G104" s="713">
        <v>329547.54834966024</v>
      </c>
      <c r="H104" s="713">
        <v>2270.527331880166</v>
      </c>
      <c r="I104" s="713">
        <v>15311.811605247718</v>
      </c>
      <c r="J104" s="713">
        <v>0</v>
      </c>
      <c r="K104" s="713">
        <v>0</v>
      </c>
      <c r="L104" s="713">
        <v>0</v>
      </c>
      <c r="M104" s="713">
        <v>0</v>
      </c>
      <c r="N104" s="713">
        <v>3322994.8830093169</v>
      </c>
      <c r="O104" s="714">
        <v>79.240859221864042</v>
      </c>
      <c r="P104" s="714">
        <v>4.1564508162049272</v>
      </c>
      <c r="Q104" s="714">
        <v>0.46028572475066482</v>
      </c>
      <c r="R104" s="714">
        <v>3.1712914380773393E-3</v>
      </c>
      <c r="S104" s="714">
        <v>2.1386316898006904E-2</v>
      </c>
      <c r="T104" s="714">
        <v>0</v>
      </c>
      <c r="U104" s="714">
        <v>0</v>
      </c>
      <c r="V104" s="714">
        <v>0</v>
      </c>
      <c r="W104" s="714">
        <v>0</v>
      </c>
      <c r="X104" s="714">
        <v>4.6412941492916762</v>
      </c>
      <c r="Y104" s="714">
        <v>241.07856239720419</v>
      </c>
      <c r="Z104" s="714">
        <v>13.05515547593629</v>
      </c>
      <c r="AA104" s="714">
        <v>1.5127576370364459</v>
      </c>
      <c r="AB104" s="714">
        <v>2.2755393958314549</v>
      </c>
      <c r="AC104" s="714">
        <v>7.5512192906106362E-2</v>
      </c>
      <c r="AD104" s="714">
        <v>1.5580692783113258E-2</v>
      </c>
      <c r="AE104" s="714">
        <v>1.1130237192615417E-3</v>
      </c>
      <c r="AF104" s="714">
        <v>4.5175278419024899E-3</v>
      </c>
      <c r="AG104" s="714">
        <v>6.8640734689156822E-5</v>
      </c>
      <c r="AH104" s="714">
        <v>16.940244586789266</v>
      </c>
      <c r="AI104" s="714">
        <v>201.72936467459073</v>
      </c>
      <c r="AJ104" s="714">
        <v>10.816115935323818</v>
      </c>
      <c r="AK104" s="714">
        <v>0.62380436995992428</v>
      </c>
      <c r="AL104" s="714">
        <v>3.2651555412481069E-2</v>
      </c>
      <c r="AM104" s="714">
        <v>6.1767612632116678E-2</v>
      </c>
      <c r="AN104" s="714">
        <v>7.3596179252047146E-3</v>
      </c>
      <c r="AO104" s="714">
        <v>3.1300609291711509E-4</v>
      </c>
      <c r="AP104" s="714">
        <v>3.2487778170623019E-3</v>
      </c>
      <c r="AQ104" s="714">
        <v>6.964479141255081E-6</v>
      </c>
      <c r="AR104" s="714">
        <v>11.545267839642666</v>
      </c>
    </row>
    <row r="105" spans="1:44">
      <c r="A105" s="711" t="s">
        <v>1664</v>
      </c>
      <c r="B105" s="712">
        <v>102</v>
      </c>
      <c r="C105" s="712" t="s">
        <v>1046</v>
      </c>
      <c r="D105" s="713">
        <v>1629978</v>
      </c>
      <c r="E105" s="713">
        <v>71524663.924704999</v>
      </c>
      <c r="F105" s="713">
        <v>4604282.6215528538</v>
      </c>
      <c r="G105" s="713">
        <v>829935.91164863051</v>
      </c>
      <c r="H105" s="713">
        <v>27901.226169552509</v>
      </c>
      <c r="I105" s="713">
        <v>304763.36689249333</v>
      </c>
      <c r="J105" s="713">
        <v>0</v>
      </c>
      <c r="K105" s="713">
        <v>0</v>
      </c>
      <c r="L105" s="713">
        <v>0</v>
      </c>
      <c r="M105" s="713">
        <v>0</v>
      </c>
      <c r="N105" s="713">
        <v>5766883.12626353</v>
      </c>
      <c r="O105" s="714">
        <v>43.880754172574719</v>
      </c>
      <c r="P105" s="714">
        <v>2.8247513902352388</v>
      </c>
      <c r="Q105" s="714">
        <v>0.50917000821399461</v>
      </c>
      <c r="R105" s="714">
        <v>1.7117547702823296E-2</v>
      </c>
      <c r="S105" s="714">
        <v>0.18697391430589452</v>
      </c>
      <c r="T105" s="714">
        <v>0</v>
      </c>
      <c r="U105" s="714">
        <v>0</v>
      </c>
      <c r="V105" s="714">
        <v>0</v>
      </c>
      <c r="W105" s="714">
        <v>0</v>
      </c>
      <c r="X105" s="714">
        <v>3.5380128604579513</v>
      </c>
      <c r="Y105" s="714">
        <v>241.31982733916408</v>
      </c>
      <c r="Z105" s="714">
        <v>13.507325815763323</v>
      </c>
      <c r="AA105" s="714">
        <v>1.4727263897656877</v>
      </c>
      <c r="AB105" s="714">
        <v>1.4454821017757116</v>
      </c>
      <c r="AC105" s="714">
        <v>0.32740173894506025</v>
      </c>
      <c r="AD105" s="714">
        <v>2.2625658690910249E-2</v>
      </c>
      <c r="AE105" s="714">
        <v>1.7091234495963878E-3</v>
      </c>
      <c r="AF105" s="714">
        <v>5.4475804581346973E-3</v>
      </c>
      <c r="AG105" s="714">
        <v>1.1018317166323793E-4</v>
      </c>
      <c r="AH105" s="714">
        <v>16.782828592020088</v>
      </c>
      <c r="AI105" s="714">
        <v>191.28586794456223</v>
      </c>
      <c r="AJ105" s="714">
        <v>10.695989992824579</v>
      </c>
      <c r="AK105" s="714">
        <v>0.79700007030029185</v>
      </c>
      <c r="AL105" s="714">
        <v>4.3915394284090387E-2</v>
      </c>
      <c r="AM105" s="714">
        <v>0.28271528337761476</v>
      </c>
      <c r="AN105" s="714">
        <v>1.397557782946085E-2</v>
      </c>
      <c r="AO105" s="714">
        <v>5.4648599031263049E-4</v>
      </c>
      <c r="AP105" s="714">
        <v>3.9775185016324719E-3</v>
      </c>
      <c r="AQ105" s="714">
        <v>1.5165594598809477E-5</v>
      </c>
      <c r="AR105" s="714">
        <v>11.83813548870258</v>
      </c>
    </row>
    <row r="106" spans="1:44">
      <c r="A106" s="711" t="s">
        <v>1665</v>
      </c>
      <c r="B106" s="712">
        <v>103</v>
      </c>
      <c r="C106" s="712" t="s">
        <v>1666</v>
      </c>
      <c r="D106" s="713">
        <v>974889</v>
      </c>
      <c r="E106" s="713">
        <v>47917308.987925768</v>
      </c>
      <c r="F106" s="713">
        <v>3013970.0558651611</v>
      </c>
      <c r="G106" s="713">
        <v>624634.75419870263</v>
      </c>
      <c r="H106" s="713">
        <v>7433.9636616004955</v>
      </c>
      <c r="I106" s="713">
        <v>152381.4527794162</v>
      </c>
      <c r="J106" s="713">
        <v>0</v>
      </c>
      <c r="K106" s="713">
        <v>0</v>
      </c>
      <c r="L106" s="713">
        <v>0</v>
      </c>
      <c r="M106" s="713">
        <v>0</v>
      </c>
      <c r="N106" s="713">
        <v>3798420.22650488</v>
      </c>
      <c r="O106" s="714">
        <v>49.151553651672927</v>
      </c>
      <c r="P106" s="714">
        <v>3.0916033064945458</v>
      </c>
      <c r="Q106" s="714">
        <v>0.64072397390749369</v>
      </c>
      <c r="R106" s="714">
        <v>7.6254462421880805E-3</v>
      </c>
      <c r="S106" s="714">
        <v>0.15630646440714399</v>
      </c>
      <c r="T106" s="714">
        <v>0</v>
      </c>
      <c r="U106" s="714">
        <v>0</v>
      </c>
      <c r="V106" s="714">
        <v>0</v>
      </c>
      <c r="W106" s="714">
        <v>0</v>
      </c>
      <c r="X106" s="714">
        <v>3.8962591910513718</v>
      </c>
      <c r="Y106" s="714">
        <v>224.80279656633627</v>
      </c>
      <c r="Z106" s="714">
        <v>12.66209908912677</v>
      </c>
      <c r="AA106" s="714">
        <v>1.6858102202247427</v>
      </c>
      <c r="AB106" s="714">
        <v>1.2110564525551282</v>
      </c>
      <c r="AC106" s="714">
        <v>0.27657492541252671</v>
      </c>
      <c r="AD106" s="714">
        <v>2.1517480456349238E-2</v>
      </c>
      <c r="AE106" s="714">
        <v>1.5978051881821653E-3</v>
      </c>
      <c r="AF106" s="714">
        <v>4.5172937988478164E-3</v>
      </c>
      <c r="AG106" s="714">
        <v>1.0220356976417418E-4</v>
      </c>
      <c r="AH106" s="714">
        <v>15.863275470332312</v>
      </c>
      <c r="AI106" s="714">
        <v>154.72228473007453</v>
      </c>
      <c r="AJ106" s="714">
        <v>8.7180093783520185</v>
      </c>
      <c r="AK106" s="714">
        <v>0.91929181036423746</v>
      </c>
      <c r="AL106" s="714">
        <v>2.3939845811770291E-2</v>
      </c>
      <c r="AM106" s="714">
        <v>0.2057992435935552</v>
      </c>
      <c r="AN106" s="714">
        <v>1.172846022425944E-2</v>
      </c>
      <c r="AO106" s="714">
        <v>4.529895010356335E-4</v>
      </c>
      <c r="AP106" s="714">
        <v>2.7936904565942313E-3</v>
      </c>
      <c r="AQ106" s="714">
        <v>1.2410786010927624E-5</v>
      </c>
      <c r="AR106" s="714">
        <v>9.8820278290894805</v>
      </c>
    </row>
    <row r="107" spans="1:44">
      <c r="A107" s="711" t="s">
        <v>1667</v>
      </c>
      <c r="B107" s="712">
        <v>104</v>
      </c>
      <c r="C107" s="712" t="s">
        <v>607</v>
      </c>
      <c r="D107" s="713">
        <v>402899</v>
      </c>
      <c r="E107" s="713">
        <v>37351299.653089106</v>
      </c>
      <c r="F107" s="713">
        <v>2806097.5845111934</v>
      </c>
      <c r="G107" s="713">
        <v>29319.462400280376</v>
      </c>
      <c r="H107" s="713">
        <v>2148.8193204478407</v>
      </c>
      <c r="I107" s="713">
        <v>14254.867040251018</v>
      </c>
      <c r="J107" s="713">
        <v>0</v>
      </c>
      <c r="K107" s="713">
        <v>0</v>
      </c>
      <c r="L107" s="713">
        <v>0</v>
      </c>
      <c r="M107" s="713">
        <v>0</v>
      </c>
      <c r="N107" s="713">
        <v>2851820.7332721725</v>
      </c>
      <c r="O107" s="714">
        <v>92.706359790143694</v>
      </c>
      <c r="P107" s="714">
        <v>6.9647668137950047</v>
      </c>
      <c r="Q107" s="714">
        <v>7.2771246392471498E-2</v>
      </c>
      <c r="R107" s="714">
        <v>5.3333945243047038E-3</v>
      </c>
      <c r="S107" s="714">
        <v>3.5380745646554142E-2</v>
      </c>
      <c r="T107" s="714">
        <v>0</v>
      </c>
      <c r="U107" s="714">
        <v>0</v>
      </c>
      <c r="V107" s="714">
        <v>0</v>
      </c>
      <c r="W107" s="714">
        <v>0</v>
      </c>
      <c r="X107" s="714">
        <v>7.0782522003583352</v>
      </c>
      <c r="Y107" s="714">
        <v>234.47088154410395</v>
      </c>
      <c r="Z107" s="714">
        <v>14.420066596539016</v>
      </c>
      <c r="AA107" s="714">
        <v>0.63069380229271987</v>
      </c>
      <c r="AB107" s="714">
        <v>0.94511569618034974</v>
      </c>
      <c r="AC107" s="714">
        <v>9.7262866555260424E-2</v>
      </c>
      <c r="AD107" s="714">
        <v>2.106558955609086E-2</v>
      </c>
      <c r="AE107" s="714">
        <v>1.525290565483524E-3</v>
      </c>
      <c r="AF107" s="714">
        <v>5.2578216159954397E-3</v>
      </c>
      <c r="AG107" s="714">
        <v>9.9882365410155751E-5</v>
      </c>
      <c r="AH107" s="714">
        <v>16.121087545670328</v>
      </c>
      <c r="AI107" s="714">
        <v>207.02848715820144</v>
      </c>
      <c r="AJ107" s="714">
        <v>12.877621830867783</v>
      </c>
      <c r="AK107" s="714">
        <v>0.19388877339472521</v>
      </c>
      <c r="AL107" s="714">
        <v>2.1717273275122774E-2</v>
      </c>
      <c r="AM107" s="714">
        <v>7.5546327565084975E-2</v>
      </c>
      <c r="AN107" s="714">
        <v>1.4834478036473829E-2</v>
      </c>
      <c r="AO107" s="714">
        <v>5.3501359637939127E-4</v>
      </c>
      <c r="AP107" s="714">
        <v>4.3586118071695934E-3</v>
      </c>
      <c r="AQ107" s="714">
        <v>1.5394398142585316E-5</v>
      </c>
      <c r="AR107" s="714">
        <v>13.188517702940882</v>
      </c>
    </row>
    <row r="108" spans="1:44">
      <c r="A108" s="711" t="s">
        <v>1668</v>
      </c>
      <c r="B108" s="712">
        <v>105</v>
      </c>
      <c r="C108" s="712" t="s">
        <v>1053</v>
      </c>
      <c r="D108" s="713">
        <v>152828</v>
      </c>
      <c r="E108" s="713">
        <v>3156062.9828379173</v>
      </c>
      <c r="F108" s="713">
        <v>128831.28841438238</v>
      </c>
      <c r="G108" s="713">
        <v>250.23142358777361</v>
      </c>
      <c r="H108" s="713">
        <v>304.60343214168489</v>
      </c>
      <c r="I108" s="713">
        <v>1989.772685473451</v>
      </c>
      <c r="J108" s="713">
        <v>0</v>
      </c>
      <c r="K108" s="713">
        <v>0</v>
      </c>
      <c r="L108" s="713">
        <v>0</v>
      </c>
      <c r="M108" s="713">
        <v>0</v>
      </c>
      <c r="N108" s="713">
        <v>131375.89595558529</v>
      </c>
      <c r="O108" s="714">
        <v>20.65107822413378</v>
      </c>
      <c r="P108" s="714">
        <v>0.84298223109889792</v>
      </c>
      <c r="Q108" s="714">
        <v>1.6373401705693565E-3</v>
      </c>
      <c r="R108" s="714">
        <v>1.9931127289612169E-3</v>
      </c>
      <c r="S108" s="714">
        <v>1.3019686742438892E-2</v>
      </c>
      <c r="T108" s="714">
        <v>0</v>
      </c>
      <c r="U108" s="714">
        <v>0</v>
      </c>
      <c r="V108" s="714">
        <v>0</v>
      </c>
      <c r="W108" s="714">
        <v>0</v>
      </c>
      <c r="X108" s="714">
        <v>0.8596323707408674</v>
      </c>
      <c r="Y108" s="714">
        <v>143.39835607893571</v>
      </c>
      <c r="Z108" s="714">
        <v>7.501627954274376</v>
      </c>
      <c r="AA108" s="714">
        <v>0.6899579745107407</v>
      </c>
      <c r="AB108" s="714">
        <v>0.62188165374077453</v>
      </c>
      <c r="AC108" s="714">
        <v>0.15669206253766768</v>
      </c>
      <c r="AD108" s="714">
        <v>1.7356322673726502E-2</v>
      </c>
      <c r="AE108" s="714">
        <v>1.2674604262382797E-3</v>
      </c>
      <c r="AF108" s="714">
        <v>3.9818010445487207E-3</v>
      </c>
      <c r="AG108" s="714">
        <v>7.9290257443962519E-5</v>
      </c>
      <c r="AH108" s="714">
        <v>8.9928445194655175</v>
      </c>
      <c r="AI108" s="714">
        <v>103.54165610655653</v>
      </c>
      <c r="AJ108" s="714">
        <v>5.285348319606741</v>
      </c>
      <c r="AK108" s="714">
        <v>0.26512241856558788</v>
      </c>
      <c r="AL108" s="714">
        <v>1.7067215364791749E-2</v>
      </c>
      <c r="AM108" s="714">
        <v>0.10356056800771371</v>
      </c>
      <c r="AN108" s="714">
        <v>1.0601246691231619E-2</v>
      </c>
      <c r="AO108" s="714">
        <v>4.1127646090492829E-4</v>
      </c>
      <c r="AP108" s="714">
        <v>2.8051197040516278E-3</v>
      </c>
      <c r="AQ108" s="714">
        <v>1.0156455184217818E-5</v>
      </c>
      <c r="AR108" s="714">
        <v>5.6849263208562064</v>
      </c>
    </row>
    <row r="109" spans="1:44">
      <c r="A109" s="711" t="s">
        <v>1669</v>
      </c>
      <c r="B109" s="712">
        <v>106</v>
      </c>
      <c r="C109" s="712" t="s">
        <v>1055</v>
      </c>
      <c r="D109" s="713">
        <v>94435</v>
      </c>
      <c r="E109" s="713">
        <v>2557282.9751469912</v>
      </c>
      <c r="F109" s="713">
        <v>121402.91897990266</v>
      </c>
      <c r="G109" s="713">
        <v>931.33444161703392</v>
      </c>
      <c r="H109" s="713">
        <v>210.72138469834186</v>
      </c>
      <c r="I109" s="713">
        <v>1381.9081459974111</v>
      </c>
      <c r="J109" s="713">
        <v>0</v>
      </c>
      <c r="K109" s="713">
        <v>0</v>
      </c>
      <c r="L109" s="713">
        <v>0</v>
      </c>
      <c r="M109" s="713">
        <v>0</v>
      </c>
      <c r="N109" s="713">
        <v>123926.88295221544</v>
      </c>
      <c r="O109" s="714">
        <v>27.079821836681223</v>
      </c>
      <c r="P109" s="714">
        <v>1.285571228674778</v>
      </c>
      <c r="Q109" s="714">
        <v>9.8621744227991096E-3</v>
      </c>
      <c r="R109" s="714">
        <v>2.2313907417625019E-3</v>
      </c>
      <c r="S109" s="714">
        <v>1.4633431947873258E-2</v>
      </c>
      <c r="T109" s="714">
        <v>0</v>
      </c>
      <c r="U109" s="714">
        <v>0</v>
      </c>
      <c r="V109" s="714">
        <v>0</v>
      </c>
      <c r="W109" s="714">
        <v>0</v>
      </c>
      <c r="X109" s="714">
        <v>1.3122982257872131</v>
      </c>
      <c r="Y109" s="714">
        <v>128.0077184446381</v>
      </c>
      <c r="Z109" s="714">
        <v>6.8129215131041487</v>
      </c>
      <c r="AA109" s="714">
        <v>0.660434727021039</v>
      </c>
      <c r="AB109" s="714">
        <v>0.50856453318431416</v>
      </c>
      <c r="AC109" s="714">
        <v>0.13799708998888349</v>
      </c>
      <c r="AD109" s="714">
        <v>1.408954522993887E-2</v>
      </c>
      <c r="AE109" s="714">
        <v>9.9978841487004667E-4</v>
      </c>
      <c r="AF109" s="714">
        <v>3.0041631110287112E-3</v>
      </c>
      <c r="AG109" s="714">
        <v>6.2325210425298263E-5</v>
      </c>
      <c r="AH109" s="714">
        <v>8.1380736852646507</v>
      </c>
      <c r="AI109" s="714">
        <v>76.854134652106453</v>
      </c>
      <c r="AJ109" s="714">
        <v>3.9480247955952521</v>
      </c>
      <c r="AK109" s="714">
        <v>0.18530076822106284</v>
      </c>
      <c r="AL109" s="714">
        <v>1.1251618730563455E-2</v>
      </c>
      <c r="AM109" s="714">
        <v>6.9466158253113836E-2</v>
      </c>
      <c r="AN109" s="714">
        <v>7.1783912540266245E-3</v>
      </c>
      <c r="AO109" s="714">
        <v>2.6895722461055076E-4</v>
      </c>
      <c r="AP109" s="714">
        <v>1.7554260277688099E-3</v>
      </c>
      <c r="AQ109" s="714">
        <v>6.4502067139300843E-6</v>
      </c>
      <c r="AR109" s="714">
        <v>4.2232525655131115</v>
      </c>
    </row>
    <row r="110" spans="1:44">
      <c r="A110" s="711" t="s">
        <v>1670</v>
      </c>
      <c r="B110" s="712">
        <v>107</v>
      </c>
      <c r="C110" s="712" t="s">
        <v>609</v>
      </c>
      <c r="D110" s="713">
        <v>1308272</v>
      </c>
      <c r="E110" s="713">
        <v>72274653.50366655</v>
      </c>
      <c r="F110" s="713">
        <v>3534080.9342110022</v>
      </c>
      <c r="G110" s="713">
        <v>242660.02719347362</v>
      </c>
      <c r="H110" s="713">
        <v>5778.5753425325092</v>
      </c>
      <c r="I110" s="713">
        <v>37926.850085845093</v>
      </c>
      <c r="J110" s="713">
        <v>0</v>
      </c>
      <c r="K110" s="713">
        <v>0</v>
      </c>
      <c r="L110" s="713">
        <v>0</v>
      </c>
      <c r="M110" s="713">
        <v>0</v>
      </c>
      <c r="N110" s="713">
        <v>3820446.3868328538</v>
      </c>
      <c r="O110" s="714">
        <v>55.244363178044438</v>
      </c>
      <c r="P110" s="714">
        <v>2.7013349931902555</v>
      </c>
      <c r="Q110" s="714">
        <v>0.18548132742539289</v>
      </c>
      <c r="R110" s="714">
        <v>4.4169525469722731E-3</v>
      </c>
      <c r="S110" s="714">
        <v>2.8990034248111321E-2</v>
      </c>
      <c r="T110" s="714">
        <v>0</v>
      </c>
      <c r="U110" s="714">
        <v>0</v>
      </c>
      <c r="V110" s="714">
        <v>0</v>
      </c>
      <c r="W110" s="714">
        <v>0</v>
      </c>
      <c r="X110" s="714">
        <v>2.920223307410732</v>
      </c>
      <c r="Y110" s="714">
        <v>155.49851416471304</v>
      </c>
      <c r="Z110" s="714">
        <v>8.140632795100835</v>
      </c>
      <c r="AA110" s="714">
        <v>0.67321450780899461</v>
      </c>
      <c r="AB110" s="714">
        <v>0.58594705707230332</v>
      </c>
      <c r="AC110" s="714">
        <v>0.10664216513780683</v>
      </c>
      <c r="AD110" s="714">
        <v>1.4044431038148262E-2</v>
      </c>
      <c r="AE110" s="714">
        <v>9.5133290079188471E-4</v>
      </c>
      <c r="AF110" s="714">
        <v>3.1769718114740041E-3</v>
      </c>
      <c r="AG110" s="714">
        <v>6.0423108856607065E-5</v>
      </c>
      <c r="AH110" s="714">
        <v>9.5246696839792087</v>
      </c>
      <c r="AI110" s="714">
        <v>129.44397630021646</v>
      </c>
      <c r="AJ110" s="714">
        <v>6.6937403567924152</v>
      </c>
      <c r="AK110" s="714">
        <v>0.3626078364748398</v>
      </c>
      <c r="AL110" s="714">
        <v>1.8523812558972917E-2</v>
      </c>
      <c r="AM110" s="714">
        <v>6.9504601951621753E-2</v>
      </c>
      <c r="AN110" s="714">
        <v>9.2646238516215923E-3</v>
      </c>
      <c r="AO110" s="714">
        <v>3.2096265138368288E-4</v>
      </c>
      <c r="AP110" s="714">
        <v>2.4298493307747804E-3</v>
      </c>
      <c r="AQ110" s="714">
        <v>8.2643286828943146E-6</v>
      </c>
      <c r="AR110" s="714">
        <v>7.1564003079403138</v>
      </c>
    </row>
    <row r="111" spans="1:44">
      <c r="A111" s="711" t="s">
        <v>1671</v>
      </c>
      <c r="B111" s="712">
        <v>108</v>
      </c>
      <c r="C111" s="712" t="s">
        <v>1057</v>
      </c>
      <c r="D111" s="713">
        <v>322388</v>
      </c>
      <c r="E111" s="713">
        <v>592042.95186714351</v>
      </c>
      <c r="F111" s="713">
        <v>26561.250532025988</v>
      </c>
      <c r="G111" s="713">
        <v>950.91878284124823</v>
      </c>
      <c r="H111" s="713">
        <v>532.80027755035405</v>
      </c>
      <c r="I111" s="713">
        <v>3409.200937676761</v>
      </c>
      <c r="J111" s="713">
        <v>0</v>
      </c>
      <c r="K111" s="713">
        <v>0</v>
      </c>
      <c r="L111" s="713">
        <v>0</v>
      </c>
      <c r="M111" s="713">
        <v>0</v>
      </c>
      <c r="N111" s="713">
        <v>31454.17053009435</v>
      </c>
      <c r="O111" s="714">
        <v>1.8364298667045409</v>
      </c>
      <c r="P111" s="714">
        <v>8.238907940750273E-2</v>
      </c>
      <c r="Q111" s="714">
        <v>2.9496097337408595E-3</v>
      </c>
      <c r="R111" s="714">
        <v>1.6526678336363451E-3</v>
      </c>
      <c r="S111" s="714">
        <v>1.0574838200171102E-2</v>
      </c>
      <c r="T111" s="714">
        <v>0</v>
      </c>
      <c r="U111" s="714">
        <v>0</v>
      </c>
      <c r="V111" s="714">
        <v>0</v>
      </c>
      <c r="W111" s="714">
        <v>0</v>
      </c>
      <c r="X111" s="714">
        <v>9.7566195175051051E-2</v>
      </c>
      <c r="Y111" s="714">
        <v>136.50095316041461</v>
      </c>
      <c r="Z111" s="714">
        <v>7.6196825926403218</v>
      </c>
      <c r="AA111" s="714">
        <v>0.95737291305058247</v>
      </c>
      <c r="AB111" s="714">
        <v>0.7432271075466117</v>
      </c>
      <c r="AC111" s="714">
        <v>0.16907253862727267</v>
      </c>
      <c r="AD111" s="714">
        <v>1.8974866009393923E-2</v>
      </c>
      <c r="AE111" s="714">
        <v>1.1843704771806042E-3</v>
      </c>
      <c r="AF111" s="714">
        <v>3.0425358080424601E-3</v>
      </c>
      <c r="AG111" s="714">
        <v>7.4593148606693068E-5</v>
      </c>
      <c r="AH111" s="714">
        <v>9.5126315173080123</v>
      </c>
      <c r="AI111" s="714">
        <v>53.00851784772361</v>
      </c>
      <c r="AJ111" s="714">
        <v>2.929343119162394</v>
      </c>
      <c r="AK111" s="714">
        <v>0.25093770371386304</v>
      </c>
      <c r="AL111" s="714">
        <v>1.1130965647199878E-2</v>
      </c>
      <c r="AM111" s="714">
        <v>6.8998800093584028E-2</v>
      </c>
      <c r="AN111" s="714">
        <v>8.8877420745621348E-3</v>
      </c>
      <c r="AO111" s="714">
        <v>2.5264796462089775E-4</v>
      </c>
      <c r="AP111" s="714">
        <v>1.1779555184162579E-3</v>
      </c>
      <c r="AQ111" s="714">
        <v>6.2266024137968488E-6</v>
      </c>
      <c r="AR111" s="714">
        <v>3.2707351607770541</v>
      </c>
    </row>
    <row r="112" spans="1:44">
      <c r="A112" s="711" t="s">
        <v>1672</v>
      </c>
      <c r="B112" s="712">
        <v>109</v>
      </c>
      <c r="C112" s="712" t="s">
        <v>1058</v>
      </c>
      <c r="D112" s="713">
        <v>1118336</v>
      </c>
      <c r="E112" s="713">
        <v>1914095.8393126207</v>
      </c>
      <c r="F112" s="713">
        <v>75915.601735968638</v>
      </c>
      <c r="G112" s="713">
        <v>1169.034083744983</v>
      </c>
      <c r="H112" s="713">
        <v>2462.5843609550157</v>
      </c>
      <c r="I112" s="713">
        <v>15745.323372810635</v>
      </c>
      <c r="J112" s="713">
        <v>0</v>
      </c>
      <c r="K112" s="713">
        <v>0</v>
      </c>
      <c r="L112" s="713">
        <v>0</v>
      </c>
      <c r="M112" s="713">
        <v>0</v>
      </c>
      <c r="N112" s="713">
        <v>95292.543553479278</v>
      </c>
      <c r="O112" s="714">
        <v>1.7115570269691942</v>
      </c>
      <c r="P112" s="714">
        <v>6.7882641474448321E-2</v>
      </c>
      <c r="Q112" s="714">
        <v>1.0453334988277075E-3</v>
      </c>
      <c r="R112" s="714">
        <v>2.2020075907017351E-3</v>
      </c>
      <c r="S112" s="714">
        <v>1.407924217123533E-2</v>
      </c>
      <c r="T112" s="714">
        <v>0</v>
      </c>
      <c r="U112" s="714">
        <v>0</v>
      </c>
      <c r="V112" s="714">
        <v>0</v>
      </c>
      <c r="W112" s="714">
        <v>0</v>
      </c>
      <c r="X112" s="714">
        <v>8.5209224735213085E-2</v>
      </c>
      <c r="Y112" s="714">
        <v>175.30606910202181</v>
      </c>
      <c r="Z112" s="714">
        <v>9.5033892678275009</v>
      </c>
      <c r="AA112" s="714">
        <v>0.8155463645728529</v>
      </c>
      <c r="AB112" s="714">
        <v>1.3206071595383291</v>
      </c>
      <c r="AC112" s="714">
        <v>0.11388698849902146</v>
      </c>
      <c r="AD112" s="714">
        <v>1.4403697153361499E-2</v>
      </c>
      <c r="AE112" s="714">
        <v>1.0632401704184986E-3</v>
      </c>
      <c r="AF112" s="714">
        <v>3.9778786809781712E-3</v>
      </c>
      <c r="AG112" s="714">
        <v>6.6579629612508601E-5</v>
      </c>
      <c r="AH112" s="714">
        <v>11.772941176072077</v>
      </c>
      <c r="AI112" s="714">
        <v>125.91927857701458</v>
      </c>
      <c r="AJ112" s="714">
        <v>6.71763680131561</v>
      </c>
      <c r="AK112" s="714">
        <v>0.15195713182105494</v>
      </c>
      <c r="AL112" s="714">
        <v>2.1598544784011464E-2</v>
      </c>
      <c r="AM112" s="714">
        <v>6.9936427577415569E-2</v>
      </c>
      <c r="AN112" s="714">
        <v>6.8890587951054034E-3</v>
      </c>
      <c r="AO112" s="714">
        <v>2.8667440077565957E-4</v>
      </c>
      <c r="AP112" s="714">
        <v>2.6725066155970389E-3</v>
      </c>
      <c r="AQ112" s="714">
        <v>6.8217378881504242E-6</v>
      </c>
      <c r="AR112" s="714">
        <v>6.9709839670474585</v>
      </c>
    </row>
    <row r="113" spans="1:44">
      <c r="A113" s="711" t="s">
        <v>1673</v>
      </c>
      <c r="B113" s="712">
        <v>110</v>
      </c>
      <c r="C113" s="712" t="s">
        <v>1059</v>
      </c>
      <c r="D113" s="713">
        <v>329908</v>
      </c>
      <c r="E113" s="713">
        <v>513538.1389490302</v>
      </c>
      <c r="F113" s="713">
        <v>21462.675603704232</v>
      </c>
      <c r="G113" s="713">
        <v>21608.13584417841</v>
      </c>
      <c r="H113" s="713">
        <v>774.09452658913779</v>
      </c>
      <c r="I113" s="713">
        <v>4948.1478282417529</v>
      </c>
      <c r="J113" s="713">
        <v>0</v>
      </c>
      <c r="K113" s="713">
        <v>0</v>
      </c>
      <c r="L113" s="713">
        <v>0</v>
      </c>
      <c r="M113" s="713">
        <v>0</v>
      </c>
      <c r="N113" s="713">
        <v>48793.053802713534</v>
      </c>
      <c r="O113" s="714">
        <v>1.5566101426732004</v>
      </c>
      <c r="P113" s="714">
        <v>6.5056547897305403E-2</v>
      </c>
      <c r="Q113" s="714">
        <v>6.5497459425592625E-2</v>
      </c>
      <c r="R113" s="714">
        <v>2.3463951361868698E-3</v>
      </c>
      <c r="S113" s="714">
        <v>1.4998568777482671E-2</v>
      </c>
      <c r="T113" s="714">
        <v>0</v>
      </c>
      <c r="U113" s="714">
        <v>0</v>
      </c>
      <c r="V113" s="714">
        <v>0</v>
      </c>
      <c r="W113" s="714">
        <v>0</v>
      </c>
      <c r="X113" s="714">
        <v>0.14789897123656756</v>
      </c>
      <c r="Y113" s="714">
        <v>127.59767007204411</v>
      </c>
      <c r="Z113" s="714">
        <v>7.0698101326995477</v>
      </c>
      <c r="AA113" s="714">
        <v>0.89333419872884967</v>
      </c>
      <c r="AB113" s="714">
        <v>0.68597365270308142</v>
      </c>
      <c r="AC113" s="714">
        <v>0.1559960326186908</v>
      </c>
      <c r="AD113" s="714">
        <v>1.5038060641264546E-2</v>
      </c>
      <c r="AE113" s="714">
        <v>1.1453019528331438E-3</v>
      </c>
      <c r="AF113" s="714">
        <v>3.0297457241243932E-3</v>
      </c>
      <c r="AG113" s="714">
        <v>7.2194771876540786E-5</v>
      </c>
      <c r="AH113" s="714">
        <v>8.8243993198402677</v>
      </c>
      <c r="AI113" s="714">
        <v>51.378403891311535</v>
      </c>
      <c r="AJ113" s="714">
        <v>2.7918758059647995</v>
      </c>
      <c r="AK113" s="714">
        <v>0.25655558863304073</v>
      </c>
      <c r="AL113" s="714">
        <v>1.0862781633098739E-2</v>
      </c>
      <c r="AM113" s="714">
        <v>6.5679761941684109E-2</v>
      </c>
      <c r="AN113" s="714">
        <v>6.2369577165310493E-3</v>
      </c>
      <c r="AO113" s="714">
        <v>2.5906758598991152E-4</v>
      </c>
      <c r="AP113" s="714">
        <v>1.3078592627453933E-3</v>
      </c>
      <c r="AQ113" s="714">
        <v>6.3768025521372096E-6</v>
      </c>
      <c r="AR113" s="714">
        <v>3.1327841995404415</v>
      </c>
    </row>
    <row r="114" spans="1:44">
      <c r="A114" s="711" t="s">
        <v>1674</v>
      </c>
      <c r="B114" s="712">
        <v>111</v>
      </c>
      <c r="C114" s="712" t="s">
        <v>1060</v>
      </c>
      <c r="D114" s="713">
        <v>294692</v>
      </c>
      <c r="E114" s="713">
        <v>1048101.5062340196</v>
      </c>
      <c r="F114" s="713">
        <v>50963.28843439812</v>
      </c>
      <c r="G114" s="713">
        <v>242.52200881491939</v>
      </c>
      <c r="H114" s="713">
        <v>1162.7018880025962</v>
      </c>
      <c r="I114" s="713">
        <v>7436.1941841796324</v>
      </c>
      <c r="J114" s="713">
        <v>116265.6749188274</v>
      </c>
      <c r="K114" s="713">
        <v>0</v>
      </c>
      <c r="L114" s="713">
        <v>0</v>
      </c>
      <c r="M114" s="713">
        <v>0</v>
      </c>
      <c r="N114" s="713">
        <v>176070.38143422268</v>
      </c>
      <c r="O114" s="714">
        <v>3.5565997931196627</v>
      </c>
      <c r="P114" s="714">
        <v>0.17293746838868418</v>
      </c>
      <c r="Q114" s="714">
        <v>8.2296773857084475E-4</v>
      </c>
      <c r="R114" s="714">
        <v>3.9454816825790868E-3</v>
      </c>
      <c r="S114" s="714">
        <v>2.5233783693414252E-2</v>
      </c>
      <c r="T114" s="714">
        <v>0.3945328509726338</v>
      </c>
      <c r="U114" s="714">
        <v>0</v>
      </c>
      <c r="V114" s="714">
        <v>0</v>
      </c>
      <c r="W114" s="714">
        <v>0</v>
      </c>
      <c r="X114" s="714">
        <v>0.59747255247588216</v>
      </c>
      <c r="Y114" s="714">
        <v>146.38771167769272</v>
      </c>
      <c r="Z114" s="714">
        <v>8.1601513568666064</v>
      </c>
      <c r="AA114" s="714">
        <v>0.96686488842191221</v>
      </c>
      <c r="AB114" s="714">
        <v>0.81969498714719979</v>
      </c>
      <c r="AC114" s="714">
        <v>0.19815590289830562</v>
      </c>
      <c r="AD114" s="714">
        <v>0.41020914363227101</v>
      </c>
      <c r="AE114" s="714">
        <v>1.1856145895644042E-3</v>
      </c>
      <c r="AF114" s="714">
        <v>3.2947244701438221E-3</v>
      </c>
      <c r="AG114" s="714">
        <v>7.3978863894040467E-5</v>
      </c>
      <c r="AH114" s="714">
        <v>10.559630596889898</v>
      </c>
      <c r="AI114" s="714">
        <v>63.967890128276004</v>
      </c>
      <c r="AJ114" s="714">
        <v>3.5241058177227855</v>
      </c>
      <c r="AK114" s="714">
        <v>0.26349432042798432</v>
      </c>
      <c r="AL114" s="714">
        <v>1.9026826384614219E-2</v>
      </c>
      <c r="AM114" s="714">
        <v>0.10042466573355149</v>
      </c>
      <c r="AN114" s="714">
        <v>0.40078898484817871</v>
      </c>
      <c r="AO114" s="714">
        <v>2.6360421822892665E-4</v>
      </c>
      <c r="AP114" s="714">
        <v>1.4380144899011399E-3</v>
      </c>
      <c r="AQ114" s="714">
        <v>6.1102022212503684E-6</v>
      </c>
      <c r="AR114" s="714">
        <v>4.3095483440274656</v>
      </c>
    </row>
    <row r="115" spans="1:44">
      <c r="A115" s="711" t="s">
        <v>1675</v>
      </c>
      <c r="B115" s="712">
        <v>112</v>
      </c>
      <c r="C115" s="712" t="s">
        <v>362</v>
      </c>
      <c r="D115" s="713">
        <v>369424</v>
      </c>
      <c r="E115" s="713">
        <v>35995501.161546692</v>
      </c>
      <c r="F115" s="713">
        <v>2772377.9655597722</v>
      </c>
      <c r="G115" s="713">
        <v>328.88536398594971</v>
      </c>
      <c r="H115" s="713">
        <v>2027.7620744216597</v>
      </c>
      <c r="I115" s="713">
        <v>13462.613193095387</v>
      </c>
      <c r="J115" s="713">
        <v>0</v>
      </c>
      <c r="K115" s="713">
        <v>0</v>
      </c>
      <c r="L115" s="713">
        <v>0</v>
      </c>
      <c r="M115" s="713">
        <v>0</v>
      </c>
      <c r="N115" s="713">
        <v>2788197.2261912748</v>
      </c>
      <c r="O115" s="714">
        <v>97.436823708115043</v>
      </c>
      <c r="P115" s="714">
        <v>7.5045962513528419</v>
      </c>
      <c r="Q115" s="714">
        <v>8.9026528862756532E-4</v>
      </c>
      <c r="R115" s="714">
        <v>5.4889830504289373E-3</v>
      </c>
      <c r="S115" s="714">
        <v>3.6442172660940783E-2</v>
      </c>
      <c r="T115" s="714">
        <v>0</v>
      </c>
      <c r="U115" s="714">
        <v>0</v>
      </c>
      <c r="V115" s="714">
        <v>0</v>
      </c>
      <c r="W115" s="714">
        <v>0</v>
      </c>
      <c r="X115" s="714">
        <v>7.5474176723528394</v>
      </c>
      <c r="Y115" s="714">
        <v>282.28210286630349</v>
      </c>
      <c r="Z115" s="714">
        <v>19.66816606307496</v>
      </c>
      <c r="AA115" s="714">
        <v>0.63033020134287787</v>
      </c>
      <c r="AB115" s="714">
        <v>0.79454730649807037</v>
      </c>
      <c r="AC115" s="714">
        <v>0.14613683180191631</v>
      </c>
      <c r="AD115" s="714">
        <v>3.6385696678918319E-2</v>
      </c>
      <c r="AE115" s="714">
        <v>1.1884768013524819E-3</v>
      </c>
      <c r="AF115" s="714">
        <v>8.2114446533363174E-3</v>
      </c>
      <c r="AG115" s="714">
        <v>7.5313339807227633E-5</v>
      </c>
      <c r="AH115" s="714">
        <v>21.285041334191241</v>
      </c>
      <c r="AI115" s="714">
        <v>237.40244931757471</v>
      </c>
      <c r="AJ115" s="714">
        <v>17.041068856932668</v>
      </c>
      <c r="AK115" s="714">
        <v>0.15620563949928473</v>
      </c>
      <c r="AL115" s="714">
        <v>2.3888921734125261E-2</v>
      </c>
      <c r="AM115" s="714">
        <v>9.8094628565485481E-2</v>
      </c>
      <c r="AN115" s="714">
        <v>1.1259646208119367E-2</v>
      </c>
      <c r="AO115" s="714">
        <v>3.5926436383429601E-4</v>
      </c>
      <c r="AP115" s="714">
        <v>7.0029942312289659E-3</v>
      </c>
      <c r="AQ115" s="714">
        <v>9.0903077309650228E-6</v>
      </c>
      <c r="AR115" s="714">
        <v>17.337889041842477</v>
      </c>
    </row>
    <row r="116" spans="1:44">
      <c r="A116" s="711" t="s">
        <v>1676</v>
      </c>
      <c r="B116" s="712">
        <v>113</v>
      </c>
      <c r="C116" s="712" t="s">
        <v>364</v>
      </c>
      <c r="D116" s="713">
        <v>9862319</v>
      </c>
      <c r="E116" s="713">
        <v>29454702.276088674</v>
      </c>
      <c r="F116" s="713">
        <v>1319355.649331647</v>
      </c>
      <c r="G116" s="713">
        <v>123812.09341547883</v>
      </c>
      <c r="H116" s="713">
        <v>11311.925168274798</v>
      </c>
      <c r="I116" s="713">
        <v>72625.056822164363</v>
      </c>
      <c r="J116" s="713">
        <v>92323.372521188765</v>
      </c>
      <c r="K116" s="713">
        <v>0</v>
      </c>
      <c r="L116" s="713">
        <v>0</v>
      </c>
      <c r="M116" s="713">
        <v>0</v>
      </c>
      <c r="N116" s="713">
        <v>1619428.0972587538</v>
      </c>
      <c r="O116" s="714">
        <v>2.9865898959553703</v>
      </c>
      <c r="P116" s="714">
        <v>0.13377742591084785</v>
      </c>
      <c r="Q116" s="714">
        <v>1.2554054823766989E-2</v>
      </c>
      <c r="R116" s="714">
        <v>1.1469843115270149E-3</v>
      </c>
      <c r="S116" s="714">
        <v>7.3638924904137013E-3</v>
      </c>
      <c r="T116" s="714">
        <v>9.3612235135761435E-3</v>
      </c>
      <c r="U116" s="714">
        <v>0</v>
      </c>
      <c r="V116" s="714">
        <v>0</v>
      </c>
      <c r="W116" s="714">
        <v>0</v>
      </c>
      <c r="X116" s="714">
        <v>0.16420358105013169</v>
      </c>
      <c r="Y116" s="714">
        <v>44.883855722212978</v>
      </c>
      <c r="Z116" s="714">
        <v>2.4007982469712696</v>
      </c>
      <c r="AA116" s="714">
        <v>0.24427326075470934</v>
      </c>
      <c r="AB116" s="714">
        <v>0.20290443937065827</v>
      </c>
      <c r="AC116" s="714">
        <v>5.8563253759390907E-2</v>
      </c>
      <c r="AD116" s="714">
        <v>4.0821056109964213E-2</v>
      </c>
      <c r="AE116" s="714">
        <v>7.3860598528795391E-4</v>
      </c>
      <c r="AF116" s="714">
        <v>1.3926714758479483E-3</v>
      </c>
      <c r="AG116" s="714">
        <v>4.6631793051638561E-5</v>
      </c>
      <c r="AH116" s="714">
        <v>2.9495381662201794</v>
      </c>
      <c r="AI116" s="714">
        <v>29.562014396920553</v>
      </c>
      <c r="AJ116" s="714">
        <v>1.5456988722019489</v>
      </c>
      <c r="AK116" s="714">
        <v>0.10189153646458411</v>
      </c>
      <c r="AL116" s="714">
        <v>1.5938122194769477E-2</v>
      </c>
      <c r="AM116" s="714">
        <v>3.0320870589599869E-2</v>
      </c>
      <c r="AN116" s="714">
        <v>3.3610559670268075E-2</v>
      </c>
      <c r="AO116" s="714">
        <v>2.4888279920626976E-4</v>
      </c>
      <c r="AP116" s="714">
        <v>9.0921360753118765E-4</v>
      </c>
      <c r="AQ116" s="714">
        <v>6.2012129906288948E-6</v>
      </c>
      <c r="AR116" s="714">
        <v>1.7286242587408984</v>
      </c>
    </row>
    <row r="117" spans="1:44">
      <c r="A117" s="711" t="s">
        <v>1677</v>
      </c>
      <c r="B117" s="712">
        <v>114</v>
      </c>
      <c r="C117" s="712" t="s">
        <v>614</v>
      </c>
      <c r="D117" s="713">
        <v>1167343</v>
      </c>
      <c r="E117" s="713">
        <v>10959886.911364209</v>
      </c>
      <c r="F117" s="713">
        <v>553749.36498714692</v>
      </c>
      <c r="G117" s="713">
        <v>6398.2182968515017</v>
      </c>
      <c r="H117" s="713">
        <v>1145.0127880062214</v>
      </c>
      <c r="I117" s="713">
        <v>7466.5476752134709</v>
      </c>
      <c r="J117" s="713">
        <v>0</v>
      </c>
      <c r="K117" s="713">
        <v>0</v>
      </c>
      <c r="L117" s="713">
        <v>0</v>
      </c>
      <c r="M117" s="713">
        <v>0</v>
      </c>
      <c r="N117" s="713">
        <v>568759.14374721807</v>
      </c>
      <c r="O117" s="714">
        <v>9.3887459909933995</v>
      </c>
      <c r="P117" s="714">
        <v>0.47436731533674931</v>
      </c>
      <c r="Q117" s="714">
        <v>5.481009691968429E-3</v>
      </c>
      <c r="R117" s="714">
        <v>9.8087090769912637E-4</v>
      </c>
      <c r="S117" s="714">
        <v>6.3961900445828439E-3</v>
      </c>
      <c r="T117" s="714">
        <v>0</v>
      </c>
      <c r="U117" s="714">
        <v>0</v>
      </c>
      <c r="V117" s="714">
        <v>0</v>
      </c>
      <c r="W117" s="714">
        <v>0</v>
      </c>
      <c r="X117" s="714">
        <v>0.48722538598099968</v>
      </c>
      <c r="Y117" s="714">
        <v>69.020363196168347</v>
      </c>
      <c r="Z117" s="714">
        <v>3.7733866497973376</v>
      </c>
      <c r="AA117" s="714">
        <v>0.39550732610473333</v>
      </c>
      <c r="AB117" s="714">
        <v>0.34318810872195932</v>
      </c>
      <c r="AC117" s="714">
        <v>0.13965337305611164</v>
      </c>
      <c r="AD117" s="714">
        <v>3.0652848838386544E-2</v>
      </c>
      <c r="AE117" s="714">
        <v>7.4008354996925167E-4</v>
      </c>
      <c r="AF117" s="714">
        <v>1.5966365695331147E-3</v>
      </c>
      <c r="AG117" s="714">
        <v>4.5426731187293731E-5</v>
      </c>
      <c r="AH117" s="714">
        <v>4.6847704533692172</v>
      </c>
      <c r="AI117" s="714">
        <v>39.051970033555989</v>
      </c>
      <c r="AJ117" s="714">
        <v>2.0819570555225475</v>
      </c>
      <c r="AK117" s="714">
        <v>0.1246523062213022</v>
      </c>
      <c r="AL117" s="714">
        <v>1.3577719774973077E-2</v>
      </c>
      <c r="AM117" s="714">
        <v>3.9289956012572694E-2</v>
      </c>
      <c r="AN117" s="714">
        <v>2.2222701706799689E-2</v>
      </c>
      <c r="AO117" s="714">
        <v>2.2113617058549696E-4</v>
      </c>
      <c r="AP117" s="714">
        <v>8.4694610437221921E-4</v>
      </c>
      <c r="AQ117" s="714">
        <v>4.973281931083925E-6</v>
      </c>
      <c r="AR117" s="714">
        <v>2.282772794795084</v>
      </c>
    </row>
    <row r="118" spans="1:44">
      <c r="A118" s="711" t="s">
        <v>1678</v>
      </c>
      <c r="B118" s="712">
        <v>115</v>
      </c>
      <c r="C118" s="712" t="s">
        <v>616</v>
      </c>
      <c r="D118" s="713">
        <v>1500898</v>
      </c>
      <c r="E118" s="713">
        <v>1862113.4041929247</v>
      </c>
      <c r="F118" s="713">
        <v>62005.199898206636</v>
      </c>
      <c r="G118" s="713">
        <v>3610.5157778919042</v>
      </c>
      <c r="H118" s="713">
        <v>773.67335897610292</v>
      </c>
      <c r="I118" s="713">
        <v>4964.9507395364262</v>
      </c>
      <c r="J118" s="713">
        <v>246009.99027494754</v>
      </c>
      <c r="K118" s="713">
        <v>0</v>
      </c>
      <c r="L118" s="713">
        <v>0</v>
      </c>
      <c r="M118" s="713">
        <v>0</v>
      </c>
      <c r="N118" s="713">
        <v>317364.3300495586</v>
      </c>
      <c r="O118" s="714">
        <v>1.2406661906358225</v>
      </c>
      <c r="P118" s="714">
        <v>4.131206777423025E-2</v>
      </c>
      <c r="Q118" s="714">
        <v>2.4055703837915065E-3</v>
      </c>
      <c r="R118" s="714">
        <v>5.1547364243013374E-4</v>
      </c>
      <c r="S118" s="714">
        <v>3.3079867782730248E-3</v>
      </c>
      <c r="T118" s="714">
        <v>0.16390853360784513</v>
      </c>
      <c r="U118" s="714">
        <v>0</v>
      </c>
      <c r="V118" s="714">
        <v>0</v>
      </c>
      <c r="W118" s="714">
        <v>0</v>
      </c>
      <c r="X118" s="714">
        <v>0.21144963218657004</v>
      </c>
      <c r="Y118" s="714">
        <v>38.404835272916657</v>
      </c>
      <c r="Z118" s="714">
        <v>2.040543415787619</v>
      </c>
      <c r="AA118" s="714">
        <v>0.1891352706673024</v>
      </c>
      <c r="AB118" s="714">
        <v>0.16671932215367247</v>
      </c>
      <c r="AC118" s="714">
        <v>3.5929618884240969E-2</v>
      </c>
      <c r="AD118" s="714">
        <v>0.1922731882248484</v>
      </c>
      <c r="AE118" s="714">
        <v>5.9033878178454719E-4</v>
      </c>
      <c r="AF118" s="714">
        <v>1.169714678342058E-3</v>
      </c>
      <c r="AG118" s="714">
        <v>3.6271029246330759E-5</v>
      </c>
      <c r="AH118" s="714">
        <v>2.6263971402070561</v>
      </c>
      <c r="AI118" s="714">
        <v>25.934528632583536</v>
      </c>
      <c r="AJ118" s="714">
        <v>1.3495191413944738</v>
      </c>
      <c r="AK118" s="714">
        <v>7.639705942117278E-2</v>
      </c>
      <c r="AL118" s="714">
        <v>6.2788712993060861E-3</v>
      </c>
      <c r="AM118" s="714">
        <v>2.0657167624139709E-2</v>
      </c>
      <c r="AN118" s="714">
        <v>0.18598225219003972</v>
      </c>
      <c r="AO118" s="714">
        <v>2.0561838987464973E-4</v>
      </c>
      <c r="AP118" s="714">
        <v>7.6888827793762833E-4</v>
      </c>
      <c r="AQ118" s="714">
        <v>4.6748759862749061E-6</v>
      </c>
      <c r="AR118" s="714">
        <v>1.6398136734729303</v>
      </c>
    </row>
    <row r="119" spans="1:44">
      <c r="A119" s="711" t="s">
        <v>1679</v>
      </c>
      <c r="B119" s="712">
        <v>116</v>
      </c>
      <c r="C119" s="712" t="s">
        <v>1071</v>
      </c>
      <c r="D119" s="713">
        <v>960539</v>
      </c>
      <c r="E119" s="713">
        <v>1137832.3110932445</v>
      </c>
      <c r="F119" s="713">
        <v>36814.384254357967</v>
      </c>
      <c r="G119" s="713">
        <v>586934.67344573035</v>
      </c>
      <c r="H119" s="713">
        <v>238.50779618895044</v>
      </c>
      <c r="I119" s="713">
        <v>1538.7419162983438</v>
      </c>
      <c r="J119" s="713">
        <v>46717.044333575657</v>
      </c>
      <c r="K119" s="713">
        <v>0</v>
      </c>
      <c r="L119" s="713">
        <v>0</v>
      </c>
      <c r="M119" s="713">
        <v>0</v>
      </c>
      <c r="N119" s="713">
        <v>672243.35174615134</v>
      </c>
      <c r="O119" s="714">
        <v>1.1845769001500663</v>
      </c>
      <c r="P119" s="714">
        <v>3.8326798031478128E-2</v>
      </c>
      <c r="Q119" s="714">
        <v>0.61104720729270789</v>
      </c>
      <c r="R119" s="714">
        <v>2.4830620744077067E-4</v>
      </c>
      <c r="S119" s="714">
        <v>1.601956730854597E-3</v>
      </c>
      <c r="T119" s="714">
        <v>4.863628060242807E-2</v>
      </c>
      <c r="U119" s="714">
        <v>0</v>
      </c>
      <c r="V119" s="714">
        <v>0</v>
      </c>
      <c r="W119" s="714">
        <v>0</v>
      </c>
      <c r="X119" s="714">
        <v>0.69986054886490945</v>
      </c>
      <c r="Y119" s="714">
        <v>101.70866053104461</v>
      </c>
      <c r="Z119" s="714">
        <v>5.5922393254108806</v>
      </c>
      <c r="AA119" s="714">
        <v>1.6085447265236537</v>
      </c>
      <c r="AB119" s="714">
        <v>0.60733460789238525</v>
      </c>
      <c r="AC119" s="714">
        <v>0.1084232603405577</v>
      </c>
      <c r="AD119" s="714">
        <v>7.3361381761045216E-2</v>
      </c>
      <c r="AE119" s="714">
        <v>9.3599502928608518E-4</v>
      </c>
      <c r="AF119" s="714">
        <v>2.4178231926259993E-3</v>
      </c>
      <c r="AG119" s="714">
        <v>5.7234219431362737E-5</v>
      </c>
      <c r="AH119" s="714">
        <v>7.9933143543698657</v>
      </c>
      <c r="AI119" s="714">
        <v>61.718483006983682</v>
      </c>
      <c r="AJ119" s="714">
        <v>3.3632724596365158</v>
      </c>
      <c r="AK119" s="714">
        <v>1.0976947037361935</v>
      </c>
      <c r="AL119" s="714">
        <v>1.653558992400829E-2</v>
      </c>
      <c r="AM119" s="714">
        <v>5.8879741855056872E-2</v>
      </c>
      <c r="AN119" s="714">
        <v>5.7269292585083897E-2</v>
      </c>
      <c r="AO119" s="714">
        <v>2.7921785530639814E-4</v>
      </c>
      <c r="AP119" s="714">
        <v>1.3431125717068709E-3</v>
      </c>
      <c r="AQ119" s="714">
        <v>6.118135803101784E-6</v>
      </c>
      <c r="AR119" s="714">
        <v>4.5952802362996747</v>
      </c>
    </row>
    <row r="120" spans="1:44">
      <c r="A120" s="711" t="s">
        <v>1680</v>
      </c>
      <c r="B120" s="712">
        <v>117</v>
      </c>
      <c r="C120" s="712" t="s">
        <v>1681</v>
      </c>
      <c r="D120" s="713">
        <v>257531</v>
      </c>
      <c r="E120" s="713">
        <v>330263.23592469579</v>
      </c>
      <c r="F120" s="713">
        <v>10506.94595285914</v>
      </c>
      <c r="G120" s="713">
        <v>30187.991787055693</v>
      </c>
      <c r="H120" s="713">
        <v>20.905490240890565</v>
      </c>
      <c r="I120" s="713">
        <v>138.20442633180147</v>
      </c>
      <c r="J120" s="713">
        <v>0</v>
      </c>
      <c r="K120" s="713">
        <v>0</v>
      </c>
      <c r="L120" s="713">
        <v>0</v>
      </c>
      <c r="M120" s="713">
        <v>0</v>
      </c>
      <c r="N120" s="713">
        <v>40854.047656487528</v>
      </c>
      <c r="O120" s="714">
        <v>1.2824212849120913</v>
      </c>
      <c r="P120" s="714">
        <v>4.0798761907728152E-2</v>
      </c>
      <c r="Q120" s="714">
        <v>0.1172208075418326</v>
      </c>
      <c r="R120" s="714">
        <v>8.1176597150985964E-5</v>
      </c>
      <c r="S120" s="714">
        <v>5.3665161216242499E-4</v>
      </c>
      <c r="T120" s="714">
        <v>0</v>
      </c>
      <c r="U120" s="714">
        <v>0</v>
      </c>
      <c r="V120" s="714">
        <v>0</v>
      </c>
      <c r="W120" s="714">
        <v>0</v>
      </c>
      <c r="X120" s="714">
        <v>0.15863739765887416</v>
      </c>
      <c r="Y120" s="714">
        <v>79.586423117980033</v>
      </c>
      <c r="Z120" s="714">
        <v>4.3699140991436254</v>
      </c>
      <c r="AA120" s="714">
        <v>0.7699643646401475</v>
      </c>
      <c r="AB120" s="714">
        <v>0.4420179220740007</v>
      </c>
      <c r="AC120" s="714">
        <v>0.11748745296611038</v>
      </c>
      <c r="AD120" s="714">
        <v>2.8148760508531635E-2</v>
      </c>
      <c r="AE120" s="714">
        <v>7.5662359931393908E-4</v>
      </c>
      <c r="AF120" s="714">
        <v>1.9279108035527921E-3</v>
      </c>
      <c r="AG120" s="714">
        <v>4.6754166737064239E-5</v>
      </c>
      <c r="AH120" s="714">
        <v>5.7302638879020193</v>
      </c>
      <c r="AI120" s="714">
        <v>44.496476340027648</v>
      </c>
      <c r="AJ120" s="714">
        <v>2.4091534412162541</v>
      </c>
      <c r="AK120" s="714">
        <v>0.3960833568940843</v>
      </c>
      <c r="AL120" s="714">
        <v>1.191506887873604E-2</v>
      </c>
      <c r="AM120" s="714">
        <v>4.1961137051015993E-2</v>
      </c>
      <c r="AN120" s="714">
        <v>7.8209762400893827E-3</v>
      </c>
      <c r="AO120" s="714">
        <v>2.095722443115015E-4</v>
      </c>
      <c r="AP120" s="714">
        <v>1.028957805981365E-3</v>
      </c>
      <c r="AQ120" s="714">
        <v>4.614161627699526E-6</v>
      </c>
      <c r="AR120" s="714">
        <v>2.8681771244921008</v>
      </c>
    </row>
    <row r="121" spans="1:44">
      <c r="A121" s="711" t="s">
        <v>1682</v>
      </c>
      <c r="B121" s="712">
        <v>118</v>
      </c>
      <c r="C121" s="712" t="s">
        <v>620</v>
      </c>
      <c r="D121" s="713">
        <v>309704</v>
      </c>
      <c r="E121" s="713">
        <v>545153.79526357632</v>
      </c>
      <c r="F121" s="713">
        <v>21727.391737855673</v>
      </c>
      <c r="G121" s="713">
        <v>8488.9427891231499</v>
      </c>
      <c r="H121" s="713">
        <v>593.31793656498564</v>
      </c>
      <c r="I121" s="713">
        <v>3794.7824664109189</v>
      </c>
      <c r="J121" s="713">
        <v>0</v>
      </c>
      <c r="K121" s="713">
        <v>0</v>
      </c>
      <c r="L121" s="713">
        <v>0</v>
      </c>
      <c r="M121" s="713">
        <v>0</v>
      </c>
      <c r="N121" s="713">
        <v>34604.434929954725</v>
      </c>
      <c r="O121" s="714">
        <v>1.7602413764871501</v>
      </c>
      <c r="P121" s="714">
        <v>7.0155347486166378E-2</v>
      </c>
      <c r="Q121" s="714">
        <v>2.740985841036328E-2</v>
      </c>
      <c r="R121" s="714">
        <v>1.915758067590298E-3</v>
      </c>
      <c r="S121" s="714">
        <v>1.2252933337673775E-2</v>
      </c>
      <c r="T121" s="714">
        <v>0</v>
      </c>
      <c r="U121" s="714">
        <v>0</v>
      </c>
      <c r="V121" s="714">
        <v>0</v>
      </c>
      <c r="W121" s="714">
        <v>0</v>
      </c>
      <c r="X121" s="714">
        <v>0.11173389730179373</v>
      </c>
      <c r="Y121" s="714">
        <v>49.853373289527696</v>
      </c>
      <c r="Z121" s="714">
        <v>2.6846150719531052</v>
      </c>
      <c r="AA121" s="714">
        <v>0.34444367398459058</v>
      </c>
      <c r="AB121" s="714">
        <v>0.23018950834827601</v>
      </c>
      <c r="AC121" s="714">
        <v>6.9335379464922964E-2</v>
      </c>
      <c r="AD121" s="714">
        <v>9.5134262601014805E-3</v>
      </c>
      <c r="AE121" s="714">
        <v>5.7280385780476839E-4</v>
      </c>
      <c r="AF121" s="714">
        <v>1.4597428661921243E-3</v>
      </c>
      <c r="AG121" s="714">
        <v>3.4235884181515744E-5</v>
      </c>
      <c r="AH121" s="714">
        <v>3.3401638426191744</v>
      </c>
      <c r="AI121" s="714">
        <v>28.228319182004327</v>
      </c>
      <c r="AJ121" s="714">
        <v>1.4832915471111416</v>
      </c>
      <c r="AK121" s="714">
        <v>0.13549733221863278</v>
      </c>
      <c r="AL121" s="714">
        <v>7.8566423181933437E-3</v>
      </c>
      <c r="AM121" s="714">
        <v>3.9308465787828671E-2</v>
      </c>
      <c r="AN121" s="714">
        <v>5.5494143656326239E-3</v>
      </c>
      <c r="AO121" s="714">
        <v>1.7743039815110921E-4</v>
      </c>
      <c r="AP121" s="714">
        <v>8.7660561020590211E-4</v>
      </c>
      <c r="AQ121" s="714">
        <v>3.6146970311831402E-6</v>
      </c>
      <c r="AR121" s="714">
        <v>1.6725610525068175</v>
      </c>
    </row>
    <row r="122" spans="1:44">
      <c r="A122" s="711" t="s">
        <v>1683</v>
      </c>
      <c r="B122" s="712">
        <v>119</v>
      </c>
      <c r="C122" s="712" t="s">
        <v>1075</v>
      </c>
      <c r="D122" s="713">
        <v>344743</v>
      </c>
      <c r="E122" s="713">
        <v>497034.0269221015</v>
      </c>
      <c r="F122" s="713">
        <v>21338.3591450477</v>
      </c>
      <c r="G122" s="713">
        <v>7769.4864811875113</v>
      </c>
      <c r="H122" s="713">
        <v>179.32451885528778</v>
      </c>
      <c r="I122" s="713">
        <v>1151.7380012288299</v>
      </c>
      <c r="J122" s="713">
        <v>0</v>
      </c>
      <c r="K122" s="713">
        <v>0</v>
      </c>
      <c r="L122" s="713">
        <v>0</v>
      </c>
      <c r="M122" s="713">
        <v>0</v>
      </c>
      <c r="N122" s="713">
        <v>30438.908146319329</v>
      </c>
      <c r="O122" s="714">
        <v>1.4417523399230774</v>
      </c>
      <c r="P122" s="714">
        <v>6.1896424713620578E-2</v>
      </c>
      <c r="Q122" s="714">
        <v>2.2537039131142651E-2</v>
      </c>
      <c r="R122" s="714">
        <v>5.2016870206295063E-4</v>
      </c>
      <c r="S122" s="714">
        <v>3.3408597164520525E-3</v>
      </c>
      <c r="T122" s="714">
        <v>0</v>
      </c>
      <c r="U122" s="714">
        <v>0</v>
      </c>
      <c r="V122" s="714">
        <v>0</v>
      </c>
      <c r="W122" s="714">
        <v>0</v>
      </c>
      <c r="X122" s="714">
        <v>8.8294492263278235E-2</v>
      </c>
      <c r="Y122" s="714">
        <v>64.707693191303434</v>
      </c>
      <c r="Z122" s="714">
        <v>3.6004269822428681</v>
      </c>
      <c r="AA122" s="714">
        <v>0.39596251780829161</v>
      </c>
      <c r="AB122" s="714">
        <v>0.41955873484102391</v>
      </c>
      <c r="AC122" s="714">
        <v>0.10759136186796159</v>
      </c>
      <c r="AD122" s="714">
        <v>1.6851559064320364E-2</v>
      </c>
      <c r="AE122" s="714">
        <v>6.6129072296627997E-4</v>
      </c>
      <c r="AF122" s="714">
        <v>1.6661839519625289E-3</v>
      </c>
      <c r="AG122" s="714">
        <v>4.0942751790446664E-5</v>
      </c>
      <c r="AH122" s="714">
        <v>4.5427595732511854</v>
      </c>
      <c r="AI122" s="714">
        <v>36.35713868336417</v>
      </c>
      <c r="AJ122" s="714">
        <v>2.003327022299267</v>
      </c>
      <c r="AK122" s="714">
        <v>0.13105903730205454</v>
      </c>
      <c r="AL122" s="714">
        <v>4.2402875166083202E-2</v>
      </c>
      <c r="AM122" s="714">
        <v>4.871208909361166E-2</v>
      </c>
      <c r="AN122" s="714">
        <v>8.983039167233706E-3</v>
      </c>
      <c r="AO122" s="714">
        <v>1.9170240785648451E-4</v>
      </c>
      <c r="AP122" s="714">
        <v>9.4464966500590786E-4</v>
      </c>
      <c r="AQ122" s="714">
        <v>4.3722853758945748E-6</v>
      </c>
      <c r="AR122" s="714">
        <v>2.2356247873864881</v>
      </c>
    </row>
    <row r="123" spans="1:44">
      <c r="A123" s="711" t="s">
        <v>1684</v>
      </c>
      <c r="B123" s="712">
        <v>120</v>
      </c>
      <c r="C123" s="712" t="s">
        <v>1076</v>
      </c>
      <c r="D123" s="713">
        <v>356218</v>
      </c>
      <c r="E123" s="713">
        <v>1648429.9321936453</v>
      </c>
      <c r="F123" s="713">
        <v>91308.38939446611</v>
      </c>
      <c r="G123" s="713">
        <v>2068.1902582941366</v>
      </c>
      <c r="H123" s="713">
        <v>298.08918040919787</v>
      </c>
      <c r="I123" s="713">
        <v>1926.4049841325793</v>
      </c>
      <c r="J123" s="713">
        <v>0</v>
      </c>
      <c r="K123" s="713">
        <v>0</v>
      </c>
      <c r="L123" s="713">
        <v>0</v>
      </c>
      <c r="M123" s="713">
        <v>0</v>
      </c>
      <c r="N123" s="713">
        <v>95601.073817302022</v>
      </c>
      <c r="O123" s="714">
        <v>4.6275874105004391</v>
      </c>
      <c r="P123" s="714">
        <v>0.25632727541692479</v>
      </c>
      <c r="Q123" s="714">
        <v>5.8059678575875916E-3</v>
      </c>
      <c r="R123" s="714">
        <v>8.3681672573872703E-4</v>
      </c>
      <c r="S123" s="714">
        <v>5.40793835272945E-3</v>
      </c>
      <c r="T123" s="714">
        <v>0</v>
      </c>
      <c r="U123" s="714">
        <v>0</v>
      </c>
      <c r="V123" s="714">
        <v>0</v>
      </c>
      <c r="W123" s="714">
        <v>0</v>
      </c>
      <c r="X123" s="714">
        <v>0.26837799835298054</v>
      </c>
      <c r="Y123" s="714">
        <v>49.950198712042649</v>
      </c>
      <c r="Z123" s="714">
        <v>2.7340506204680119</v>
      </c>
      <c r="AA123" s="714">
        <v>0.31397054901290528</v>
      </c>
      <c r="AB123" s="714">
        <v>0.20508939284110195</v>
      </c>
      <c r="AC123" s="714">
        <v>5.5210962934271267E-2</v>
      </c>
      <c r="AD123" s="714">
        <v>2.6780597236854796E-2</v>
      </c>
      <c r="AE123" s="714">
        <v>8.9617274362538651E-4</v>
      </c>
      <c r="AF123" s="714">
        <v>1.5914915461774418E-3</v>
      </c>
      <c r="AG123" s="714">
        <v>5.6230465642476111E-5</v>
      </c>
      <c r="AH123" s="714">
        <v>3.33764601724859</v>
      </c>
      <c r="AI123" s="714">
        <v>32.741053241338697</v>
      </c>
      <c r="AJ123" s="714">
        <v>1.7770730780423971</v>
      </c>
      <c r="AK123" s="714">
        <v>9.7912959016505222E-2</v>
      </c>
      <c r="AL123" s="714">
        <v>6.0717955427994682E-3</v>
      </c>
      <c r="AM123" s="714">
        <v>3.0346376783939828E-2</v>
      </c>
      <c r="AN123" s="714">
        <v>1.8645131949231238E-2</v>
      </c>
      <c r="AO123" s="714">
        <v>3.2199282539686582E-4</v>
      </c>
      <c r="AP123" s="714">
        <v>9.972791896024273E-4</v>
      </c>
      <c r="AQ123" s="714">
        <v>7.9051836073409889E-6</v>
      </c>
      <c r="AR123" s="714">
        <v>1.9313765185334797</v>
      </c>
    </row>
    <row r="124" spans="1:44">
      <c r="A124" s="711" t="s">
        <v>1685</v>
      </c>
      <c r="B124" s="712">
        <v>121</v>
      </c>
      <c r="C124" s="712" t="s">
        <v>622</v>
      </c>
      <c r="D124" s="713">
        <v>2237393</v>
      </c>
      <c r="E124" s="713">
        <v>8350652.3334518149</v>
      </c>
      <c r="F124" s="713">
        <v>419824.68774342211</v>
      </c>
      <c r="G124" s="713">
        <v>156390.68550998089</v>
      </c>
      <c r="H124" s="713">
        <v>2696.3344709567518</v>
      </c>
      <c r="I124" s="713">
        <v>17330.28176501795</v>
      </c>
      <c r="J124" s="713">
        <v>0</v>
      </c>
      <c r="K124" s="713">
        <v>0</v>
      </c>
      <c r="L124" s="713">
        <v>0</v>
      </c>
      <c r="M124" s="713">
        <v>0</v>
      </c>
      <c r="N124" s="713">
        <v>596241.98948937771</v>
      </c>
      <c r="O124" s="714">
        <v>3.7323136049195718</v>
      </c>
      <c r="P124" s="714">
        <v>0.18764011854127643</v>
      </c>
      <c r="Q124" s="714">
        <v>6.9898621078183801E-2</v>
      </c>
      <c r="R124" s="714">
        <v>1.2051233158219194E-3</v>
      </c>
      <c r="S124" s="714">
        <v>7.7457477363243512E-3</v>
      </c>
      <c r="T124" s="714">
        <v>0</v>
      </c>
      <c r="U124" s="714">
        <v>0</v>
      </c>
      <c r="V124" s="714">
        <v>0</v>
      </c>
      <c r="W124" s="714">
        <v>0</v>
      </c>
      <c r="X124" s="714">
        <v>0.26648961067160648</v>
      </c>
      <c r="Y124" s="714">
        <v>72.913652774411133</v>
      </c>
      <c r="Z124" s="714">
        <v>4.0030893039374371</v>
      </c>
      <c r="AA124" s="714">
        <v>0.53134631588388903</v>
      </c>
      <c r="AB124" s="714">
        <v>0.3897262149371859</v>
      </c>
      <c r="AC124" s="714">
        <v>0.10819288185196557</v>
      </c>
      <c r="AD124" s="714">
        <v>1.9013635968060227E-2</v>
      </c>
      <c r="AE124" s="714">
        <v>7.6559808549040093E-4</v>
      </c>
      <c r="AF124" s="714">
        <v>1.8993538923444868E-3</v>
      </c>
      <c r="AG124" s="714">
        <v>4.7245533433468715E-5</v>
      </c>
      <c r="AH124" s="714">
        <v>5.0540805500898065</v>
      </c>
      <c r="AI124" s="714">
        <v>41.482065106539068</v>
      </c>
      <c r="AJ124" s="714">
        <v>2.2441133051682356</v>
      </c>
      <c r="AK124" s="714">
        <v>0.22041942323729169</v>
      </c>
      <c r="AL124" s="714">
        <v>1.4857600134891579E-2</v>
      </c>
      <c r="AM124" s="714">
        <v>4.6406348966371927E-2</v>
      </c>
      <c r="AN124" s="714">
        <v>1.0951444519521639E-2</v>
      </c>
      <c r="AO124" s="714">
        <v>2.2543733611047232E-4</v>
      </c>
      <c r="AP124" s="714">
        <v>1.0737701114260437E-3</v>
      </c>
      <c r="AQ124" s="714">
        <v>5.2155800803044154E-6</v>
      </c>
      <c r="AR124" s="714">
        <v>2.5380525450539291</v>
      </c>
    </row>
    <row r="125" spans="1:44">
      <c r="A125" s="711" t="s">
        <v>1686</v>
      </c>
      <c r="B125" s="712">
        <v>122</v>
      </c>
      <c r="C125" s="712" t="s">
        <v>368</v>
      </c>
      <c r="D125" s="713">
        <v>11709885</v>
      </c>
      <c r="E125" s="713">
        <v>370959278.26117945</v>
      </c>
      <c r="F125" s="713">
        <v>27393516.741105504</v>
      </c>
      <c r="G125" s="713">
        <v>-72112.113246706649</v>
      </c>
      <c r="H125" s="713">
        <v>29030.804910101484</v>
      </c>
      <c r="I125" s="713">
        <v>227277.95418379857</v>
      </c>
      <c r="J125" s="713">
        <v>0</v>
      </c>
      <c r="K125" s="713">
        <v>0</v>
      </c>
      <c r="L125" s="713">
        <v>0</v>
      </c>
      <c r="M125" s="713">
        <v>0</v>
      </c>
      <c r="N125" s="713">
        <v>27577713.386952698</v>
      </c>
      <c r="O125" s="714">
        <v>31.679156393182293</v>
      </c>
      <c r="P125" s="714">
        <v>2.3393497665524046</v>
      </c>
      <c r="Q125" s="714">
        <v>-6.1582255715326535E-3</v>
      </c>
      <c r="R125" s="714">
        <v>2.4791707954520035E-3</v>
      </c>
      <c r="S125" s="714">
        <v>1.9409067995441336E-2</v>
      </c>
      <c r="T125" s="714">
        <v>0</v>
      </c>
      <c r="U125" s="714">
        <v>0</v>
      </c>
      <c r="V125" s="714">
        <v>0</v>
      </c>
      <c r="W125" s="714">
        <v>0</v>
      </c>
      <c r="X125" s="714">
        <v>2.3550797797717653</v>
      </c>
      <c r="Y125" s="714">
        <v>88.523533934186105</v>
      </c>
      <c r="Z125" s="714">
        <v>5.476171931025771</v>
      </c>
      <c r="AA125" s="714">
        <v>1.2591929877523051</v>
      </c>
      <c r="AB125" s="714">
        <v>3.2266441113770092</v>
      </c>
      <c r="AC125" s="714">
        <v>3.5667309254963371E-2</v>
      </c>
      <c r="AD125" s="714">
        <v>1.2034311535884641E-2</v>
      </c>
      <c r="AE125" s="714">
        <v>7.4606695727132502E-4</v>
      </c>
      <c r="AF125" s="714">
        <v>2.0817034017776279E-3</v>
      </c>
      <c r="AG125" s="714">
        <v>4.9487209898686826E-5</v>
      </c>
      <c r="AH125" s="714">
        <v>10.012587908514881</v>
      </c>
      <c r="AI125" s="714">
        <v>44.033890223695892</v>
      </c>
      <c r="AJ125" s="714">
        <v>3.0128942806315608</v>
      </c>
      <c r="AK125" s="714">
        <v>1.2512595620085765E-2</v>
      </c>
      <c r="AL125" s="714">
        <v>3.9887034511865996E-2</v>
      </c>
      <c r="AM125" s="714">
        <v>2.3846310341899164E-2</v>
      </c>
      <c r="AN125" s="714">
        <v>2.0578958582319635E-3</v>
      </c>
      <c r="AO125" s="714">
        <v>5.0548131252999339E-5</v>
      </c>
      <c r="AP125" s="714">
        <v>5.6878962262797033E-4</v>
      </c>
      <c r="AQ125" s="714">
        <v>1.4304901227511302E-6</v>
      </c>
      <c r="AR125" s="714">
        <v>3.0918188852076476</v>
      </c>
    </row>
    <row r="126" spans="1:44">
      <c r="A126" s="711" t="s">
        <v>1687</v>
      </c>
      <c r="B126" s="712">
        <v>123</v>
      </c>
      <c r="C126" s="712" t="s">
        <v>370</v>
      </c>
      <c r="D126" s="713">
        <v>1062822</v>
      </c>
      <c r="E126" s="713">
        <v>124782182.22305351</v>
      </c>
      <c r="F126" s="713">
        <v>14025867.227766339</v>
      </c>
      <c r="G126" s="713">
        <v>1863.6654236853192</v>
      </c>
      <c r="H126" s="713">
        <v>122583.83123619448</v>
      </c>
      <c r="I126" s="713">
        <v>12668.237045313093</v>
      </c>
      <c r="J126" s="713">
        <v>0</v>
      </c>
      <c r="K126" s="713">
        <v>0</v>
      </c>
      <c r="L126" s="713">
        <v>0</v>
      </c>
      <c r="M126" s="713">
        <v>0</v>
      </c>
      <c r="N126" s="713">
        <v>14162982.961471532</v>
      </c>
      <c r="O126" s="714">
        <v>117.40647278947323</v>
      </c>
      <c r="P126" s="714">
        <v>13.196816802593792</v>
      </c>
      <c r="Q126" s="714">
        <v>1.753506630165088E-3</v>
      </c>
      <c r="R126" s="714">
        <v>0.11533806341625831</v>
      </c>
      <c r="S126" s="714">
        <v>1.1919434341134351E-2</v>
      </c>
      <c r="T126" s="714">
        <v>0</v>
      </c>
      <c r="U126" s="714">
        <v>0</v>
      </c>
      <c r="V126" s="714">
        <v>0</v>
      </c>
      <c r="W126" s="714">
        <v>0</v>
      </c>
      <c r="X126" s="714">
        <v>13.32582780698135</v>
      </c>
      <c r="Y126" s="714">
        <v>217.31878961870402</v>
      </c>
      <c r="Z126" s="714">
        <v>19.234417750273664</v>
      </c>
      <c r="AA126" s="714">
        <v>1.7032350913463223</v>
      </c>
      <c r="AB126" s="714">
        <v>4.4517590754312728</v>
      </c>
      <c r="AC126" s="714">
        <v>3.7707101152499221E-2</v>
      </c>
      <c r="AD126" s="714">
        <v>1.8130915485067303E-2</v>
      </c>
      <c r="AE126" s="714">
        <v>1.2084436188609814E-3</v>
      </c>
      <c r="AF126" s="714">
        <v>3.9873259117501692E-3</v>
      </c>
      <c r="AG126" s="714">
        <v>7.9904001691126296E-5</v>
      </c>
      <c r="AH126" s="714">
        <v>25.450525607221127</v>
      </c>
      <c r="AI126" s="714">
        <v>157.90714418480985</v>
      </c>
      <c r="AJ126" s="714">
        <v>15.931109699676819</v>
      </c>
      <c r="AK126" s="714">
        <v>2.6002893811100887E-2</v>
      </c>
      <c r="AL126" s="714">
        <v>0.17361867362158701</v>
      </c>
      <c r="AM126" s="714">
        <v>2.2180637960946419E-2</v>
      </c>
      <c r="AN126" s="714">
        <v>4.3899188427353039E-3</v>
      </c>
      <c r="AO126" s="714">
        <v>1.5400669485600532E-4</v>
      </c>
      <c r="AP126" s="714">
        <v>1.9194045913672666E-3</v>
      </c>
      <c r="AQ126" s="714">
        <v>4.359395705233655E-6</v>
      </c>
      <c r="AR126" s="714">
        <v>16.159379594595119</v>
      </c>
    </row>
    <row r="127" spans="1:44">
      <c r="A127" s="711" t="s">
        <v>1688</v>
      </c>
      <c r="B127" s="712">
        <v>124</v>
      </c>
      <c r="C127" s="712" t="s">
        <v>1093</v>
      </c>
      <c r="D127" s="713">
        <v>479127</v>
      </c>
      <c r="E127" s="713">
        <v>23283726.69040484</v>
      </c>
      <c r="F127" s="713">
        <v>1403547.4214644486</v>
      </c>
      <c r="G127" s="713">
        <v>20844.443407594452</v>
      </c>
      <c r="H127" s="713">
        <v>14.00627849748421</v>
      </c>
      <c r="I127" s="713">
        <v>4.6918194604547998E-2</v>
      </c>
      <c r="J127" s="713">
        <v>0</v>
      </c>
      <c r="K127" s="713">
        <v>0</v>
      </c>
      <c r="L127" s="713">
        <v>0</v>
      </c>
      <c r="M127" s="713">
        <v>0</v>
      </c>
      <c r="N127" s="713">
        <v>1424405.9180687349</v>
      </c>
      <c r="O127" s="714">
        <v>48.596148182850975</v>
      </c>
      <c r="P127" s="714">
        <v>2.9293849469231508</v>
      </c>
      <c r="Q127" s="714">
        <v>4.3505048572913763E-2</v>
      </c>
      <c r="R127" s="714">
        <v>2.9232914232519164E-5</v>
      </c>
      <c r="S127" s="714">
        <v>9.7924338650395406E-8</v>
      </c>
      <c r="T127" s="714">
        <v>0</v>
      </c>
      <c r="U127" s="714">
        <v>0</v>
      </c>
      <c r="V127" s="714">
        <v>0</v>
      </c>
      <c r="W127" s="714">
        <v>0</v>
      </c>
      <c r="X127" s="714">
        <v>2.9729193263346358</v>
      </c>
      <c r="Y127" s="714">
        <v>87.347389874303389</v>
      </c>
      <c r="Z127" s="714">
        <v>5.289078722015458</v>
      </c>
      <c r="AA127" s="714">
        <v>0.54079577856237904</v>
      </c>
      <c r="AB127" s="714">
        <v>0.83984953860356892</v>
      </c>
      <c r="AC127" s="714">
        <v>1.9791275229599021E-2</v>
      </c>
      <c r="AD127" s="714">
        <v>1.2201689281485687E-2</v>
      </c>
      <c r="AE127" s="714">
        <v>8.079485245553711E-4</v>
      </c>
      <c r="AF127" s="714">
        <v>1.1499618523877315E-3</v>
      </c>
      <c r="AG127" s="714">
        <v>5.1284111602680845E-5</v>
      </c>
      <c r="AH127" s="714">
        <v>6.7037261981810365</v>
      </c>
      <c r="AI127" s="714">
        <v>71.633518777964468</v>
      </c>
      <c r="AJ127" s="714">
        <v>4.3877295721162</v>
      </c>
      <c r="AK127" s="714">
        <v>0.18492428914275305</v>
      </c>
      <c r="AL127" s="714">
        <v>1.0299837760573525E-2</v>
      </c>
      <c r="AM127" s="714">
        <v>1.1626298828739039E-2</v>
      </c>
      <c r="AN127" s="714">
        <v>8.1392282839483493E-3</v>
      </c>
      <c r="AO127" s="714">
        <v>2.7091949025012993E-4</v>
      </c>
      <c r="AP127" s="714">
        <v>5.9301730993698422E-4</v>
      </c>
      <c r="AQ127" s="714">
        <v>6.8836661155193445E-6</v>
      </c>
      <c r="AR127" s="714">
        <v>4.6035900465985158</v>
      </c>
    </row>
    <row r="128" spans="1:44">
      <c r="A128" s="711" t="s">
        <v>1689</v>
      </c>
      <c r="B128" s="712">
        <v>125</v>
      </c>
      <c r="C128" s="712" t="s">
        <v>372</v>
      </c>
      <c r="D128" s="713">
        <v>11006851</v>
      </c>
      <c r="E128" s="713">
        <v>20940722.041222721</v>
      </c>
      <c r="F128" s="713">
        <v>1265965.7607572912</v>
      </c>
      <c r="G128" s="713">
        <v>62604.78275635474</v>
      </c>
      <c r="H128" s="713">
        <v>1061.5713334935447</v>
      </c>
      <c r="I128" s="713">
        <v>2053.1623583561932</v>
      </c>
      <c r="J128" s="713">
        <v>2571354.1144444449</v>
      </c>
      <c r="K128" s="713">
        <v>0</v>
      </c>
      <c r="L128" s="713">
        <v>0</v>
      </c>
      <c r="M128" s="713">
        <v>0</v>
      </c>
      <c r="N128" s="713">
        <v>3903039.3916499405</v>
      </c>
      <c r="O128" s="714">
        <v>1.9025170815179311</v>
      </c>
      <c r="P128" s="714">
        <v>0.11501616227541295</v>
      </c>
      <c r="Q128" s="714">
        <v>5.6878014208018935E-3</v>
      </c>
      <c r="R128" s="714">
        <v>9.6446416281418249E-5</v>
      </c>
      <c r="S128" s="714">
        <v>1.8653494613093185E-4</v>
      </c>
      <c r="T128" s="714">
        <v>0.23361396592399086</v>
      </c>
      <c r="U128" s="714">
        <v>0</v>
      </c>
      <c r="V128" s="714">
        <v>0</v>
      </c>
      <c r="W128" s="714">
        <v>0</v>
      </c>
      <c r="X128" s="714">
        <v>0.35460091098261803</v>
      </c>
      <c r="Y128" s="714">
        <v>61.531621563919373</v>
      </c>
      <c r="Z128" s="714">
        <v>3.347457754005227</v>
      </c>
      <c r="AA128" s="714">
        <v>0.26967550749930869</v>
      </c>
      <c r="AB128" s="714">
        <v>0.3086844688669475</v>
      </c>
      <c r="AC128" s="714">
        <v>4.0594923585534362E-2</v>
      </c>
      <c r="AD128" s="714">
        <v>0.31857432354945897</v>
      </c>
      <c r="AE128" s="714">
        <v>7.7477043932767009E-4</v>
      </c>
      <c r="AF128" s="714">
        <v>2.1812171225249503E-3</v>
      </c>
      <c r="AG128" s="714">
        <v>4.9278619191977068E-5</v>
      </c>
      <c r="AH128" s="714">
        <v>4.2879922436875209</v>
      </c>
      <c r="AI128" s="714">
        <v>40.077853668183337</v>
      </c>
      <c r="AJ128" s="714">
        <v>2.1503453663095442</v>
      </c>
      <c r="AK128" s="714">
        <v>6.6039712809508544E-2</v>
      </c>
      <c r="AL128" s="714">
        <v>5.9331032035943899E-3</v>
      </c>
      <c r="AM128" s="714">
        <v>1.9232495778814074E-2</v>
      </c>
      <c r="AN128" s="714">
        <v>0.29814518614626551</v>
      </c>
      <c r="AO128" s="714">
        <v>2.5438122900710698E-4</v>
      </c>
      <c r="AP128" s="714">
        <v>1.5387120346220284E-3</v>
      </c>
      <c r="AQ128" s="714">
        <v>6.606069622894124E-6</v>
      </c>
      <c r="AR128" s="714">
        <v>2.5414955635809786</v>
      </c>
    </row>
    <row r="129" spans="1:44">
      <c r="A129" s="711" t="s">
        <v>1690</v>
      </c>
      <c r="B129" s="712">
        <v>126</v>
      </c>
      <c r="C129" s="712" t="s">
        <v>627</v>
      </c>
      <c r="D129" s="713">
        <v>1017035</v>
      </c>
      <c r="E129" s="713">
        <v>6351772.8077653078</v>
      </c>
      <c r="F129" s="713">
        <v>355220.20342703286</v>
      </c>
      <c r="G129" s="713">
        <v>7769.0729711672302</v>
      </c>
      <c r="H129" s="713">
        <v>290.44055597168148</v>
      </c>
      <c r="I129" s="713">
        <v>397.74582624552954</v>
      </c>
      <c r="J129" s="713">
        <v>0</v>
      </c>
      <c r="K129" s="713">
        <v>0</v>
      </c>
      <c r="L129" s="713">
        <v>0</v>
      </c>
      <c r="M129" s="713">
        <v>0</v>
      </c>
      <c r="N129" s="713">
        <v>363677.46278041729</v>
      </c>
      <c r="O129" s="714">
        <v>6.245382713245176</v>
      </c>
      <c r="P129" s="714">
        <v>0.34927038246179615</v>
      </c>
      <c r="Q129" s="714">
        <v>7.6389435674949534E-3</v>
      </c>
      <c r="R129" s="714">
        <v>2.8557577268400938E-4</v>
      </c>
      <c r="S129" s="714">
        <v>3.9108371515781613E-4</v>
      </c>
      <c r="T129" s="714">
        <v>0</v>
      </c>
      <c r="U129" s="714">
        <v>0</v>
      </c>
      <c r="V129" s="714">
        <v>0</v>
      </c>
      <c r="W129" s="714">
        <v>0</v>
      </c>
      <c r="X129" s="714">
        <v>0.35758598551713294</v>
      </c>
      <c r="Y129" s="714">
        <v>70.112478755336099</v>
      </c>
      <c r="Z129" s="714">
        <v>4.0564432037163192</v>
      </c>
      <c r="AA129" s="714">
        <v>0.52642861985544287</v>
      </c>
      <c r="AB129" s="714">
        <v>0.27873096437048916</v>
      </c>
      <c r="AC129" s="714">
        <v>6.9957228830000717E-2</v>
      </c>
      <c r="AD129" s="714">
        <v>1.595636256997263E-2</v>
      </c>
      <c r="AE129" s="714">
        <v>1.0761102827954959E-3</v>
      </c>
      <c r="AF129" s="714">
        <v>2.159762627501833E-3</v>
      </c>
      <c r="AG129" s="714">
        <v>7.0885301094671083E-5</v>
      </c>
      <c r="AH129" s="714">
        <v>4.9508231375536162</v>
      </c>
      <c r="AI129" s="714">
        <v>51.440357934679696</v>
      </c>
      <c r="AJ129" s="714">
        <v>2.9599899971675465</v>
      </c>
      <c r="AK129" s="714">
        <v>0.26305730972061986</v>
      </c>
      <c r="AL129" s="714">
        <v>7.7108565519893937E-3</v>
      </c>
      <c r="AM129" s="714">
        <v>2.4580888745143435E-2</v>
      </c>
      <c r="AN129" s="714">
        <v>1.0794830489304359E-2</v>
      </c>
      <c r="AO129" s="714">
        <v>3.7463519489774584E-4</v>
      </c>
      <c r="AP129" s="714">
        <v>1.5510424113225701E-3</v>
      </c>
      <c r="AQ129" s="714">
        <v>1.0888345632072863E-5</v>
      </c>
      <c r="AR129" s="714">
        <v>3.2680704486264558</v>
      </c>
    </row>
    <row r="130" spans="1:44">
      <c r="A130" s="711" t="s">
        <v>1691</v>
      </c>
      <c r="B130" s="712">
        <v>127</v>
      </c>
      <c r="C130" s="712" t="s">
        <v>629</v>
      </c>
      <c r="D130" s="713">
        <v>1662024</v>
      </c>
      <c r="E130" s="713">
        <v>4136743.4334907704</v>
      </c>
      <c r="F130" s="713">
        <v>234481.32669736457</v>
      </c>
      <c r="G130" s="713">
        <v>18861.269246782173</v>
      </c>
      <c r="H130" s="713">
        <v>213.94146448300029</v>
      </c>
      <c r="I130" s="713">
        <v>271.99412535247882</v>
      </c>
      <c r="J130" s="713">
        <v>0</v>
      </c>
      <c r="K130" s="713">
        <v>0</v>
      </c>
      <c r="L130" s="713">
        <v>0</v>
      </c>
      <c r="M130" s="713">
        <v>0</v>
      </c>
      <c r="N130" s="713">
        <v>253828.53153398223</v>
      </c>
      <c r="O130" s="714">
        <v>2.4889793610024706</v>
      </c>
      <c r="P130" s="714">
        <v>0.14108179346228727</v>
      </c>
      <c r="Q130" s="714">
        <v>1.1348373577506806E-2</v>
      </c>
      <c r="R130" s="714">
        <v>1.2872345073416526E-4</v>
      </c>
      <c r="S130" s="714">
        <v>1.6365234518423249E-4</v>
      </c>
      <c r="T130" s="714">
        <v>0</v>
      </c>
      <c r="U130" s="714">
        <v>0</v>
      </c>
      <c r="V130" s="714">
        <v>0</v>
      </c>
      <c r="W130" s="714">
        <v>0</v>
      </c>
      <c r="X130" s="714">
        <v>0.15272254283571249</v>
      </c>
      <c r="Y130" s="714">
        <v>44.911434341298644</v>
      </c>
      <c r="Z130" s="714">
        <v>2.5478495591573287</v>
      </c>
      <c r="AA130" s="714">
        <v>0.1990574461441697</v>
      </c>
      <c r="AB130" s="714">
        <v>0.17097556472102962</v>
      </c>
      <c r="AC130" s="714">
        <v>2.6121172821562504E-2</v>
      </c>
      <c r="AD130" s="714">
        <v>2.4002025262464539E-2</v>
      </c>
      <c r="AE130" s="714">
        <v>8.9859140613223626E-4</v>
      </c>
      <c r="AF130" s="714">
        <v>1.679456301175795E-3</v>
      </c>
      <c r="AG130" s="714">
        <v>5.9766319216356571E-5</v>
      </c>
      <c r="AH130" s="714">
        <v>2.9706435821330799</v>
      </c>
      <c r="AI130" s="714">
        <v>34.164101358251713</v>
      </c>
      <c r="AJ130" s="714">
        <v>1.9244005071241219</v>
      </c>
      <c r="AK130" s="714">
        <v>8.2963051120289566E-2</v>
      </c>
      <c r="AL130" s="714">
        <v>4.5765737480332096E-3</v>
      </c>
      <c r="AM130" s="714">
        <v>1.2820651008914722E-2</v>
      </c>
      <c r="AN130" s="714">
        <v>1.882625682334442E-2</v>
      </c>
      <c r="AO130" s="714">
        <v>3.3219146129065668E-4</v>
      </c>
      <c r="AP130" s="714">
        <v>1.2713073263300643E-3</v>
      </c>
      <c r="AQ130" s="714">
        <v>9.700983320267175E-6</v>
      </c>
      <c r="AR130" s="714">
        <v>2.045200239595645</v>
      </c>
    </row>
    <row r="131" spans="1:44">
      <c r="A131" s="711" t="s">
        <v>1692</v>
      </c>
      <c r="B131" s="712">
        <v>128</v>
      </c>
      <c r="C131" s="712" t="s">
        <v>631</v>
      </c>
      <c r="D131" s="713">
        <v>67846</v>
      </c>
      <c r="E131" s="713">
        <v>42515.640376583877</v>
      </c>
      <c r="F131" s="713">
        <v>2794.1597485667662</v>
      </c>
      <c r="G131" s="713">
        <v>1045.9053039373168</v>
      </c>
      <c r="H131" s="713">
        <v>1.8058725320841569</v>
      </c>
      <c r="I131" s="713">
        <v>7.6724337032945868</v>
      </c>
      <c r="J131" s="713">
        <v>0</v>
      </c>
      <c r="K131" s="713">
        <v>0</v>
      </c>
      <c r="L131" s="713">
        <v>0</v>
      </c>
      <c r="M131" s="713">
        <v>0</v>
      </c>
      <c r="N131" s="713">
        <v>3849.5433587394618</v>
      </c>
      <c r="O131" s="714">
        <v>0.62664918162579775</v>
      </c>
      <c r="P131" s="714">
        <v>4.1183853853827286E-2</v>
      </c>
      <c r="Q131" s="714">
        <v>1.5415872769762652E-2</v>
      </c>
      <c r="R131" s="714">
        <v>2.6617229196771465E-5</v>
      </c>
      <c r="S131" s="714">
        <v>1.1308601396242352E-4</v>
      </c>
      <c r="T131" s="714">
        <v>0</v>
      </c>
      <c r="U131" s="714">
        <v>0</v>
      </c>
      <c r="V131" s="714">
        <v>0</v>
      </c>
      <c r="W131" s="714">
        <v>0</v>
      </c>
      <c r="X131" s="714">
        <v>5.6739429866749139E-2</v>
      </c>
      <c r="Y131" s="714">
        <v>24.694655575699802</v>
      </c>
      <c r="Z131" s="714">
        <v>1.4281613914871376</v>
      </c>
      <c r="AA131" s="714">
        <v>9.8968626325945969E-2</v>
      </c>
      <c r="AB131" s="714">
        <v>0.11224008535170715</v>
      </c>
      <c r="AC131" s="714">
        <v>1.8855625931429129E-2</v>
      </c>
      <c r="AD131" s="714">
        <v>1.7734685204448524E-2</v>
      </c>
      <c r="AE131" s="714">
        <v>5.1739926724760576E-4</v>
      </c>
      <c r="AF131" s="714">
        <v>9.7355655186220544E-4</v>
      </c>
      <c r="AG131" s="714">
        <v>3.3476954957917541E-5</v>
      </c>
      <c r="AH131" s="714">
        <v>1.6774848470747361</v>
      </c>
      <c r="AI131" s="714">
        <v>15.690334205278067</v>
      </c>
      <c r="AJ131" s="714">
        <v>0.90463888956620586</v>
      </c>
      <c r="AK131" s="714">
        <v>3.4638247904684748E-2</v>
      </c>
      <c r="AL131" s="714">
        <v>3.5398514768448892E-3</v>
      </c>
      <c r="AM131" s="714">
        <v>6.9840253690659155E-3</v>
      </c>
      <c r="AN131" s="714">
        <v>1.1208285640504667E-2</v>
      </c>
      <c r="AO131" s="714">
        <v>1.5841988295997676E-4</v>
      </c>
      <c r="AP131" s="714">
        <v>5.9915954261531199E-4</v>
      </c>
      <c r="AQ131" s="714">
        <v>4.268729886983305E-6</v>
      </c>
      <c r="AR131" s="714">
        <v>0.96177114811276843</v>
      </c>
    </row>
    <row r="132" spans="1:44">
      <c r="A132" s="711" t="s">
        <v>1693</v>
      </c>
      <c r="B132" s="712">
        <v>129</v>
      </c>
      <c r="C132" s="712" t="s">
        <v>633</v>
      </c>
      <c r="D132" s="713">
        <v>198383</v>
      </c>
      <c r="E132" s="713">
        <v>274922.92673759797</v>
      </c>
      <c r="F132" s="713">
        <v>18201.957891639991</v>
      </c>
      <c r="G132" s="713">
        <v>1109.4176730304739</v>
      </c>
      <c r="H132" s="713">
        <v>11.16450317095925</v>
      </c>
      <c r="I132" s="713">
        <v>31.352706084566897</v>
      </c>
      <c r="J132" s="713">
        <v>0</v>
      </c>
      <c r="K132" s="713">
        <v>0</v>
      </c>
      <c r="L132" s="713">
        <v>0</v>
      </c>
      <c r="M132" s="713">
        <v>0</v>
      </c>
      <c r="N132" s="713">
        <v>19353.892773925993</v>
      </c>
      <c r="O132" s="714">
        <v>1.3858189801424414</v>
      </c>
      <c r="P132" s="714">
        <v>9.1751601153526222E-2</v>
      </c>
      <c r="Q132" s="714">
        <v>5.5923021278560863E-3</v>
      </c>
      <c r="R132" s="714">
        <v>5.6277519600768462E-5</v>
      </c>
      <c r="S132" s="714">
        <v>1.5804129428714607E-4</v>
      </c>
      <c r="T132" s="714">
        <v>0</v>
      </c>
      <c r="U132" s="714">
        <v>0</v>
      </c>
      <c r="V132" s="714">
        <v>0</v>
      </c>
      <c r="W132" s="714">
        <v>0</v>
      </c>
      <c r="X132" s="714">
        <v>9.7558222095270222E-2</v>
      </c>
      <c r="Y132" s="714">
        <v>30.182414618895901</v>
      </c>
      <c r="Z132" s="714">
        <v>1.7502315811276326</v>
      </c>
      <c r="AA132" s="714">
        <v>0.11736301629037924</v>
      </c>
      <c r="AB132" s="714">
        <v>0.20765601460860744</v>
      </c>
      <c r="AC132" s="714">
        <v>7.9509992388776235E-2</v>
      </c>
      <c r="AD132" s="714">
        <v>3.9471693264058381E-2</v>
      </c>
      <c r="AE132" s="714">
        <v>5.666664715489111E-4</v>
      </c>
      <c r="AF132" s="714">
        <v>1.3542719004752991E-3</v>
      </c>
      <c r="AG132" s="714">
        <v>3.6387658471804313E-5</v>
      </c>
      <c r="AH132" s="714">
        <v>2.1961896237099499</v>
      </c>
      <c r="AI132" s="714">
        <v>17.41982994424529</v>
      </c>
      <c r="AJ132" s="714">
        <v>1.0028931709065549</v>
      </c>
      <c r="AK132" s="714">
        <v>3.1288791956663842E-2</v>
      </c>
      <c r="AL132" s="714">
        <v>4.5401451909316222E-2</v>
      </c>
      <c r="AM132" s="714">
        <v>3.1255836116826967E-2</v>
      </c>
      <c r="AN132" s="714">
        <v>2.7569201510619798E-2</v>
      </c>
      <c r="AO132" s="714">
        <v>1.6678408087781042E-4</v>
      </c>
      <c r="AP132" s="714">
        <v>8.6178265422884423E-4</v>
      </c>
      <c r="AQ132" s="714">
        <v>4.2321059909903005E-6</v>
      </c>
      <c r="AR132" s="714">
        <v>1.1394412512410792</v>
      </c>
    </row>
    <row r="133" spans="1:44">
      <c r="A133" s="711" t="s">
        <v>1694</v>
      </c>
      <c r="B133" s="712">
        <v>130</v>
      </c>
      <c r="C133" s="712" t="s">
        <v>1114</v>
      </c>
      <c r="D133" s="713">
        <v>558593</v>
      </c>
      <c r="E133" s="713">
        <v>10371437.670230223</v>
      </c>
      <c r="F133" s="713">
        <v>719378.4809862352</v>
      </c>
      <c r="G133" s="713">
        <v>172152.9395347854</v>
      </c>
      <c r="H133" s="713">
        <v>405.18330091758054</v>
      </c>
      <c r="I133" s="713">
        <v>613.36515728348013</v>
      </c>
      <c r="J133" s="713">
        <v>0</v>
      </c>
      <c r="K133" s="713">
        <v>0</v>
      </c>
      <c r="L133" s="713">
        <v>0</v>
      </c>
      <c r="M133" s="713">
        <v>0</v>
      </c>
      <c r="N133" s="713">
        <v>892549.96897922177</v>
      </c>
      <c r="O133" s="714">
        <v>18.567074185015247</v>
      </c>
      <c r="P133" s="714">
        <v>1.2878401286558105</v>
      </c>
      <c r="Q133" s="714">
        <v>0.30819029156252475</v>
      </c>
      <c r="R133" s="714">
        <v>7.2536408604758837E-4</v>
      </c>
      <c r="S133" s="714">
        <v>1.0980537838524295E-3</v>
      </c>
      <c r="T133" s="714">
        <v>0</v>
      </c>
      <c r="U133" s="714">
        <v>0</v>
      </c>
      <c r="V133" s="714">
        <v>0</v>
      </c>
      <c r="W133" s="714">
        <v>0</v>
      </c>
      <c r="X133" s="714">
        <v>1.5978538380882354</v>
      </c>
      <c r="Y133" s="714">
        <v>51.59358235534517</v>
      </c>
      <c r="Z133" s="714">
        <v>3.2625684003620439</v>
      </c>
      <c r="AA133" s="714">
        <v>0.65207955178905341</v>
      </c>
      <c r="AB133" s="714">
        <v>0.21727231308938255</v>
      </c>
      <c r="AC133" s="714">
        <v>1.7389553475990645E-2</v>
      </c>
      <c r="AD133" s="714">
        <v>2.0482037995669375E-2</v>
      </c>
      <c r="AE133" s="714">
        <v>6.0552257179739095E-4</v>
      </c>
      <c r="AF133" s="714">
        <v>1.2766053767645743E-3</v>
      </c>
      <c r="AG133" s="714">
        <v>3.9981053708822853E-5</v>
      </c>
      <c r="AH133" s="714">
        <v>4.1717139657144102</v>
      </c>
      <c r="AI133" s="714">
        <v>40.483842563202295</v>
      </c>
      <c r="AJ133" s="714">
        <v>2.6081964062244696</v>
      </c>
      <c r="AK133" s="714">
        <v>0.39216274388514843</v>
      </c>
      <c r="AL133" s="714">
        <v>5.6451675818390279E-3</v>
      </c>
      <c r="AM133" s="714">
        <v>1.108305348001257E-2</v>
      </c>
      <c r="AN133" s="714">
        <v>1.5185553865222003E-2</v>
      </c>
      <c r="AO133" s="714">
        <v>1.9428917376536971E-4</v>
      </c>
      <c r="AP133" s="714">
        <v>8.7920800432394986E-4</v>
      </c>
      <c r="AQ133" s="714">
        <v>4.6793316590663972E-6</v>
      </c>
      <c r="AR133" s="714">
        <v>3.0333511015464398</v>
      </c>
    </row>
    <row r="134" spans="1:44">
      <c r="A134" s="711" t="s">
        <v>1695</v>
      </c>
      <c r="B134" s="712">
        <v>131</v>
      </c>
      <c r="C134" s="712" t="s">
        <v>1116</v>
      </c>
      <c r="D134" s="713">
        <v>180003</v>
      </c>
      <c r="E134" s="713">
        <v>2358637.4970966661</v>
      </c>
      <c r="F134" s="713">
        <v>123497.67456522127</v>
      </c>
      <c r="G134" s="713">
        <v>28.118568109581386</v>
      </c>
      <c r="H134" s="713">
        <v>92.145424494499579</v>
      </c>
      <c r="I134" s="713">
        <v>139.48944258075042</v>
      </c>
      <c r="J134" s="713">
        <v>0</v>
      </c>
      <c r="K134" s="713">
        <v>0</v>
      </c>
      <c r="L134" s="713">
        <v>0</v>
      </c>
      <c r="M134" s="713">
        <v>0</v>
      </c>
      <c r="N134" s="713">
        <v>123757.4280004061</v>
      </c>
      <c r="O134" s="714">
        <v>13.103323261816003</v>
      </c>
      <c r="P134" s="714">
        <v>0.68608675724971957</v>
      </c>
      <c r="Q134" s="714">
        <v>1.56211663747723E-4</v>
      </c>
      <c r="R134" s="714">
        <v>5.1191049312788995E-4</v>
      </c>
      <c r="S134" s="714">
        <v>7.7492843219696575E-4</v>
      </c>
      <c r="T134" s="714">
        <v>0</v>
      </c>
      <c r="U134" s="714">
        <v>0</v>
      </c>
      <c r="V134" s="714">
        <v>0</v>
      </c>
      <c r="W134" s="714">
        <v>0</v>
      </c>
      <c r="X134" s="714">
        <v>0.68752980783879214</v>
      </c>
      <c r="Y134" s="714">
        <v>77.488855674186212</v>
      </c>
      <c r="Z134" s="714">
        <v>4.0457633772653114</v>
      </c>
      <c r="AA134" s="714">
        <v>0.48213012244245523</v>
      </c>
      <c r="AB134" s="714">
        <v>0.33113705535881038</v>
      </c>
      <c r="AC134" s="714">
        <v>2.5506441970674164E-2</v>
      </c>
      <c r="AD134" s="714">
        <v>1.9085077711383434E-2</v>
      </c>
      <c r="AE134" s="714">
        <v>1.1064687364440041E-3</v>
      </c>
      <c r="AF134" s="714">
        <v>3.5045251572314428E-3</v>
      </c>
      <c r="AG134" s="714">
        <v>7.3602181063844044E-5</v>
      </c>
      <c r="AH134" s="714">
        <v>4.9083066708233742</v>
      </c>
      <c r="AI134" s="714">
        <v>63.368622320085393</v>
      </c>
      <c r="AJ134" s="714">
        <v>3.2271457648118966</v>
      </c>
      <c r="AK134" s="714">
        <v>0.13731779228230498</v>
      </c>
      <c r="AL134" s="714">
        <v>8.016520999588524E-3</v>
      </c>
      <c r="AM134" s="714">
        <v>1.7510525740763231E-2</v>
      </c>
      <c r="AN134" s="714">
        <v>1.2249681885126073E-2</v>
      </c>
      <c r="AO134" s="714">
        <v>3.7605988671351396E-4</v>
      </c>
      <c r="AP134" s="714">
        <v>2.8240598487604698E-3</v>
      </c>
      <c r="AQ134" s="714">
        <v>1.0278133509261193E-5</v>
      </c>
      <c r="AR134" s="714">
        <v>3.4054506835886622</v>
      </c>
    </row>
    <row r="135" spans="1:44">
      <c r="A135" s="711" t="s">
        <v>1696</v>
      </c>
      <c r="B135" s="712">
        <v>132</v>
      </c>
      <c r="C135" s="712" t="s">
        <v>1117</v>
      </c>
      <c r="D135" s="713">
        <v>471750</v>
      </c>
      <c r="E135" s="713">
        <v>9740995.1322112922</v>
      </c>
      <c r="F135" s="713">
        <v>522344.36586370401</v>
      </c>
      <c r="G135" s="713">
        <v>179.35712168663022</v>
      </c>
      <c r="H135" s="713">
        <v>380.55365971300711</v>
      </c>
      <c r="I135" s="713">
        <v>576.08088688766782</v>
      </c>
      <c r="J135" s="713">
        <v>0</v>
      </c>
      <c r="K135" s="713">
        <v>0</v>
      </c>
      <c r="L135" s="713">
        <v>0</v>
      </c>
      <c r="M135" s="713">
        <v>0</v>
      </c>
      <c r="N135" s="713">
        <v>523480.35753199132</v>
      </c>
      <c r="O135" s="714">
        <v>20.648638330071631</v>
      </c>
      <c r="P135" s="714">
        <v>1.1072482583226371</v>
      </c>
      <c r="Q135" s="714">
        <v>3.8019527649524158E-4</v>
      </c>
      <c r="R135" s="714">
        <v>8.066850232390188E-4</v>
      </c>
      <c r="S135" s="714">
        <v>1.2211571529150351E-3</v>
      </c>
      <c r="T135" s="714">
        <v>0</v>
      </c>
      <c r="U135" s="714">
        <v>0</v>
      </c>
      <c r="V135" s="714">
        <v>0</v>
      </c>
      <c r="W135" s="714">
        <v>0</v>
      </c>
      <c r="X135" s="714">
        <v>1.1096562957752865</v>
      </c>
      <c r="Y135" s="714">
        <v>65.003870858291648</v>
      </c>
      <c r="Z135" s="714">
        <v>3.4709025902337123</v>
      </c>
      <c r="AA135" s="714">
        <v>0.44270313664845024</v>
      </c>
      <c r="AB135" s="714">
        <v>0.30184898818863221</v>
      </c>
      <c r="AC135" s="714">
        <v>2.6884106082753788E-2</v>
      </c>
      <c r="AD135" s="714">
        <v>1.639699373772736E-2</v>
      </c>
      <c r="AE135" s="714">
        <v>6.7552129590381219E-4</v>
      </c>
      <c r="AF135" s="714">
        <v>1.7484191680976527E-3</v>
      </c>
      <c r="AG135" s="714">
        <v>4.1993611880324202E-5</v>
      </c>
      <c r="AH135" s="714">
        <v>4.2612017489671574</v>
      </c>
      <c r="AI135" s="714">
        <v>52.253970233163329</v>
      </c>
      <c r="AJ135" s="714">
        <v>2.737880534091214</v>
      </c>
      <c r="AK135" s="714">
        <v>0.12363342132010366</v>
      </c>
      <c r="AL135" s="714">
        <v>6.8789530889360288E-3</v>
      </c>
      <c r="AM135" s="714">
        <v>1.6979237678562457E-2</v>
      </c>
      <c r="AN135" s="714">
        <v>1.1402023943859073E-2</v>
      </c>
      <c r="AO135" s="714">
        <v>2.3728803570933522E-4</v>
      </c>
      <c r="AP135" s="714">
        <v>1.286872828579551E-3</v>
      </c>
      <c r="AQ135" s="714">
        <v>4.9648762841294864E-6</v>
      </c>
      <c r="AR135" s="714">
        <v>2.8983032958632484</v>
      </c>
    </row>
    <row r="136" spans="1:44">
      <c r="A136" s="711" t="s">
        <v>1697</v>
      </c>
      <c r="B136" s="712">
        <v>133</v>
      </c>
      <c r="C136" s="712" t="s">
        <v>1120</v>
      </c>
      <c r="D136" s="713">
        <v>372763</v>
      </c>
      <c r="E136" s="713">
        <v>150601675.87468722</v>
      </c>
      <c r="F136" s="713">
        <v>12839665.339759795</v>
      </c>
      <c r="G136" s="713">
        <v>24699791.211897109</v>
      </c>
      <c r="H136" s="713">
        <v>49511.346951154752</v>
      </c>
      <c r="I136" s="713">
        <v>225785.96049785576</v>
      </c>
      <c r="J136" s="713">
        <v>0</v>
      </c>
      <c r="K136" s="713">
        <v>0</v>
      </c>
      <c r="L136" s="713">
        <v>0</v>
      </c>
      <c r="M136" s="713">
        <v>0</v>
      </c>
      <c r="N136" s="713">
        <v>37814753.859105915</v>
      </c>
      <c r="O136" s="714">
        <v>404.0145504642017</v>
      </c>
      <c r="P136" s="714">
        <v>34.444580979764069</v>
      </c>
      <c r="Q136" s="714">
        <v>66.261381123923542</v>
      </c>
      <c r="R136" s="714">
        <v>0.1328225895573186</v>
      </c>
      <c r="S136" s="714">
        <v>0.60570915165361305</v>
      </c>
      <c r="T136" s="714">
        <v>0</v>
      </c>
      <c r="U136" s="714">
        <v>0</v>
      </c>
      <c r="V136" s="714">
        <v>0</v>
      </c>
      <c r="W136" s="714">
        <v>0</v>
      </c>
      <c r="X136" s="714">
        <v>101.44449384489855</v>
      </c>
      <c r="Y136" s="714">
        <v>528.03271249927639</v>
      </c>
      <c r="Z136" s="714">
        <v>42.497384303910763</v>
      </c>
      <c r="AA136" s="714">
        <v>67.156037837066805</v>
      </c>
      <c r="AB136" s="714">
        <v>1.301804467586908</v>
      </c>
      <c r="AC136" s="714">
        <v>0.64274701078876972</v>
      </c>
      <c r="AD136" s="714">
        <v>1.9988395402090693E-2</v>
      </c>
      <c r="AE136" s="714">
        <v>1.2670091777296489E-3</v>
      </c>
      <c r="AF136" s="714">
        <v>6.3764449673161484E-3</v>
      </c>
      <c r="AG136" s="714">
        <v>8.2902704481245434E-5</v>
      </c>
      <c r="AH136" s="714">
        <v>111.62568837160485</v>
      </c>
      <c r="AI136" s="714">
        <v>503.51707987754418</v>
      </c>
      <c r="AJ136" s="714">
        <v>41.020200757792054</v>
      </c>
      <c r="AK136" s="714">
        <v>66.405825135509218</v>
      </c>
      <c r="AL136" s="714">
        <v>0.15310127319649647</v>
      </c>
      <c r="AM136" s="714">
        <v>0.63485720552613567</v>
      </c>
      <c r="AN136" s="714">
        <v>1.2239639444845657E-2</v>
      </c>
      <c r="AO136" s="714">
        <v>4.0060361236722157E-4</v>
      </c>
      <c r="AP136" s="714">
        <v>5.4454128766371337E-3</v>
      </c>
      <c r="AQ136" s="714">
        <v>1.0142835608529757E-5</v>
      </c>
      <c r="AR136" s="714">
        <v>108.23208017079335</v>
      </c>
    </row>
    <row r="137" spans="1:44">
      <c r="A137" s="711" t="s">
        <v>1698</v>
      </c>
      <c r="B137" s="712">
        <v>134</v>
      </c>
      <c r="C137" s="712" t="s">
        <v>1122</v>
      </c>
      <c r="D137" s="713">
        <v>1276431</v>
      </c>
      <c r="E137" s="713">
        <v>21216048.308223784</v>
      </c>
      <c r="F137" s="713">
        <v>861856.47264282091</v>
      </c>
      <c r="G137" s="713">
        <v>79.611419174452635</v>
      </c>
      <c r="H137" s="713">
        <v>6974.9232378726965</v>
      </c>
      <c r="I137" s="713">
        <v>31807.652985396526</v>
      </c>
      <c r="J137" s="713">
        <v>0</v>
      </c>
      <c r="K137" s="713">
        <v>0</v>
      </c>
      <c r="L137" s="713">
        <v>0</v>
      </c>
      <c r="M137" s="713">
        <v>0</v>
      </c>
      <c r="N137" s="713">
        <v>900718.6602852646</v>
      </c>
      <c r="O137" s="714">
        <v>16.621382830896291</v>
      </c>
      <c r="P137" s="714">
        <v>0.67520803916766425</v>
      </c>
      <c r="Q137" s="714">
        <v>6.2370327244052075E-5</v>
      </c>
      <c r="R137" s="714">
        <v>5.4643950498481286E-3</v>
      </c>
      <c r="S137" s="714">
        <v>2.4919210662696634E-2</v>
      </c>
      <c r="T137" s="714">
        <v>0</v>
      </c>
      <c r="U137" s="714">
        <v>0</v>
      </c>
      <c r="V137" s="714">
        <v>0</v>
      </c>
      <c r="W137" s="714">
        <v>0</v>
      </c>
      <c r="X137" s="714">
        <v>0.70565401520745308</v>
      </c>
      <c r="Y137" s="714">
        <v>148.50186047562227</v>
      </c>
      <c r="Z137" s="714">
        <v>10.697169841132649</v>
      </c>
      <c r="AA137" s="714">
        <v>12.013191891628141</v>
      </c>
      <c r="AB137" s="714">
        <v>0.40673807896426606</v>
      </c>
      <c r="AC137" s="714">
        <v>0.15554584338982871</v>
      </c>
      <c r="AD137" s="714">
        <v>2.0668550185360571E-2</v>
      </c>
      <c r="AE137" s="714">
        <v>1.0510322856378792E-3</v>
      </c>
      <c r="AF137" s="714">
        <v>2.7240232122947928E-3</v>
      </c>
      <c r="AG137" s="714">
        <v>6.3512308008360758E-5</v>
      </c>
      <c r="AH137" s="714">
        <v>23.29715277310618</v>
      </c>
      <c r="AI137" s="714">
        <v>139.37815557017262</v>
      </c>
      <c r="AJ137" s="714">
        <v>10.124597512865305</v>
      </c>
      <c r="AK137" s="714">
        <v>11.662341084536109</v>
      </c>
      <c r="AL137" s="714">
        <v>3.7939754319541205E-2</v>
      </c>
      <c r="AM137" s="714">
        <v>0.15067514394761414</v>
      </c>
      <c r="AN137" s="714">
        <v>1.7449673590852196E-2</v>
      </c>
      <c r="AO137" s="714">
        <v>4.4057652076902825E-4</v>
      </c>
      <c r="AP137" s="714">
        <v>2.3264740254603572E-3</v>
      </c>
      <c r="AQ137" s="714">
        <v>1.0082405545251429E-5</v>
      </c>
      <c r="AR137" s="714">
        <v>21.995780302211198</v>
      </c>
    </row>
    <row r="138" spans="1:44">
      <c r="A138" s="711" t="s">
        <v>1699</v>
      </c>
      <c r="B138" s="712">
        <v>135</v>
      </c>
      <c r="C138" s="712" t="s">
        <v>1123</v>
      </c>
      <c r="D138" s="713">
        <v>1155931</v>
      </c>
      <c r="E138" s="713">
        <v>22817058.187825441</v>
      </c>
      <c r="F138" s="713">
        <v>1094180.6389615363</v>
      </c>
      <c r="G138" s="713">
        <v>1177.0455753525182</v>
      </c>
      <c r="H138" s="713">
        <v>7501.2663556421267</v>
      </c>
      <c r="I138" s="713">
        <v>34207.92875479236</v>
      </c>
      <c r="J138" s="713">
        <v>0</v>
      </c>
      <c r="K138" s="713">
        <v>0</v>
      </c>
      <c r="L138" s="713">
        <v>0</v>
      </c>
      <c r="M138" s="713">
        <v>0</v>
      </c>
      <c r="N138" s="713">
        <v>1137066.8796473234</v>
      </c>
      <c r="O138" s="714">
        <v>19.739117808783952</v>
      </c>
      <c r="P138" s="714">
        <v>0.94657954407446154</v>
      </c>
      <c r="Q138" s="714">
        <v>1.0182662938813115E-3</v>
      </c>
      <c r="R138" s="714">
        <v>6.4893720781276105E-3</v>
      </c>
      <c r="S138" s="714">
        <v>2.9593400259005389E-2</v>
      </c>
      <c r="T138" s="714">
        <v>0</v>
      </c>
      <c r="U138" s="714">
        <v>0</v>
      </c>
      <c r="V138" s="714">
        <v>0</v>
      </c>
      <c r="W138" s="714">
        <v>0</v>
      </c>
      <c r="X138" s="714">
        <v>0.98368058270547587</v>
      </c>
      <c r="Y138" s="714">
        <v>79.056866278982568</v>
      </c>
      <c r="Z138" s="714">
        <v>5.202465671490387</v>
      </c>
      <c r="AA138" s="714">
        <v>2.9302329014275319</v>
      </c>
      <c r="AB138" s="714">
        <v>0.20844457707901964</v>
      </c>
      <c r="AC138" s="714">
        <v>7.0361811996664941E-2</v>
      </c>
      <c r="AD138" s="714">
        <v>1.226727060433706E-2</v>
      </c>
      <c r="AE138" s="714">
        <v>7.0362459394459633E-4</v>
      </c>
      <c r="AF138" s="714">
        <v>1.9555337140563602E-3</v>
      </c>
      <c r="AG138" s="714">
        <v>4.5937660856515037E-5</v>
      </c>
      <c r="AH138" s="714">
        <v>8.4264773285667971</v>
      </c>
      <c r="AI138" s="714">
        <v>72.303558431549305</v>
      </c>
      <c r="AJ138" s="714">
        <v>4.7759641478509742</v>
      </c>
      <c r="AK138" s="714">
        <v>2.7600131593860961</v>
      </c>
      <c r="AL138" s="714">
        <v>1.7944091017512823E-2</v>
      </c>
      <c r="AM138" s="714">
        <v>6.6658970764092371E-2</v>
      </c>
      <c r="AN138" s="714">
        <v>9.8857593140457105E-3</v>
      </c>
      <c r="AO138" s="714">
        <v>2.6676119620205782E-4</v>
      </c>
      <c r="AP138" s="714">
        <v>1.6648627211183946E-3</v>
      </c>
      <c r="AQ138" s="714">
        <v>7.0275610524217818E-6</v>
      </c>
      <c r="AR138" s="714">
        <v>7.6324047798110941</v>
      </c>
    </row>
    <row r="139" spans="1:44">
      <c r="A139" s="711" t="s">
        <v>1700</v>
      </c>
      <c r="B139" s="712">
        <v>136</v>
      </c>
      <c r="C139" s="712" t="s">
        <v>382</v>
      </c>
      <c r="D139" s="713">
        <v>598701</v>
      </c>
      <c r="E139" s="713">
        <v>26848185.488100268</v>
      </c>
      <c r="F139" s="713">
        <v>1424723.3215691159</v>
      </c>
      <c r="G139" s="713">
        <v>473926.29856218898</v>
      </c>
      <c r="H139" s="713">
        <v>8826.5274538934555</v>
      </c>
      <c r="I139" s="713">
        <v>40251.499944126379</v>
      </c>
      <c r="J139" s="713">
        <v>0</v>
      </c>
      <c r="K139" s="713">
        <v>0</v>
      </c>
      <c r="L139" s="713">
        <v>0</v>
      </c>
      <c r="M139" s="713">
        <v>0</v>
      </c>
      <c r="N139" s="713">
        <v>1947727.647529325</v>
      </c>
      <c r="O139" s="714">
        <v>44.844063210350853</v>
      </c>
      <c r="P139" s="714">
        <v>2.3796909000805342</v>
      </c>
      <c r="Q139" s="714">
        <v>0.79159095869589158</v>
      </c>
      <c r="R139" s="714">
        <v>1.4742797245859711E-2</v>
      </c>
      <c r="S139" s="714">
        <v>6.7231389197823926E-2</v>
      </c>
      <c r="T139" s="714">
        <v>0</v>
      </c>
      <c r="U139" s="714">
        <v>0</v>
      </c>
      <c r="V139" s="714">
        <v>0</v>
      </c>
      <c r="W139" s="714">
        <v>0</v>
      </c>
      <c r="X139" s="714">
        <v>3.2532560452201089</v>
      </c>
      <c r="Y139" s="714">
        <v>95.800936853350294</v>
      </c>
      <c r="Z139" s="714">
        <v>5.1640138081238582</v>
      </c>
      <c r="AA139" s="714">
        <v>1.2739732667418207</v>
      </c>
      <c r="AB139" s="714">
        <v>0.36849536696305552</v>
      </c>
      <c r="AC139" s="714">
        <v>8.8961825028391062E-2</v>
      </c>
      <c r="AD139" s="714">
        <v>1.3991527163123681E-2</v>
      </c>
      <c r="AE139" s="714">
        <v>8.4868995839976267E-4</v>
      </c>
      <c r="AF139" s="714">
        <v>2.4207554012489643E-3</v>
      </c>
      <c r="AG139" s="714">
        <v>5.5803068961527292E-5</v>
      </c>
      <c r="AH139" s="714">
        <v>6.9127610424488592</v>
      </c>
      <c r="AI139" s="714">
        <v>82.988322781170709</v>
      </c>
      <c r="AJ139" s="714">
        <v>4.4169766102232435</v>
      </c>
      <c r="AK139" s="714">
        <v>0.93553589219566335</v>
      </c>
      <c r="AL139" s="714">
        <v>2.217766389152763E-2</v>
      </c>
      <c r="AM139" s="714">
        <v>8.1526917571950699E-2</v>
      </c>
      <c r="AN139" s="714">
        <v>9.2568628165689195E-3</v>
      </c>
      <c r="AO139" s="714">
        <v>2.8888369025701808E-4</v>
      </c>
      <c r="AP139" s="714">
        <v>1.8881228701688997E-3</v>
      </c>
      <c r="AQ139" s="714">
        <v>7.3753569209203819E-6</v>
      </c>
      <c r="AR139" s="714">
        <v>5.4676583286163023</v>
      </c>
    </row>
    <row r="140" spans="1:44">
      <c r="A140" s="711" t="s">
        <v>1701</v>
      </c>
      <c r="B140" s="712">
        <v>137</v>
      </c>
      <c r="C140" s="712" t="s">
        <v>1128</v>
      </c>
      <c r="D140" s="713">
        <v>243812</v>
      </c>
      <c r="E140" s="713">
        <v>4305762.9962895978</v>
      </c>
      <c r="F140" s="713">
        <v>228550.37529566855</v>
      </c>
      <c r="G140" s="713">
        <v>199990.25852448406</v>
      </c>
      <c r="H140" s="713">
        <v>1415.5494908046333</v>
      </c>
      <c r="I140" s="713">
        <v>6455.3121879088867</v>
      </c>
      <c r="J140" s="713">
        <v>0</v>
      </c>
      <c r="K140" s="713">
        <v>0</v>
      </c>
      <c r="L140" s="713">
        <v>0</v>
      </c>
      <c r="M140" s="713">
        <v>0</v>
      </c>
      <c r="N140" s="713">
        <v>436411.49549886608</v>
      </c>
      <c r="O140" s="714">
        <v>17.660176678299663</v>
      </c>
      <c r="P140" s="714">
        <v>0.93740412816296392</v>
      </c>
      <c r="Q140" s="714">
        <v>0.82026421392090654</v>
      </c>
      <c r="R140" s="714">
        <v>5.805905742148185E-3</v>
      </c>
      <c r="S140" s="714">
        <v>2.6476597492776758E-2</v>
      </c>
      <c r="T140" s="714">
        <v>0</v>
      </c>
      <c r="U140" s="714">
        <v>0</v>
      </c>
      <c r="V140" s="714">
        <v>0</v>
      </c>
      <c r="W140" s="714">
        <v>0</v>
      </c>
      <c r="X140" s="714">
        <v>1.7899508453187953</v>
      </c>
      <c r="Y140" s="714">
        <v>77.766418178449754</v>
      </c>
      <c r="Z140" s="714">
        <v>4.263338987220382</v>
      </c>
      <c r="AA140" s="714">
        <v>1.5868127952142554</v>
      </c>
      <c r="AB140" s="714">
        <v>0.28143661559199429</v>
      </c>
      <c r="AC140" s="714">
        <v>5.2131554266994701E-2</v>
      </c>
      <c r="AD140" s="714">
        <v>1.2973672644874196E-2</v>
      </c>
      <c r="AE140" s="714">
        <v>8.2288451828184189E-4</v>
      </c>
      <c r="AF140" s="714">
        <v>2.8544967731538211E-3</v>
      </c>
      <c r="AG140" s="714">
        <v>5.4410580489632561E-5</v>
      </c>
      <c r="AH140" s="714">
        <v>6.2004254168104271</v>
      </c>
      <c r="AI140" s="714">
        <v>64.545771652859997</v>
      </c>
      <c r="AJ140" s="714">
        <v>3.4892845672358641</v>
      </c>
      <c r="AK140" s="714">
        <v>1.2206884492109402</v>
      </c>
      <c r="AL140" s="714">
        <v>1.3567257898903177E-2</v>
      </c>
      <c r="AM140" s="714">
        <v>4.5250538820518348E-2</v>
      </c>
      <c r="AN140" s="714">
        <v>8.2936822777295669E-3</v>
      </c>
      <c r="AO140" s="714">
        <v>2.781572424820252E-4</v>
      </c>
      <c r="AP140" s="714">
        <v>2.3448974433443724E-3</v>
      </c>
      <c r="AQ140" s="714">
        <v>7.2090211928235868E-6</v>
      </c>
      <c r="AR140" s="714">
        <v>4.7797147591509743</v>
      </c>
    </row>
    <row r="141" spans="1:44">
      <c r="A141" s="711" t="s">
        <v>1702</v>
      </c>
      <c r="B141" s="712">
        <v>138</v>
      </c>
      <c r="C141" s="712" t="s">
        <v>1129</v>
      </c>
      <c r="D141" s="713">
        <v>145222</v>
      </c>
      <c r="E141" s="713">
        <v>9452475.2378390823</v>
      </c>
      <c r="F141" s="713">
        <v>559317.53711756365</v>
      </c>
      <c r="G141" s="713">
        <v>53.661924268486189</v>
      </c>
      <c r="H141" s="713">
        <v>3107.5668868204875</v>
      </c>
      <c r="I141" s="713">
        <v>14171.397418137312</v>
      </c>
      <c r="J141" s="713">
        <v>0</v>
      </c>
      <c r="K141" s="713">
        <v>0</v>
      </c>
      <c r="L141" s="713">
        <v>0</v>
      </c>
      <c r="M141" s="713">
        <v>0</v>
      </c>
      <c r="N141" s="713">
        <v>576650.16334678989</v>
      </c>
      <c r="O141" s="714">
        <v>65.089829625257067</v>
      </c>
      <c r="P141" s="714">
        <v>3.851465598308546</v>
      </c>
      <c r="Q141" s="714">
        <v>3.6951649384036982E-4</v>
      </c>
      <c r="R141" s="714">
        <v>2.1398733572189389E-2</v>
      </c>
      <c r="S141" s="714">
        <v>9.758437026164983E-2</v>
      </c>
      <c r="T141" s="714">
        <v>0</v>
      </c>
      <c r="U141" s="714">
        <v>0</v>
      </c>
      <c r="V141" s="714">
        <v>0</v>
      </c>
      <c r="W141" s="714">
        <v>0</v>
      </c>
      <c r="X141" s="714">
        <v>3.9708182186362251</v>
      </c>
      <c r="Y141" s="714">
        <v>135.51743989170839</v>
      </c>
      <c r="Z141" s="714">
        <v>7.7380975263389793</v>
      </c>
      <c r="AA141" s="714">
        <v>0.53135673207950651</v>
      </c>
      <c r="AB141" s="714">
        <v>0.47549380603568903</v>
      </c>
      <c r="AC141" s="714">
        <v>0.1253626168325927</v>
      </c>
      <c r="AD141" s="714">
        <v>1.8068482277120591E-2</v>
      </c>
      <c r="AE141" s="714">
        <v>1.1550030670227471E-3</v>
      </c>
      <c r="AF141" s="714">
        <v>3.1504313850272609E-3</v>
      </c>
      <c r="AG141" s="714">
        <v>7.1720299288522701E-5</v>
      </c>
      <c r="AH141" s="714">
        <v>8.8927563183152269</v>
      </c>
      <c r="AI141" s="714">
        <v>121.43814119426855</v>
      </c>
      <c r="AJ141" s="714">
        <v>6.9232440567595557</v>
      </c>
      <c r="AK141" s="714">
        <v>0.21730708717830566</v>
      </c>
      <c r="AL141" s="714">
        <v>3.1406063511830895E-2</v>
      </c>
      <c r="AM141" s="714">
        <v>0.11705864568296455</v>
      </c>
      <c r="AN141" s="714">
        <v>1.3402914129696793E-2</v>
      </c>
      <c r="AO141" s="714">
        <v>4.5638472001416342E-4</v>
      </c>
      <c r="AP141" s="714">
        <v>2.5621549133835833E-3</v>
      </c>
      <c r="AQ141" s="714">
        <v>1.065874819334794E-5</v>
      </c>
      <c r="AR141" s="714">
        <v>7.3054479656439444</v>
      </c>
    </row>
    <row r="142" spans="1:44">
      <c r="A142" s="711" t="s">
        <v>1703</v>
      </c>
      <c r="B142" s="712">
        <v>139</v>
      </c>
      <c r="C142" s="712" t="s">
        <v>1704</v>
      </c>
      <c r="D142" s="713">
        <v>334302</v>
      </c>
      <c r="E142" s="713">
        <v>7849051.3849693332</v>
      </c>
      <c r="F142" s="713">
        <v>476429.10114991991</v>
      </c>
      <c r="G142" s="713">
        <v>277.53912340267971</v>
      </c>
      <c r="H142" s="713">
        <v>2580.4301585728654</v>
      </c>
      <c r="I142" s="713">
        <v>11767.502557056168</v>
      </c>
      <c r="J142" s="713">
        <v>0</v>
      </c>
      <c r="K142" s="713">
        <v>0</v>
      </c>
      <c r="L142" s="713">
        <v>0</v>
      </c>
      <c r="M142" s="713">
        <v>0</v>
      </c>
      <c r="N142" s="713">
        <v>491054.57298895158</v>
      </c>
      <c r="O142" s="714">
        <v>23.478924400599855</v>
      </c>
      <c r="P142" s="714">
        <v>1.4251458296687423</v>
      </c>
      <c r="Q142" s="714">
        <v>8.3020479507355536E-4</v>
      </c>
      <c r="R142" s="714">
        <v>7.7188594700984903E-3</v>
      </c>
      <c r="S142" s="714">
        <v>3.5200215843926054E-2</v>
      </c>
      <c r="T142" s="714">
        <v>0</v>
      </c>
      <c r="U142" s="714">
        <v>0</v>
      </c>
      <c r="V142" s="714">
        <v>0</v>
      </c>
      <c r="W142" s="714">
        <v>0</v>
      </c>
      <c r="X142" s="714">
        <v>1.4688951097778402</v>
      </c>
      <c r="Y142" s="714">
        <v>130.61285532614775</v>
      </c>
      <c r="Z142" s="714">
        <v>7.498377771500838</v>
      </c>
      <c r="AA142" s="714">
        <v>0.39015090867487873</v>
      </c>
      <c r="AB142" s="714">
        <v>0.58768685053883596</v>
      </c>
      <c r="AC142" s="714">
        <v>7.8692579433691623E-2</v>
      </c>
      <c r="AD142" s="714">
        <v>1.5040761196108619E-2</v>
      </c>
      <c r="AE142" s="714">
        <v>1.071711574369391E-3</v>
      </c>
      <c r="AF142" s="714">
        <v>4.6214427301773083E-3</v>
      </c>
      <c r="AG142" s="714">
        <v>6.9787770988634089E-5</v>
      </c>
      <c r="AH142" s="714">
        <v>8.575711813419888</v>
      </c>
      <c r="AI142" s="714">
        <v>108.84338433679109</v>
      </c>
      <c r="AJ142" s="714">
        <v>6.246567871513264</v>
      </c>
      <c r="AK142" s="714">
        <v>0.10700920641086982</v>
      </c>
      <c r="AL142" s="714">
        <v>2.3413469129228932E-2</v>
      </c>
      <c r="AM142" s="714">
        <v>6.4387285038334782E-2</v>
      </c>
      <c r="AN142" s="714">
        <v>9.8896745409405868E-3</v>
      </c>
      <c r="AO142" s="714">
        <v>3.7021853187053602E-4</v>
      </c>
      <c r="AP142" s="714">
        <v>3.8839166573628745E-3</v>
      </c>
      <c r="AQ142" s="714">
        <v>1.0152471142426234E-5</v>
      </c>
      <c r="AR142" s="714">
        <v>6.4555317942930133</v>
      </c>
    </row>
    <row r="143" spans="1:44">
      <c r="A143" s="711" t="s">
        <v>1705</v>
      </c>
      <c r="B143" s="712">
        <v>140</v>
      </c>
      <c r="C143" s="712" t="s">
        <v>1131</v>
      </c>
      <c r="D143" s="713">
        <v>271922</v>
      </c>
      <c r="E143" s="713">
        <v>2903369.569203726</v>
      </c>
      <c r="F143" s="713">
        <v>144382.88242892496</v>
      </c>
      <c r="G143" s="713">
        <v>634.46135368244745</v>
      </c>
      <c r="H143" s="713">
        <v>954.50291129483719</v>
      </c>
      <c r="I143" s="713">
        <v>4352.8073844833671</v>
      </c>
      <c r="J143" s="713">
        <v>0</v>
      </c>
      <c r="K143" s="713">
        <v>0</v>
      </c>
      <c r="L143" s="713">
        <v>0</v>
      </c>
      <c r="M143" s="713">
        <v>0</v>
      </c>
      <c r="N143" s="713">
        <v>150324.65407838562</v>
      </c>
      <c r="O143" s="714">
        <v>10.677214676281162</v>
      </c>
      <c r="P143" s="714">
        <v>0.53097168463355282</v>
      </c>
      <c r="Q143" s="714">
        <v>2.3332475992470176E-3</v>
      </c>
      <c r="R143" s="714">
        <v>3.5102084836638346E-3</v>
      </c>
      <c r="S143" s="714">
        <v>1.6007558728177076E-2</v>
      </c>
      <c r="T143" s="714">
        <v>0</v>
      </c>
      <c r="U143" s="714">
        <v>0</v>
      </c>
      <c r="V143" s="714">
        <v>0</v>
      </c>
      <c r="W143" s="714">
        <v>0</v>
      </c>
      <c r="X143" s="714">
        <v>0.55282269944464069</v>
      </c>
      <c r="Y143" s="714">
        <v>60.373547275237684</v>
      </c>
      <c r="Z143" s="714">
        <v>3.2389368630632807</v>
      </c>
      <c r="AA143" s="714">
        <v>0.5606097326818672</v>
      </c>
      <c r="AB143" s="714">
        <v>0.21880974817901327</v>
      </c>
      <c r="AC143" s="714">
        <v>4.1548648260311592E-2</v>
      </c>
      <c r="AD143" s="714">
        <v>1.7507348230192087E-2</v>
      </c>
      <c r="AE143" s="714">
        <v>1.1391857208410481E-3</v>
      </c>
      <c r="AF143" s="714">
        <v>2.3814768030622165E-3</v>
      </c>
      <c r="AG143" s="714">
        <v>7.4387335706149366E-5</v>
      </c>
      <c r="AH143" s="714">
        <v>4.0810073902742747</v>
      </c>
      <c r="AI143" s="714">
        <v>48.92679394885625</v>
      </c>
      <c r="AJ143" s="714">
        <v>2.5863351080414896</v>
      </c>
      <c r="AK143" s="714">
        <v>0.335117585209249</v>
      </c>
      <c r="AL143" s="714">
        <v>1.1063472086568143E-2</v>
      </c>
      <c r="AM143" s="714">
        <v>3.2665218870387584E-2</v>
      </c>
      <c r="AN143" s="714">
        <v>1.2928568985677751E-2</v>
      </c>
      <c r="AO143" s="714">
        <v>4.2696543262743736E-4</v>
      </c>
      <c r="AP143" s="714">
        <v>1.885410046212733E-3</v>
      </c>
      <c r="AQ143" s="714">
        <v>1.1786902580237108E-5</v>
      </c>
      <c r="AR143" s="714">
        <v>2.9804341155747927</v>
      </c>
    </row>
    <row r="144" spans="1:44">
      <c r="A144" s="711" t="s">
        <v>1706</v>
      </c>
      <c r="B144" s="712">
        <v>141</v>
      </c>
      <c r="C144" s="712" t="s">
        <v>384</v>
      </c>
      <c r="D144" s="713">
        <v>967510</v>
      </c>
      <c r="E144" s="713">
        <v>15066808.649741746</v>
      </c>
      <c r="F144" s="713">
        <v>877165.62460063491</v>
      </c>
      <c r="G144" s="713">
        <v>4682250.1427419316</v>
      </c>
      <c r="H144" s="713">
        <v>4953.3179904633807</v>
      </c>
      <c r="I144" s="713">
        <v>22588.552503558967</v>
      </c>
      <c r="J144" s="713">
        <v>0</v>
      </c>
      <c r="K144" s="713">
        <v>0</v>
      </c>
      <c r="L144" s="713">
        <v>0</v>
      </c>
      <c r="M144" s="713">
        <v>0</v>
      </c>
      <c r="N144" s="713">
        <v>5586957.6378365885</v>
      </c>
      <c r="O144" s="714">
        <v>15.572767878101256</v>
      </c>
      <c r="P144" s="714">
        <v>0.90662176577051912</v>
      </c>
      <c r="Q144" s="714">
        <v>4.839485010740904</v>
      </c>
      <c r="R144" s="714">
        <v>5.1196556009378514E-3</v>
      </c>
      <c r="S144" s="714">
        <v>2.334709977525707E-2</v>
      </c>
      <c r="T144" s="714">
        <v>0</v>
      </c>
      <c r="U144" s="714">
        <v>0</v>
      </c>
      <c r="V144" s="714">
        <v>0</v>
      </c>
      <c r="W144" s="714">
        <v>0</v>
      </c>
      <c r="X144" s="714">
        <v>5.7745735318876177</v>
      </c>
      <c r="Y144" s="714">
        <v>65.19734392736332</v>
      </c>
      <c r="Z144" s="714">
        <v>3.8591565701841963</v>
      </c>
      <c r="AA144" s="714">
        <v>5.2789973467079685</v>
      </c>
      <c r="AB144" s="714">
        <v>0.30344367316195253</v>
      </c>
      <c r="AC144" s="714">
        <v>4.9955662137956693E-2</v>
      </c>
      <c r="AD144" s="714">
        <v>2.1900733731480729E-2</v>
      </c>
      <c r="AE144" s="714">
        <v>9.5435945259338638E-4</v>
      </c>
      <c r="AF144" s="714">
        <v>1.9595084350589971E-3</v>
      </c>
      <c r="AG144" s="714">
        <v>6.073648018881356E-5</v>
      </c>
      <c r="AH144" s="714">
        <v>9.5164285902913974</v>
      </c>
      <c r="AI144" s="714">
        <v>55.231817037883907</v>
      </c>
      <c r="AJ144" s="714">
        <v>3.2742309132989376</v>
      </c>
      <c r="AK144" s="714">
        <v>5.0325371003667403</v>
      </c>
      <c r="AL144" s="714">
        <v>1.4002444045236253E-2</v>
      </c>
      <c r="AM144" s="714">
        <v>4.1611251664727719E-2</v>
      </c>
      <c r="AN144" s="714">
        <v>1.82016597823434E-2</v>
      </c>
      <c r="AO144" s="714">
        <v>3.7053975260523266E-4</v>
      </c>
      <c r="AP144" s="714">
        <v>1.5356007685903669E-3</v>
      </c>
      <c r="AQ144" s="714">
        <v>8.9445114670427479E-6</v>
      </c>
      <c r="AR144" s="714">
        <v>8.3824984541906495</v>
      </c>
    </row>
    <row r="145" spans="1:44">
      <c r="A145" s="711" t="s">
        <v>1707</v>
      </c>
      <c r="B145" s="712">
        <v>142</v>
      </c>
      <c r="C145" s="712" t="s">
        <v>1132</v>
      </c>
      <c r="D145" s="713">
        <v>2147341</v>
      </c>
      <c r="E145" s="713">
        <v>851559183.32893372</v>
      </c>
      <c r="F145" s="713">
        <v>85271711.060761735</v>
      </c>
      <c r="G145" s="713">
        <v>4726878.5603116062</v>
      </c>
      <c r="H145" s="713">
        <v>47848.656077134707</v>
      </c>
      <c r="I145" s="713">
        <v>110365.40486912537</v>
      </c>
      <c r="J145" s="713">
        <v>0</v>
      </c>
      <c r="K145" s="713">
        <v>0</v>
      </c>
      <c r="L145" s="713">
        <v>0</v>
      </c>
      <c r="M145" s="713">
        <v>0</v>
      </c>
      <c r="N145" s="713">
        <v>90156803.682019591</v>
      </c>
      <c r="O145" s="714">
        <v>396.56448758205323</v>
      </c>
      <c r="P145" s="714">
        <v>39.710372530847096</v>
      </c>
      <c r="Q145" s="714">
        <v>2.2012705761737918</v>
      </c>
      <c r="R145" s="714">
        <v>2.2282746930801726E-2</v>
      </c>
      <c r="S145" s="714">
        <v>5.1396310538999332E-2</v>
      </c>
      <c r="T145" s="714">
        <v>0</v>
      </c>
      <c r="U145" s="714">
        <v>0</v>
      </c>
      <c r="V145" s="714">
        <v>0</v>
      </c>
      <c r="W145" s="714">
        <v>0</v>
      </c>
      <c r="X145" s="714">
        <v>41.985322164490682</v>
      </c>
      <c r="Y145" s="714">
        <v>527.59193789006713</v>
      </c>
      <c r="Z145" s="714">
        <v>48.635812362281484</v>
      </c>
      <c r="AA145" s="714">
        <v>4.3670981951404517</v>
      </c>
      <c r="AB145" s="714">
        <v>1.2825655766093429</v>
      </c>
      <c r="AC145" s="714">
        <v>8.7576090833457007E-2</v>
      </c>
      <c r="AD145" s="714">
        <v>2.6197915006085527E-2</v>
      </c>
      <c r="AE145" s="714">
        <v>1.3511368183801145E-3</v>
      </c>
      <c r="AF145" s="714">
        <v>4.4695957577522046E-3</v>
      </c>
      <c r="AG145" s="714">
        <v>1.0067583221573818E-4</v>
      </c>
      <c r="AH145" s="714">
        <v>54.405171548279171</v>
      </c>
      <c r="AI145" s="714">
        <v>472.3265753202478</v>
      </c>
      <c r="AJ145" s="714">
        <v>45.284906209728888</v>
      </c>
      <c r="AK145" s="714">
        <v>2.2623803105524911</v>
      </c>
      <c r="AL145" s="714">
        <v>6.2221983047905154E-2</v>
      </c>
      <c r="AM145" s="714">
        <v>6.9036992320840443E-2</v>
      </c>
      <c r="AN145" s="714">
        <v>6.5368770476013135E-3</v>
      </c>
      <c r="AO145" s="714">
        <v>1.9646683377470332E-4</v>
      </c>
      <c r="AP145" s="714">
        <v>2.7843877394181818E-3</v>
      </c>
      <c r="AQ145" s="714">
        <v>4.941676255841819E-6</v>
      </c>
      <c r="AR145" s="714">
        <v>47.688068168947183</v>
      </c>
    </row>
    <row r="146" spans="1:44">
      <c r="A146" s="711" t="s">
        <v>1708</v>
      </c>
      <c r="B146" s="712">
        <v>143</v>
      </c>
      <c r="C146" s="712" t="s">
        <v>1133</v>
      </c>
      <c r="D146" s="713">
        <v>221565</v>
      </c>
      <c r="E146" s="713">
        <v>31030291.704297036</v>
      </c>
      <c r="F146" s="713">
        <v>2858417.1770097357</v>
      </c>
      <c r="G146" s="713">
        <v>18249.891438058476</v>
      </c>
      <c r="H146" s="713">
        <v>4677.8802290818221</v>
      </c>
      <c r="I146" s="713">
        <v>4856.1646864367985</v>
      </c>
      <c r="J146" s="713">
        <v>0</v>
      </c>
      <c r="K146" s="713">
        <v>0</v>
      </c>
      <c r="L146" s="713">
        <v>0</v>
      </c>
      <c r="M146" s="713">
        <v>0</v>
      </c>
      <c r="N146" s="713">
        <v>2886201.113363313</v>
      </c>
      <c r="O146" s="714">
        <v>140.05051205875043</v>
      </c>
      <c r="P146" s="714">
        <v>12.901032098976534</v>
      </c>
      <c r="Q146" s="714">
        <v>8.2368115171883985E-2</v>
      </c>
      <c r="R146" s="714">
        <v>2.1112902439834009E-2</v>
      </c>
      <c r="S146" s="714">
        <v>2.191756227940694E-2</v>
      </c>
      <c r="T146" s="714">
        <v>0</v>
      </c>
      <c r="U146" s="714">
        <v>0</v>
      </c>
      <c r="V146" s="714">
        <v>0</v>
      </c>
      <c r="W146" s="714">
        <v>0</v>
      </c>
      <c r="X146" s="714">
        <v>13.026430678867658</v>
      </c>
      <c r="Y146" s="714">
        <v>262.21132591935338</v>
      </c>
      <c r="Z146" s="714">
        <v>20.106877977094648</v>
      </c>
      <c r="AA146" s="714">
        <v>0.74957923448611929</v>
      </c>
      <c r="AB146" s="714">
        <v>0.78124272374321169</v>
      </c>
      <c r="AC146" s="714">
        <v>5.7117320665949177E-2</v>
      </c>
      <c r="AD146" s="714">
        <v>3.0637850115413187E-2</v>
      </c>
      <c r="AE146" s="714">
        <v>2.556212663888946E-3</v>
      </c>
      <c r="AF146" s="714">
        <v>6.4273751385748746E-3</v>
      </c>
      <c r="AG146" s="714">
        <v>1.7346961037846548E-4</v>
      </c>
      <c r="AH146" s="714">
        <v>21.734612163518182</v>
      </c>
      <c r="AI146" s="714">
        <v>239.57388576220606</v>
      </c>
      <c r="AJ146" s="714">
        <v>18.715976780208631</v>
      </c>
      <c r="AK146" s="714">
        <v>0.14686982922020014</v>
      </c>
      <c r="AL146" s="714">
        <v>4.2488218572035261E-2</v>
      </c>
      <c r="AM146" s="714">
        <v>4.8830974516861553E-2</v>
      </c>
      <c r="AN146" s="714">
        <v>2.1809069811337834E-2</v>
      </c>
      <c r="AO146" s="714">
        <v>9.3104769806619497E-4</v>
      </c>
      <c r="AP146" s="714">
        <v>5.4248521215764069E-3</v>
      </c>
      <c r="AQ146" s="714">
        <v>2.8763937798857195E-5</v>
      </c>
      <c r="AR146" s="714">
        <v>18.982359536086506</v>
      </c>
    </row>
    <row r="147" spans="1:44">
      <c r="A147" s="711" t="s">
        <v>1709</v>
      </c>
      <c r="B147" s="712">
        <v>144</v>
      </c>
      <c r="C147" s="712" t="s">
        <v>1134</v>
      </c>
      <c r="D147" s="713">
        <v>3210279</v>
      </c>
      <c r="E147" s="713">
        <v>60436246.194618106</v>
      </c>
      <c r="F147" s="713">
        <v>4425894.5188724454</v>
      </c>
      <c r="G147" s="713">
        <v>180761.87956832923</v>
      </c>
      <c r="H147" s="713">
        <v>3628.0922609496288</v>
      </c>
      <c r="I147" s="713">
        <v>8286.1315216437033</v>
      </c>
      <c r="J147" s="713">
        <v>0</v>
      </c>
      <c r="K147" s="713">
        <v>0</v>
      </c>
      <c r="L147" s="713">
        <v>0</v>
      </c>
      <c r="M147" s="713">
        <v>0</v>
      </c>
      <c r="N147" s="713">
        <v>4618570.6222233679</v>
      </c>
      <c r="O147" s="714">
        <v>18.825854760479729</v>
      </c>
      <c r="P147" s="714">
        <v>1.3786635114494552</v>
      </c>
      <c r="Q147" s="714">
        <v>5.6307218023208955E-2</v>
      </c>
      <c r="R147" s="714">
        <v>1.1301485823972399E-3</v>
      </c>
      <c r="S147" s="714">
        <v>2.5811250429148692E-3</v>
      </c>
      <c r="T147" s="714">
        <v>0</v>
      </c>
      <c r="U147" s="714">
        <v>0</v>
      </c>
      <c r="V147" s="714">
        <v>0</v>
      </c>
      <c r="W147" s="714">
        <v>0</v>
      </c>
      <c r="X147" s="714">
        <v>1.4386820030979763</v>
      </c>
      <c r="Y147" s="714">
        <v>369.53669575119136</v>
      </c>
      <c r="Z147" s="714">
        <v>32.834106904600191</v>
      </c>
      <c r="AA147" s="714">
        <v>2.8352087129462982</v>
      </c>
      <c r="AB147" s="714">
        <v>0.8826337437614451</v>
      </c>
      <c r="AC147" s="714">
        <v>6.4451477458595766E-2</v>
      </c>
      <c r="AD147" s="714">
        <v>1.9982019645000224E-2</v>
      </c>
      <c r="AE147" s="714">
        <v>1.0915804582093194E-3</v>
      </c>
      <c r="AF147" s="714">
        <v>3.9351002599878624E-3</v>
      </c>
      <c r="AG147" s="714">
        <v>7.8500792309894556E-5</v>
      </c>
      <c r="AH147" s="714">
        <v>36.641488039922038</v>
      </c>
      <c r="AI147" s="714">
        <v>326.94836848027649</v>
      </c>
      <c r="AJ147" s="714">
        <v>30.143112699145064</v>
      </c>
      <c r="AK147" s="714">
        <v>1.453663212327726</v>
      </c>
      <c r="AL147" s="714">
        <v>4.1322400913329303E-2</v>
      </c>
      <c r="AM147" s="714">
        <v>5.0775796721424994E-2</v>
      </c>
      <c r="AN147" s="714">
        <v>6.3683992427406621E-3</v>
      </c>
      <c r="AO147" s="714">
        <v>2.0152035210698718E-4</v>
      </c>
      <c r="AP147" s="714">
        <v>2.6614814128935521E-3</v>
      </c>
      <c r="AQ147" s="714">
        <v>4.9122574534530331E-6</v>
      </c>
      <c r="AR147" s="714">
        <v>31.698110422372739</v>
      </c>
    </row>
    <row r="148" spans="1:44">
      <c r="A148" s="711" t="s">
        <v>1710</v>
      </c>
      <c r="B148" s="712">
        <v>145</v>
      </c>
      <c r="C148" s="712" t="s">
        <v>1135</v>
      </c>
      <c r="D148" s="713">
        <v>1203227</v>
      </c>
      <c r="E148" s="713">
        <v>26749755.903218172</v>
      </c>
      <c r="F148" s="713">
        <v>2120784.6940576285</v>
      </c>
      <c r="G148" s="713">
        <v>123586.69644757791</v>
      </c>
      <c r="H148" s="713">
        <v>15492.798170753538</v>
      </c>
      <c r="I148" s="713">
        <v>3410.2273418615473</v>
      </c>
      <c r="J148" s="713">
        <v>0</v>
      </c>
      <c r="K148" s="713">
        <v>0</v>
      </c>
      <c r="L148" s="713">
        <v>0</v>
      </c>
      <c r="M148" s="713">
        <v>0</v>
      </c>
      <c r="N148" s="713">
        <v>2263274.4160178215</v>
      </c>
      <c r="O148" s="714">
        <v>22.231678563744143</v>
      </c>
      <c r="P148" s="714">
        <v>1.7625807051018874</v>
      </c>
      <c r="Q148" s="714">
        <v>0.10271270213149963</v>
      </c>
      <c r="R148" s="714">
        <v>1.2876039326538998E-2</v>
      </c>
      <c r="S148" s="714">
        <v>2.8342343895719985E-3</v>
      </c>
      <c r="T148" s="714">
        <v>0</v>
      </c>
      <c r="U148" s="714">
        <v>0</v>
      </c>
      <c r="V148" s="714">
        <v>0</v>
      </c>
      <c r="W148" s="714">
        <v>0</v>
      </c>
      <c r="X148" s="714">
        <v>1.8810036809494979</v>
      </c>
      <c r="Y148" s="714">
        <v>201.90316327353878</v>
      </c>
      <c r="Z148" s="714">
        <v>13.606823425381709</v>
      </c>
      <c r="AA148" s="714">
        <v>0.6477302322541898</v>
      </c>
      <c r="AB148" s="714">
        <v>0.55821103284831686</v>
      </c>
      <c r="AC148" s="714">
        <v>4.8031482966085434E-2</v>
      </c>
      <c r="AD148" s="714">
        <v>1.7940782965955197E-2</v>
      </c>
      <c r="AE148" s="714">
        <v>1.3992779058025302E-3</v>
      </c>
      <c r="AF148" s="714">
        <v>7.0739389265047489E-3</v>
      </c>
      <c r="AG148" s="714">
        <v>9.3664169518850837E-5</v>
      </c>
      <c r="AH148" s="714">
        <v>14.887303837418081</v>
      </c>
      <c r="AI148" s="714">
        <v>160.74779691259548</v>
      </c>
      <c r="AJ148" s="714">
        <v>10.65601094717843</v>
      </c>
      <c r="AK148" s="714">
        <v>0.2593865336653744</v>
      </c>
      <c r="AL148" s="714">
        <v>2.9845504024333017E-2</v>
      </c>
      <c r="AM148" s="714">
        <v>3.7176313899512523E-2</v>
      </c>
      <c r="AN148" s="714">
        <v>1.0315185322446515E-2</v>
      </c>
      <c r="AO148" s="714">
        <v>4.048703656705483E-4</v>
      </c>
      <c r="AP148" s="714">
        <v>5.848705592868428E-3</v>
      </c>
      <c r="AQ148" s="714">
        <v>1.1588493567295363E-5</v>
      </c>
      <c r="AR148" s="714">
        <v>10.998999648542203</v>
      </c>
    </row>
    <row r="149" spans="1:44">
      <c r="A149" s="711" t="s">
        <v>1711</v>
      </c>
      <c r="B149" s="712">
        <v>146</v>
      </c>
      <c r="C149" s="712" t="s">
        <v>642</v>
      </c>
      <c r="D149" s="713">
        <v>0</v>
      </c>
      <c r="E149" s="713">
        <v>0</v>
      </c>
      <c r="F149" s="713">
        <v>0</v>
      </c>
      <c r="G149" s="713">
        <v>0</v>
      </c>
      <c r="H149" s="713">
        <v>0</v>
      </c>
      <c r="I149" s="713">
        <v>0</v>
      </c>
      <c r="J149" s="713">
        <v>0</v>
      </c>
      <c r="K149" s="713">
        <v>0</v>
      </c>
      <c r="L149" s="713">
        <v>0</v>
      </c>
      <c r="M149" s="713">
        <v>0</v>
      </c>
      <c r="N149" s="713">
        <v>0</v>
      </c>
      <c r="O149" s="714">
        <v>0</v>
      </c>
      <c r="P149" s="714">
        <v>0</v>
      </c>
      <c r="Q149" s="714">
        <v>0</v>
      </c>
      <c r="R149" s="714">
        <v>0</v>
      </c>
      <c r="S149" s="714">
        <v>0</v>
      </c>
      <c r="T149" s="714">
        <v>0</v>
      </c>
      <c r="U149" s="714">
        <v>0</v>
      </c>
      <c r="V149" s="714">
        <v>0</v>
      </c>
      <c r="W149" s="714">
        <v>0</v>
      </c>
      <c r="X149" s="714">
        <v>0</v>
      </c>
      <c r="Y149" s="714">
        <v>0</v>
      </c>
      <c r="Z149" s="714">
        <v>0</v>
      </c>
      <c r="AA149" s="714">
        <v>0</v>
      </c>
      <c r="AB149" s="714">
        <v>0</v>
      </c>
      <c r="AC149" s="714">
        <v>0</v>
      </c>
      <c r="AD149" s="714">
        <v>0</v>
      </c>
      <c r="AE149" s="714">
        <v>0</v>
      </c>
      <c r="AF149" s="714">
        <v>0</v>
      </c>
      <c r="AG149" s="714">
        <v>0</v>
      </c>
      <c r="AH149" s="714">
        <v>0</v>
      </c>
      <c r="AI149" s="714">
        <v>0</v>
      </c>
      <c r="AJ149" s="714">
        <v>0</v>
      </c>
      <c r="AK149" s="714">
        <v>0</v>
      </c>
      <c r="AL149" s="714">
        <v>0</v>
      </c>
      <c r="AM149" s="714">
        <v>0</v>
      </c>
      <c r="AN149" s="714">
        <v>0</v>
      </c>
      <c r="AO149" s="714">
        <v>0</v>
      </c>
      <c r="AP149" s="714">
        <v>0</v>
      </c>
      <c r="AQ149" s="714">
        <v>0</v>
      </c>
      <c r="AR149" s="714">
        <v>0</v>
      </c>
    </row>
    <row r="150" spans="1:44">
      <c r="A150" s="711" t="s">
        <v>1712</v>
      </c>
      <c r="B150" s="712">
        <v>147</v>
      </c>
      <c r="C150" s="712" t="s">
        <v>644</v>
      </c>
      <c r="D150" s="713">
        <v>6072576</v>
      </c>
      <c r="E150" s="713">
        <v>141672463.61631781</v>
      </c>
      <c r="F150" s="713">
        <v>7626096.3203716408</v>
      </c>
      <c r="G150" s="713">
        <v>44331.051951626279</v>
      </c>
      <c r="H150" s="713">
        <v>31253.603519826036</v>
      </c>
      <c r="I150" s="713">
        <v>63837.452262192768</v>
      </c>
      <c r="J150" s="713">
        <v>0</v>
      </c>
      <c r="K150" s="713">
        <v>0</v>
      </c>
      <c r="L150" s="713">
        <v>0</v>
      </c>
      <c r="M150" s="713">
        <v>0</v>
      </c>
      <c r="N150" s="713">
        <v>7765518.4281052863</v>
      </c>
      <c r="O150" s="714">
        <v>23.329879052368849</v>
      </c>
      <c r="P150" s="714">
        <v>1.2558255870937871</v>
      </c>
      <c r="Q150" s="714">
        <v>7.3002053743956895E-3</v>
      </c>
      <c r="R150" s="714">
        <v>5.1466796825311101E-3</v>
      </c>
      <c r="S150" s="714">
        <v>1.0512417178836917E-2</v>
      </c>
      <c r="T150" s="714">
        <v>0</v>
      </c>
      <c r="U150" s="714">
        <v>0</v>
      </c>
      <c r="V150" s="714">
        <v>0</v>
      </c>
      <c r="W150" s="714">
        <v>0</v>
      </c>
      <c r="X150" s="714">
        <v>1.2787848893295508</v>
      </c>
      <c r="Y150" s="714">
        <v>271.36115864913484</v>
      </c>
      <c r="Z150" s="714">
        <v>22.022225900902093</v>
      </c>
      <c r="AA150" s="714">
        <v>1.676733499941667</v>
      </c>
      <c r="AB150" s="714">
        <v>0.70806020895475807</v>
      </c>
      <c r="AC150" s="714">
        <v>5.8126924639740105E-2</v>
      </c>
      <c r="AD150" s="714">
        <v>1.7856453666518213E-2</v>
      </c>
      <c r="AE150" s="714">
        <v>1.1196758385602832E-3</v>
      </c>
      <c r="AF150" s="714">
        <v>4.1797971313057214E-3</v>
      </c>
      <c r="AG150" s="714">
        <v>7.7724563594750354E-5</v>
      </c>
      <c r="AH150" s="714">
        <v>24.488380185638238</v>
      </c>
      <c r="AI150" s="714">
        <v>238.81782115539386</v>
      </c>
      <c r="AJ150" s="714">
        <v>19.909112096457541</v>
      </c>
      <c r="AK150" s="714">
        <v>0.82592436776909661</v>
      </c>
      <c r="AL150" s="714">
        <v>3.6612751409155417E-2</v>
      </c>
      <c r="AM150" s="714">
        <v>4.8080926810953079E-2</v>
      </c>
      <c r="AN150" s="714">
        <v>8.433137734573137E-3</v>
      </c>
      <c r="AO150" s="714">
        <v>2.8712312712714726E-4</v>
      </c>
      <c r="AP150" s="714">
        <v>3.1660829546519519E-3</v>
      </c>
      <c r="AQ150" s="714">
        <v>7.8537450895680883E-6</v>
      </c>
      <c r="AR150" s="714">
        <v>20.83162434000819</v>
      </c>
    </row>
    <row r="151" spans="1:44">
      <c r="A151" s="711" t="s">
        <v>1713</v>
      </c>
      <c r="B151" s="712">
        <v>148</v>
      </c>
      <c r="C151" s="712" t="s">
        <v>646</v>
      </c>
      <c r="D151" s="713">
        <v>939646</v>
      </c>
      <c r="E151" s="713">
        <v>13147380.086725887</v>
      </c>
      <c r="F151" s="713">
        <v>775982.63912990747</v>
      </c>
      <c r="G151" s="713">
        <v>426.81551605882152</v>
      </c>
      <c r="H151" s="713">
        <v>2451.8058367266894</v>
      </c>
      <c r="I151" s="713">
        <v>5048.4370857635658</v>
      </c>
      <c r="J151" s="713">
        <v>0</v>
      </c>
      <c r="K151" s="713">
        <v>0</v>
      </c>
      <c r="L151" s="713">
        <v>0</v>
      </c>
      <c r="M151" s="713">
        <v>0</v>
      </c>
      <c r="N151" s="713">
        <v>783909.69756845653</v>
      </c>
      <c r="O151" s="714">
        <v>13.991843829193002</v>
      </c>
      <c r="P151" s="714">
        <v>0.82582444785579623</v>
      </c>
      <c r="Q151" s="714">
        <v>4.542301207676311E-4</v>
      </c>
      <c r="R151" s="714">
        <v>2.6092867279025179E-3</v>
      </c>
      <c r="S151" s="714">
        <v>5.3727010871791776E-3</v>
      </c>
      <c r="T151" s="714">
        <v>0</v>
      </c>
      <c r="U151" s="714">
        <v>0</v>
      </c>
      <c r="V151" s="714">
        <v>0</v>
      </c>
      <c r="W151" s="714">
        <v>0</v>
      </c>
      <c r="X151" s="714">
        <v>0.83426066579164548</v>
      </c>
      <c r="Y151" s="714">
        <v>149.83874308425672</v>
      </c>
      <c r="Z151" s="714">
        <v>11.629201678845382</v>
      </c>
      <c r="AA151" s="714">
        <v>0.8158074502436865</v>
      </c>
      <c r="AB151" s="714">
        <v>0.40380752776199019</v>
      </c>
      <c r="AC151" s="714">
        <v>3.6622577166374758E-2</v>
      </c>
      <c r="AD151" s="714">
        <v>1.1805466181199493E-2</v>
      </c>
      <c r="AE151" s="714">
        <v>7.4250036089588587E-4</v>
      </c>
      <c r="AF151" s="714">
        <v>2.3439522270934801E-3</v>
      </c>
      <c r="AG151" s="714">
        <v>5.0221114511600396E-5</v>
      </c>
      <c r="AH151" s="714">
        <v>12.900381373901135</v>
      </c>
      <c r="AI151" s="714">
        <v>127.06232624292404</v>
      </c>
      <c r="AJ151" s="714">
        <v>10.052779917643543</v>
      </c>
      <c r="AK151" s="714">
        <v>0.36845607099497996</v>
      </c>
      <c r="AL151" s="714">
        <v>2.1148854095289792E-2</v>
      </c>
      <c r="AM151" s="714">
        <v>2.9907757244516102E-2</v>
      </c>
      <c r="AN151" s="714">
        <v>6.5395179893054604E-3</v>
      </c>
      <c r="AO151" s="714">
        <v>2.1501940422465884E-4</v>
      </c>
      <c r="AP151" s="714">
        <v>1.7129483758293723E-3</v>
      </c>
      <c r="AQ151" s="714">
        <v>5.6297246016346905E-6</v>
      </c>
      <c r="AR151" s="714">
        <v>10.480765715472289</v>
      </c>
    </row>
    <row r="152" spans="1:44">
      <c r="A152" s="711" t="s">
        <v>1714</v>
      </c>
      <c r="B152" s="712">
        <v>149</v>
      </c>
      <c r="C152" s="712" t="s">
        <v>1139</v>
      </c>
      <c r="D152" s="713">
        <v>2509011</v>
      </c>
      <c r="E152" s="713">
        <v>42198903.253942862</v>
      </c>
      <c r="F152" s="713">
        <v>2746925.9636993036</v>
      </c>
      <c r="G152" s="713">
        <v>17209.421300391918</v>
      </c>
      <c r="H152" s="713">
        <v>10172.752382151473</v>
      </c>
      <c r="I152" s="713">
        <v>20700.584741071565</v>
      </c>
      <c r="J152" s="713">
        <v>0</v>
      </c>
      <c r="K152" s="713">
        <v>0</v>
      </c>
      <c r="L152" s="713">
        <v>0</v>
      </c>
      <c r="M152" s="713">
        <v>0</v>
      </c>
      <c r="N152" s="713">
        <v>2795008.7221229188</v>
      </c>
      <c r="O152" s="714">
        <v>16.818939117422307</v>
      </c>
      <c r="P152" s="714">
        <v>1.0948242011291713</v>
      </c>
      <c r="Q152" s="714">
        <v>6.8590457755633265E-3</v>
      </c>
      <c r="R152" s="714">
        <v>4.0544869600617432E-3</v>
      </c>
      <c r="S152" s="714">
        <v>8.2504958093334649E-3</v>
      </c>
      <c r="T152" s="714">
        <v>0</v>
      </c>
      <c r="U152" s="714">
        <v>0</v>
      </c>
      <c r="V152" s="714">
        <v>0</v>
      </c>
      <c r="W152" s="714">
        <v>0</v>
      </c>
      <c r="X152" s="714">
        <v>1.1139882296741299</v>
      </c>
      <c r="Y152" s="714">
        <v>178.06912402761782</v>
      </c>
      <c r="Z152" s="714">
        <v>13.59285299563191</v>
      </c>
      <c r="AA152" s="714">
        <v>0.98017364206013946</v>
      </c>
      <c r="AB152" s="714">
        <v>0.4788257867021749</v>
      </c>
      <c r="AC152" s="714">
        <v>4.6466750174316722E-2</v>
      </c>
      <c r="AD152" s="714">
        <v>1.3483204339640637E-2</v>
      </c>
      <c r="AE152" s="714">
        <v>8.2286749524022613E-4</v>
      </c>
      <c r="AF152" s="714">
        <v>3.2395105279126373E-3</v>
      </c>
      <c r="AG152" s="714">
        <v>5.6103557969324622E-5</v>
      </c>
      <c r="AH152" s="714">
        <v>15.115920860489302</v>
      </c>
      <c r="AI152" s="714">
        <v>151.8367443082717</v>
      </c>
      <c r="AJ152" s="714">
        <v>11.804674224810316</v>
      </c>
      <c r="AK152" s="714">
        <v>0.42579397012304671</v>
      </c>
      <c r="AL152" s="714">
        <v>2.4785076352000987E-2</v>
      </c>
      <c r="AM152" s="714">
        <v>3.8153880768511492E-2</v>
      </c>
      <c r="AN152" s="714">
        <v>7.1413756932618786E-3</v>
      </c>
      <c r="AO152" s="714">
        <v>2.2572408746073444E-4</v>
      </c>
      <c r="AP152" s="714">
        <v>2.4978444451063948E-3</v>
      </c>
      <c r="AQ152" s="714">
        <v>5.9643265862892155E-6</v>
      </c>
      <c r="AR152" s="714">
        <v>12.303278060606292</v>
      </c>
    </row>
    <row r="153" spans="1:44">
      <c r="A153" s="711" t="s">
        <v>1715</v>
      </c>
      <c r="B153" s="712">
        <v>150</v>
      </c>
      <c r="C153" s="712" t="s">
        <v>1140</v>
      </c>
      <c r="D153" s="713">
        <v>1137127</v>
      </c>
      <c r="E153" s="713">
        <v>15245866.422442563</v>
      </c>
      <c r="F153" s="713">
        <v>999180.2284034586</v>
      </c>
      <c r="G153" s="713">
        <v>185.43920014573968</v>
      </c>
      <c r="H153" s="713">
        <v>9392.8937062957484</v>
      </c>
      <c r="I153" s="713">
        <v>18641.592679985188</v>
      </c>
      <c r="J153" s="713">
        <v>0</v>
      </c>
      <c r="K153" s="713">
        <v>0</v>
      </c>
      <c r="L153" s="713">
        <v>0</v>
      </c>
      <c r="M153" s="713">
        <v>0</v>
      </c>
      <c r="N153" s="713">
        <v>1027400.1539898854</v>
      </c>
      <c r="O153" s="714">
        <v>13.407355926332382</v>
      </c>
      <c r="P153" s="714">
        <v>0.87868833332025231</v>
      </c>
      <c r="Q153" s="714">
        <v>1.6307694755795938E-4</v>
      </c>
      <c r="R153" s="714">
        <v>8.2601975912063898E-3</v>
      </c>
      <c r="S153" s="714">
        <v>1.6393589001039627E-2</v>
      </c>
      <c r="T153" s="714">
        <v>0</v>
      </c>
      <c r="U153" s="714">
        <v>0</v>
      </c>
      <c r="V153" s="714">
        <v>0</v>
      </c>
      <c r="W153" s="714">
        <v>0</v>
      </c>
      <c r="X153" s="714">
        <v>0.90350519686005626</v>
      </c>
      <c r="Y153" s="714">
        <v>125.3147632316315</v>
      </c>
      <c r="Z153" s="714">
        <v>9.0845866781617737</v>
      </c>
      <c r="AA153" s="714">
        <v>0.60243949790757745</v>
      </c>
      <c r="AB153" s="714">
        <v>0.3437405201854824</v>
      </c>
      <c r="AC153" s="714">
        <v>4.6998186132848105E-2</v>
      </c>
      <c r="AD153" s="714">
        <v>1.1793799795017363E-2</v>
      </c>
      <c r="AE153" s="714">
        <v>7.0191604286425676E-4</v>
      </c>
      <c r="AF153" s="714">
        <v>2.5735453437733358E-3</v>
      </c>
      <c r="AG153" s="714">
        <v>4.6783098419729495E-5</v>
      </c>
      <c r="AH153" s="714">
        <v>10.092880926667755</v>
      </c>
      <c r="AI153" s="714">
        <v>105.73490450950854</v>
      </c>
      <c r="AJ153" s="714">
        <v>7.7508296592821671</v>
      </c>
      <c r="AK153" s="714">
        <v>0.23384532515531675</v>
      </c>
      <c r="AL153" s="714">
        <v>2.3022189808865421E-2</v>
      </c>
      <c r="AM153" s="714">
        <v>4.0466925186900649E-2</v>
      </c>
      <c r="AN153" s="714">
        <v>7.211842352883335E-3</v>
      </c>
      <c r="AO153" s="714">
        <v>2.1452481087125733E-4</v>
      </c>
      <c r="AP153" s="714">
        <v>2.0116102632547371E-3</v>
      </c>
      <c r="AQ153" s="714">
        <v>5.5736592664571191E-6</v>
      </c>
      <c r="AR153" s="714">
        <v>8.0576076505195253</v>
      </c>
    </row>
    <row r="154" spans="1:44">
      <c r="A154" s="711" t="s">
        <v>1716</v>
      </c>
      <c r="B154" s="712">
        <v>151</v>
      </c>
      <c r="C154" s="712" t="s">
        <v>1141</v>
      </c>
      <c r="D154" s="713">
        <v>354530</v>
      </c>
      <c r="E154" s="713">
        <v>7984422.9947735108</v>
      </c>
      <c r="F154" s="713">
        <v>527680.92258523719</v>
      </c>
      <c r="G154" s="713">
        <v>1016.0894756141804</v>
      </c>
      <c r="H154" s="713">
        <v>856.2719396879146</v>
      </c>
      <c r="I154" s="713">
        <v>1830.6492686013607</v>
      </c>
      <c r="J154" s="713">
        <v>0</v>
      </c>
      <c r="K154" s="713">
        <v>0</v>
      </c>
      <c r="L154" s="713">
        <v>0</v>
      </c>
      <c r="M154" s="713">
        <v>0</v>
      </c>
      <c r="N154" s="713">
        <v>531383.93326914054</v>
      </c>
      <c r="O154" s="714">
        <v>22.521149112271207</v>
      </c>
      <c r="P154" s="714">
        <v>1.4883956860780108</v>
      </c>
      <c r="Q154" s="714">
        <v>2.8660183217617138E-3</v>
      </c>
      <c r="R154" s="714">
        <v>2.41523126304661E-3</v>
      </c>
      <c r="S154" s="714">
        <v>5.1635948117264002E-3</v>
      </c>
      <c r="T154" s="714">
        <v>0</v>
      </c>
      <c r="U154" s="714">
        <v>0</v>
      </c>
      <c r="V154" s="714">
        <v>0</v>
      </c>
      <c r="W154" s="714">
        <v>0</v>
      </c>
      <c r="X154" s="714">
        <v>1.4988405304745454</v>
      </c>
      <c r="Y154" s="714">
        <v>140.78941866546987</v>
      </c>
      <c r="Z154" s="714">
        <v>10.465859044400673</v>
      </c>
      <c r="AA154" s="714">
        <v>0.66435922746063192</v>
      </c>
      <c r="AB154" s="714">
        <v>0.37539908770612784</v>
      </c>
      <c r="AC154" s="714">
        <v>3.1468963608057544E-2</v>
      </c>
      <c r="AD154" s="714">
        <v>1.2148470321396812E-2</v>
      </c>
      <c r="AE154" s="714">
        <v>8.9636854483641734E-4</v>
      </c>
      <c r="AF154" s="714">
        <v>3.2109529267670203E-3</v>
      </c>
      <c r="AG154" s="714">
        <v>6.0064781778513006E-5</v>
      </c>
      <c r="AH154" s="714">
        <v>11.553402179750272</v>
      </c>
      <c r="AI154" s="714">
        <v>126.04542811776457</v>
      </c>
      <c r="AJ154" s="714">
        <v>9.5198740806009443</v>
      </c>
      <c r="AK154" s="714">
        <v>0.30960715874176314</v>
      </c>
      <c r="AL154" s="714">
        <v>1.6926106237529631E-2</v>
      </c>
      <c r="AM154" s="714">
        <v>2.6417260923886906E-2</v>
      </c>
      <c r="AN154" s="714">
        <v>7.5222345240726091E-3</v>
      </c>
      <c r="AO154" s="714">
        <v>2.9899646857301236E-4</v>
      </c>
      <c r="AP154" s="714">
        <v>2.6887470700646642E-3</v>
      </c>
      <c r="AQ154" s="714">
        <v>8.3507665284533611E-6</v>
      </c>
      <c r="AR154" s="714">
        <v>9.8833429353333617</v>
      </c>
    </row>
    <row r="155" spans="1:44">
      <c r="A155" s="711" t="s">
        <v>1717</v>
      </c>
      <c r="B155" s="712">
        <v>152</v>
      </c>
      <c r="C155" s="712" t="s">
        <v>1143</v>
      </c>
      <c r="D155" s="713">
        <v>76171</v>
      </c>
      <c r="E155" s="713">
        <v>2037977.8384410618</v>
      </c>
      <c r="F155" s="713">
        <v>125672.51466748095</v>
      </c>
      <c r="G155" s="713">
        <v>334.95510071098181</v>
      </c>
      <c r="H155" s="713">
        <v>1242.6502928258626</v>
      </c>
      <c r="I155" s="713">
        <v>2466.6419875570923</v>
      </c>
      <c r="J155" s="713">
        <v>0</v>
      </c>
      <c r="K155" s="713">
        <v>0</v>
      </c>
      <c r="L155" s="713">
        <v>0</v>
      </c>
      <c r="M155" s="713">
        <v>0</v>
      </c>
      <c r="N155" s="713">
        <v>129716.76204857488</v>
      </c>
      <c r="O155" s="714">
        <v>26.755298452705908</v>
      </c>
      <c r="P155" s="714">
        <v>1.6498735039251284</v>
      </c>
      <c r="Q155" s="714">
        <v>4.3974097847078522E-3</v>
      </c>
      <c r="R155" s="714">
        <v>1.6313955348175323E-2</v>
      </c>
      <c r="S155" s="714">
        <v>3.2382953979297795E-2</v>
      </c>
      <c r="T155" s="714">
        <v>0</v>
      </c>
      <c r="U155" s="714">
        <v>0</v>
      </c>
      <c r="V155" s="714">
        <v>0</v>
      </c>
      <c r="W155" s="714">
        <v>0</v>
      </c>
      <c r="X155" s="714">
        <v>1.7029678230373093</v>
      </c>
      <c r="Y155" s="714">
        <v>82.290111405942469</v>
      </c>
      <c r="Z155" s="714">
        <v>6.0254846012163954</v>
      </c>
      <c r="AA155" s="714">
        <v>0.46782344545963994</v>
      </c>
      <c r="AB155" s="714">
        <v>0.33501975114539073</v>
      </c>
      <c r="AC155" s="714">
        <v>4.7212656840268659E-2</v>
      </c>
      <c r="AD155" s="714">
        <v>1.0206502062558168E-2</v>
      </c>
      <c r="AE155" s="714">
        <v>7.0653234178613157E-4</v>
      </c>
      <c r="AF155" s="714">
        <v>1.3538845147797649E-3</v>
      </c>
      <c r="AG155" s="714">
        <v>4.6107364025691831E-5</v>
      </c>
      <c r="AH155" s="714">
        <v>6.8878534809448437</v>
      </c>
      <c r="AI155" s="714">
        <v>73.836733666606619</v>
      </c>
      <c r="AJ155" s="714">
        <v>5.5182932917900871</v>
      </c>
      <c r="AK155" s="714">
        <v>0.23128628941668028</v>
      </c>
      <c r="AL155" s="714">
        <v>2.7498468604502217E-2</v>
      </c>
      <c r="AM155" s="714">
        <v>4.3957263579254932E-2</v>
      </c>
      <c r="AN155" s="714">
        <v>7.1410094159636839E-3</v>
      </c>
      <c r="AO155" s="714">
        <v>2.5887820156894652E-4</v>
      </c>
      <c r="AP155" s="714">
        <v>1.0146603688390044E-3</v>
      </c>
      <c r="AQ155" s="714">
        <v>6.7981909441342545E-6</v>
      </c>
      <c r="AR155" s="714">
        <v>5.8294566595678408</v>
      </c>
    </row>
    <row r="156" spans="1:44">
      <c r="A156" s="711" t="s">
        <v>1718</v>
      </c>
      <c r="B156" s="712">
        <v>153</v>
      </c>
      <c r="C156" s="712" t="s">
        <v>1719</v>
      </c>
      <c r="D156" s="713">
        <v>1145286</v>
      </c>
      <c r="E156" s="713">
        <v>30893586.628507808</v>
      </c>
      <c r="F156" s="713">
        <v>2004798.6923040268</v>
      </c>
      <c r="G156" s="713">
        <v>157073.64617521904</v>
      </c>
      <c r="H156" s="713">
        <v>2743.1148111475954</v>
      </c>
      <c r="I156" s="713">
        <v>5970.3708351898795</v>
      </c>
      <c r="J156" s="713">
        <v>0</v>
      </c>
      <c r="K156" s="713">
        <v>0</v>
      </c>
      <c r="L156" s="713">
        <v>0</v>
      </c>
      <c r="M156" s="713">
        <v>0</v>
      </c>
      <c r="N156" s="713">
        <v>2170585.8241255833</v>
      </c>
      <c r="O156" s="714">
        <v>26.974560614997309</v>
      </c>
      <c r="P156" s="714">
        <v>1.7504786510129582</v>
      </c>
      <c r="Q156" s="714">
        <v>0.13714796668711488</v>
      </c>
      <c r="R156" s="714">
        <v>2.3951351986731661E-3</v>
      </c>
      <c r="S156" s="714">
        <v>5.2129955619730616E-3</v>
      </c>
      <c r="T156" s="714">
        <v>0</v>
      </c>
      <c r="U156" s="714">
        <v>0</v>
      </c>
      <c r="V156" s="714">
        <v>0</v>
      </c>
      <c r="W156" s="714">
        <v>0</v>
      </c>
      <c r="X156" s="714">
        <v>1.8952347484607193</v>
      </c>
      <c r="Y156" s="714">
        <v>164.09333709739445</v>
      </c>
      <c r="Z156" s="714">
        <v>12.373080688477325</v>
      </c>
      <c r="AA156" s="714">
        <v>0.98125832237709409</v>
      </c>
      <c r="AB156" s="714">
        <v>0.50442383071289298</v>
      </c>
      <c r="AC156" s="714">
        <v>3.681169566942831E-2</v>
      </c>
      <c r="AD156" s="714">
        <v>1.386696468319663E-2</v>
      </c>
      <c r="AE156" s="714">
        <v>9.029760125816163E-4</v>
      </c>
      <c r="AF156" s="714">
        <v>3.5067135164425275E-3</v>
      </c>
      <c r="AG156" s="714">
        <v>6.0238819479262689E-5</v>
      </c>
      <c r="AH156" s="714">
        <v>13.91391143026844</v>
      </c>
      <c r="AI156" s="714">
        <v>147.14416967394038</v>
      </c>
      <c r="AJ156" s="714">
        <v>11.303924592969061</v>
      </c>
      <c r="AK156" s="714">
        <v>0.52686763739471421</v>
      </c>
      <c r="AL156" s="714">
        <v>2.2019561900705628E-2</v>
      </c>
      <c r="AM156" s="714">
        <v>3.0813724509224562E-2</v>
      </c>
      <c r="AN156" s="714">
        <v>8.5667697904284433E-3</v>
      </c>
      <c r="AO156" s="714">
        <v>2.9676962261196194E-4</v>
      </c>
      <c r="AP156" s="714">
        <v>2.9061578027419605E-3</v>
      </c>
      <c r="AQ156" s="714">
        <v>7.6507596914500668E-6</v>
      </c>
      <c r="AR156" s="714">
        <v>11.89540286474918</v>
      </c>
    </row>
    <row r="157" spans="1:44">
      <c r="A157" s="711" t="s">
        <v>1720</v>
      </c>
      <c r="B157" s="712">
        <v>154</v>
      </c>
      <c r="C157" s="712" t="s">
        <v>1146</v>
      </c>
      <c r="D157" s="713">
        <v>1716047</v>
      </c>
      <c r="E157" s="713">
        <v>44545310.586670369</v>
      </c>
      <c r="F157" s="713">
        <v>2813069.4809657391</v>
      </c>
      <c r="G157" s="713">
        <v>716.32840830838802</v>
      </c>
      <c r="H157" s="713">
        <v>2486.461029870914</v>
      </c>
      <c r="I157" s="713">
        <v>5741.0013900613176</v>
      </c>
      <c r="J157" s="713">
        <v>0</v>
      </c>
      <c r="K157" s="713">
        <v>0</v>
      </c>
      <c r="L157" s="713">
        <v>0</v>
      </c>
      <c r="M157" s="713">
        <v>0</v>
      </c>
      <c r="N157" s="713">
        <v>2822013.2717939797</v>
      </c>
      <c r="O157" s="714">
        <v>25.95809472973081</v>
      </c>
      <c r="P157" s="714">
        <v>1.6392729808482747</v>
      </c>
      <c r="Q157" s="714">
        <v>4.1742936429386144E-4</v>
      </c>
      <c r="R157" s="714">
        <v>1.4489469285345414E-3</v>
      </c>
      <c r="S157" s="714">
        <v>3.3454802753428766E-3</v>
      </c>
      <c r="T157" s="714">
        <v>0</v>
      </c>
      <c r="U157" s="714">
        <v>0</v>
      </c>
      <c r="V157" s="714">
        <v>0</v>
      </c>
      <c r="W157" s="714">
        <v>0</v>
      </c>
      <c r="X157" s="714">
        <v>1.644484837416446</v>
      </c>
      <c r="Y157" s="714">
        <v>205.64593359404088</v>
      </c>
      <c r="Z157" s="714">
        <v>13.534240617032525</v>
      </c>
      <c r="AA157" s="714">
        <v>0.6700238857328038</v>
      </c>
      <c r="AB157" s="714">
        <v>0.50316768666194667</v>
      </c>
      <c r="AC157" s="714">
        <v>5.0161630001987215E-2</v>
      </c>
      <c r="AD157" s="714">
        <v>1.253496640636226E-2</v>
      </c>
      <c r="AE157" s="714">
        <v>8.170320585855742E-4</v>
      </c>
      <c r="AF157" s="714">
        <v>6.3079077258584382E-3</v>
      </c>
      <c r="AG157" s="714">
        <v>5.4758353826640628E-5</v>
      </c>
      <c r="AH157" s="714">
        <v>14.777308483973894</v>
      </c>
      <c r="AI157" s="714">
        <v>184.54244059624392</v>
      </c>
      <c r="AJ157" s="714">
        <v>12.10597131551539</v>
      </c>
      <c r="AK157" s="714">
        <v>0.2629712768985572</v>
      </c>
      <c r="AL157" s="714">
        <v>2.1964555034384117E-2</v>
      </c>
      <c r="AM157" s="714">
        <v>4.3746742513726428E-2</v>
      </c>
      <c r="AN157" s="714">
        <v>7.6498062059313955E-3</v>
      </c>
      <c r="AO157" s="714">
        <v>2.5124594104485986E-4</v>
      </c>
      <c r="AP157" s="714">
        <v>5.6808814862524676E-3</v>
      </c>
      <c r="AQ157" s="714">
        <v>6.8797519020588984E-6</v>
      </c>
      <c r="AR157" s="714">
        <v>12.448242703347187</v>
      </c>
    </row>
    <row r="158" spans="1:44">
      <c r="A158" s="711" t="s">
        <v>1721</v>
      </c>
      <c r="B158" s="712">
        <v>155</v>
      </c>
      <c r="C158" s="712" t="s">
        <v>392</v>
      </c>
      <c r="D158" s="713">
        <v>311012</v>
      </c>
      <c r="E158" s="713">
        <v>19091647.869022101</v>
      </c>
      <c r="F158" s="713">
        <v>1374965.1757541455</v>
      </c>
      <c r="G158" s="713">
        <v>649.70514620002268</v>
      </c>
      <c r="H158" s="713">
        <v>1838.3706437159858</v>
      </c>
      <c r="I158" s="713">
        <v>3969.1080155720838</v>
      </c>
      <c r="J158" s="713">
        <v>0</v>
      </c>
      <c r="K158" s="713">
        <v>0</v>
      </c>
      <c r="L158" s="713">
        <v>0</v>
      </c>
      <c r="M158" s="713">
        <v>0</v>
      </c>
      <c r="N158" s="713">
        <v>1381422.3595596338</v>
      </c>
      <c r="O158" s="714">
        <v>61.385566695246808</v>
      </c>
      <c r="P158" s="714">
        <v>4.4209393070175604</v>
      </c>
      <c r="Q158" s="714">
        <v>2.0890034667473368E-3</v>
      </c>
      <c r="R158" s="714">
        <v>5.9109315515670962E-3</v>
      </c>
      <c r="S158" s="714">
        <v>1.2761912773693889E-2</v>
      </c>
      <c r="T158" s="714">
        <v>0</v>
      </c>
      <c r="U158" s="714">
        <v>0</v>
      </c>
      <c r="V158" s="714">
        <v>0</v>
      </c>
      <c r="W158" s="714">
        <v>0</v>
      </c>
      <c r="X158" s="714">
        <v>4.4417011548095697</v>
      </c>
      <c r="Y158" s="714">
        <v>321.39076333986736</v>
      </c>
      <c r="Z158" s="714">
        <v>20.171288319149816</v>
      </c>
      <c r="AA158" s="714">
        <v>0.73389340516377177</v>
      </c>
      <c r="AB158" s="714">
        <v>0.74783415842077261</v>
      </c>
      <c r="AC158" s="714">
        <v>7.9364309535251004E-2</v>
      </c>
      <c r="AD158" s="714">
        <v>1.624467132491585E-2</v>
      </c>
      <c r="AE158" s="714">
        <v>1.1648855469076535E-3</v>
      </c>
      <c r="AF158" s="714">
        <v>1.1483297986532508E-2</v>
      </c>
      <c r="AG158" s="714">
        <v>7.7952390072976552E-5</v>
      </c>
      <c r="AH158" s="714">
        <v>21.76135099951804</v>
      </c>
      <c r="AI158" s="714">
        <v>300.20303761200432</v>
      </c>
      <c r="AJ158" s="714">
        <v>18.803132321969365</v>
      </c>
      <c r="AK158" s="714">
        <v>0.26311175539851522</v>
      </c>
      <c r="AL158" s="714">
        <v>3.2391491600647276E-2</v>
      </c>
      <c r="AM158" s="714">
        <v>7.2896731179062604E-2</v>
      </c>
      <c r="AN158" s="714">
        <v>1.0540701550275105E-2</v>
      </c>
      <c r="AO158" s="714">
        <v>3.846580231486384E-4</v>
      </c>
      <c r="AP158" s="714">
        <v>1.076283804781049E-2</v>
      </c>
      <c r="AQ158" s="714">
        <v>1.0898840529242944E-5</v>
      </c>
      <c r="AR158" s="714">
        <v>19.193231396609356</v>
      </c>
    </row>
    <row r="159" spans="1:44">
      <c r="A159" s="711" t="s">
        <v>1722</v>
      </c>
      <c r="B159" s="712">
        <v>156</v>
      </c>
      <c r="C159" s="712" t="s">
        <v>1147</v>
      </c>
      <c r="D159" s="713">
        <v>1076886</v>
      </c>
      <c r="E159" s="713">
        <v>9720059.7191282585</v>
      </c>
      <c r="F159" s="713">
        <v>348533.97532548947</v>
      </c>
      <c r="G159" s="713">
        <v>125.80530516759177</v>
      </c>
      <c r="H159" s="713">
        <v>54.474115059883367</v>
      </c>
      <c r="I159" s="713">
        <v>90.368389549907036</v>
      </c>
      <c r="J159" s="713">
        <v>0</v>
      </c>
      <c r="K159" s="713">
        <v>0</v>
      </c>
      <c r="L159" s="713">
        <v>0</v>
      </c>
      <c r="M159" s="713">
        <v>0</v>
      </c>
      <c r="N159" s="713">
        <v>348804.62313526683</v>
      </c>
      <c r="O159" s="714">
        <v>9.0260804942475428</v>
      </c>
      <c r="P159" s="714">
        <v>0.32364983417510257</v>
      </c>
      <c r="Q159" s="714">
        <v>1.1682323399839144E-4</v>
      </c>
      <c r="R159" s="714">
        <v>5.0584848405386799E-5</v>
      </c>
      <c r="S159" s="714">
        <v>8.391639370361119E-5</v>
      </c>
      <c r="T159" s="714">
        <v>0</v>
      </c>
      <c r="U159" s="714">
        <v>0</v>
      </c>
      <c r="V159" s="714">
        <v>0</v>
      </c>
      <c r="W159" s="714">
        <v>0</v>
      </c>
      <c r="X159" s="714">
        <v>0.32390115865120989</v>
      </c>
      <c r="Y159" s="714">
        <v>83.728416386999669</v>
      </c>
      <c r="Z159" s="714">
        <v>4.5699361378018546</v>
      </c>
      <c r="AA159" s="714">
        <v>2.389572119126572</v>
      </c>
      <c r="AB159" s="714">
        <v>0.29053268453885817</v>
      </c>
      <c r="AC159" s="714">
        <v>2.6164534852986834E-2</v>
      </c>
      <c r="AD159" s="714">
        <v>2.5451300752418842E-2</v>
      </c>
      <c r="AE159" s="714">
        <v>1.2454090700134406E-3</v>
      </c>
      <c r="AF159" s="714">
        <v>2.6280168739543502E-3</v>
      </c>
      <c r="AG159" s="714">
        <v>9.6691815606091602E-5</v>
      </c>
      <c r="AH159" s="714">
        <v>7.3056268948322636</v>
      </c>
      <c r="AI159" s="714">
        <v>29.923496493803754</v>
      </c>
      <c r="AJ159" s="714">
        <v>1.2619715738433532</v>
      </c>
      <c r="AK159" s="714">
        <v>0.12740301044638883</v>
      </c>
      <c r="AL159" s="714">
        <v>2.4445082529002513E-3</v>
      </c>
      <c r="AM159" s="714">
        <v>6.4436747470538736E-3</v>
      </c>
      <c r="AN159" s="714">
        <v>4.0423351587272633E-3</v>
      </c>
      <c r="AO159" s="714">
        <v>1.4980121035942291E-4</v>
      </c>
      <c r="AP159" s="714">
        <v>1.0785818690239863E-3</v>
      </c>
      <c r="AQ159" s="714">
        <v>3.1763760425821733E-6</v>
      </c>
      <c r="AR159" s="714">
        <v>1.4035366619038494</v>
      </c>
    </row>
    <row r="160" spans="1:44">
      <c r="A160" s="711" t="s">
        <v>1723</v>
      </c>
      <c r="B160" s="712">
        <v>157</v>
      </c>
      <c r="C160" s="712" t="s">
        <v>1724</v>
      </c>
      <c r="D160" s="713">
        <v>294785</v>
      </c>
      <c r="E160" s="713">
        <v>8577809.7274723724</v>
      </c>
      <c r="F160" s="713">
        <v>707058.3098057406</v>
      </c>
      <c r="G160" s="713">
        <v>606.87887954278835</v>
      </c>
      <c r="H160" s="713">
        <v>48.072605267699281</v>
      </c>
      <c r="I160" s="713">
        <v>79.748774527768575</v>
      </c>
      <c r="J160" s="713">
        <v>0</v>
      </c>
      <c r="K160" s="713">
        <v>0</v>
      </c>
      <c r="L160" s="713">
        <v>0</v>
      </c>
      <c r="M160" s="713">
        <v>0</v>
      </c>
      <c r="N160" s="713">
        <v>707793.01006507897</v>
      </c>
      <c r="O160" s="714">
        <v>29.098528512211857</v>
      </c>
      <c r="P160" s="714">
        <v>2.3985559299344965</v>
      </c>
      <c r="Q160" s="714">
        <v>2.0587169616594751E-3</v>
      </c>
      <c r="R160" s="714">
        <v>1.6307683656800477E-4</v>
      </c>
      <c r="S160" s="714">
        <v>2.7053199629482021E-4</v>
      </c>
      <c r="T160" s="714">
        <v>0</v>
      </c>
      <c r="U160" s="714">
        <v>0</v>
      </c>
      <c r="V160" s="714">
        <v>0</v>
      </c>
      <c r="W160" s="714">
        <v>0</v>
      </c>
      <c r="X160" s="714">
        <v>2.4010482557290187</v>
      </c>
      <c r="Y160" s="714">
        <v>118.42969145579379</v>
      </c>
      <c r="Z160" s="714">
        <v>6.6511552529893043</v>
      </c>
      <c r="AA160" s="714">
        <v>1.0747172764689972</v>
      </c>
      <c r="AB160" s="714">
        <v>0.35343965466978322</v>
      </c>
      <c r="AC160" s="714">
        <v>2.7411848989361359E-2</v>
      </c>
      <c r="AD160" s="714">
        <v>1.6366999647944722E-2</v>
      </c>
      <c r="AE160" s="714">
        <v>9.3800441204444488E-4</v>
      </c>
      <c r="AF160" s="714">
        <v>4.229475069432281E-3</v>
      </c>
      <c r="AG160" s="714">
        <v>6.6889856775105604E-5</v>
      </c>
      <c r="AH160" s="714">
        <v>8.1283254021036431</v>
      </c>
      <c r="AI160" s="714">
        <v>92.57390770152449</v>
      </c>
      <c r="AJ160" s="714">
        <v>5.1105501800592075</v>
      </c>
      <c r="AK160" s="714">
        <v>7.0187565711878883E-2</v>
      </c>
      <c r="AL160" s="714">
        <v>7.9321787716242036E-3</v>
      </c>
      <c r="AM160" s="714">
        <v>1.8107383867317011E-2</v>
      </c>
      <c r="AN160" s="714">
        <v>6.2960059778701498E-3</v>
      </c>
      <c r="AO160" s="714">
        <v>2.2616657574341218E-4</v>
      </c>
      <c r="AP160" s="714">
        <v>3.4111586256552928E-3</v>
      </c>
      <c r="AQ160" s="714">
        <v>5.6795174821270584E-6</v>
      </c>
      <c r="AR160" s="714">
        <v>5.2167163191067791</v>
      </c>
    </row>
    <row r="161" spans="1:44">
      <c r="A161" s="711" t="s">
        <v>1725</v>
      </c>
      <c r="B161" s="712">
        <v>158</v>
      </c>
      <c r="C161" s="712" t="s">
        <v>1726</v>
      </c>
      <c r="D161" s="713">
        <v>479635</v>
      </c>
      <c r="E161" s="713">
        <v>10039145.092222225</v>
      </c>
      <c r="F161" s="713">
        <v>473399.78326656064</v>
      </c>
      <c r="G161" s="713">
        <v>10.14525535530538</v>
      </c>
      <c r="H161" s="713">
        <v>56.262364703415962</v>
      </c>
      <c r="I161" s="713">
        <v>93.334958905307985</v>
      </c>
      <c r="J161" s="713">
        <v>0</v>
      </c>
      <c r="K161" s="713">
        <v>0</v>
      </c>
      <c r="L161" s="713">
        <v>0</v>
      </c>
      <c r="M161" s="713">
        <v>0</v>
      </c>
      <c r="N161" s="713">
        <v>473559.52584552462</v>
      </c>
      <c r="O161" s="714">
        <v>20.930801739285549</v>
      </c>
      <c r="P161" s="714">
        <v>0.98700007978266946</v>
      </c>
      <c r="Q161" s="714">
        <v>2.1152033015324947E-5</v>
      </c>
      <c r="R161" s="714">
        <v>1.1730245854330056E-4</v>
      </c>
      <c r="S161" s="714">
        <v>1.9459580494606937E-4</v>
      </c>
      <c r="T161" s="714">
        <v>0</v>
      </c>
      <c r="U161" s="714">
        <v>0</v>
      </c>
      <c r="V161" s="714">
        <v>0</v>
      </c>
      <c r="W161" s="714">
        <v>0</v>
      </c>
      <c r="X161" s="714">
        <v>0.98733313007917423</v>
      </c>
      <c r="Y161" s="714">
        <v>73.110603626108983</v>
      </c>
      <c r="Z161" s="714">
        <v>3.6943273546705768</v>
      </c>
      <c r="AA161" s="714">
        <v>0.22559050428959454</v>
      </c>
      <c r="AB161" s="714">
        <v>0.21955597796225212</v>
      </c>
      <c r="AC161" s="714">
        <v>2.201547540780649E-2</v>
      </c>
      <c r="AD161" s="714">
        <v>1.3376656357372058E-2</v>
      </c>
      <c r="AE161" s="714">
        <v>8.9058571917505019E-4</v>
      </c>
      <c r="AF161" s="714">
        <v>2.2098884434597079E-3</v>
      </c>
      <c r="AG161" s="714">
        <v>5.4929168585226483E-5</v>
      </c>
      <c r="AH161" s="714">
        <v>4.1780213720188222</v>
      </c>
      <c r="AI161" s="714">
        <v>60.525285507912479</v>
      </c>
      <c r="AJ161" s="714">
        <v>2.9969000443225595</v>
      </c>
      <c r="AK161" s="714">
        <v>3.1642193013688584E-2</v>
      </c>
      <c r="AL161" s="714">
        <v>5.9313566678830384E-3</v>
      </c>
      <c r="AM161" s="714">
        <v>1.6064676742857709E-2</v>
      </c>
      <c r="AN161" s="714">
        <v>9.6438272485889435E-3</v>
      </c>
      <c r="AO161" s="714">
        <v>3.4177137006489175E-4</v>
      </c>
      <c r="AP161" s="714">
        <v>1.7098029513110905E-3</v>
      </c>
      <c r="AQ161" s="714">
        <v>8.0497743898527273E-6</v>
      </c>
      <c r="AR161" s="714">
        <v>3.0622417220913438</v>
      </c>
    </row>
    <row r="162" spans="1:44">
      <c r="A162" s="711" t="s">
        <v>1727</v>
      </c>
      <c r="B162" s="712">
        <v>159</v>
      </c>
      <c r="C162" s="712" t="s">
        <v>1150</v>
      </c>
      <c r="D162" s="713">
        <v>1748513</v>
      </c>
      <c r="E162" s="713">
        <v>1535528.0197909574</v>
      </c>
      <c r="F162" s="713">
        <v>96493.3080459435</v>
      </c>
      <c r="G162" s="713">
        <v>142.21897479023659</v>
      </c>
      <c r="H162" s="713">
        <v>8.6055572131062288</v>
      </c>
      <c r="I162" s="713">
        <v>14.275961081205327</v>
      </c>
      <c r="J162" s="713">
        <v>0</v>
      </c>
      <c r="K162" s="713">
        <v>0</v>
      </c>
      <c r="L162" s="713">
        <v>0</v>
      </c>
      <c r="M162" s="713">
        <v>0</v>
      </c>
      <c r="N162" s="713">
        <v>96658.408539028038</v>
      </c>
      <c r="O162" s="714">
        <v>0.87819079400093536</v>
      </c>
      <c r="P162" s="714">
        <v>5.5185925438325879E-2</v>
      </c>
      <c r="Q162" s="714">
        <v>8.1337098889305704E-5</v>
      </c>
      <c r="R162" s="714">
        <v>4.9216432552152763E-6</v>
      </c>
      <c r="S162" s="714">
        <v>8.1646296488532405E-6</v>
      </c>
      <c r="T162" s="714">
        <v>0</v>
      </c>
      <c r="U162" s="714">
        <v>0</v>
      </c>
      <c r="V162" s="714">
        <v>0</v>
      </c>
      <c r="W162" s="714">
        <v>0</v>
      </c>
      <c r="X162" s="714">
        <v>5.5280348810119256E-2</v>
      </c>
      <c r="Y162" s="714">
        <v>41.84553192527197</v>
      </c>
      <c r="Z162" s="714">
        <v>2.4543767493995272</v>
      </c>
      <c r="AA162" s="714">
        <v>1.2956837312334115</v>
      </c>
      <c r="AB162" s="714">
        <v>0.16663715526068112</v>
      </c>
      <c r="AC162" s="714">
        <v>1.5086567516993013E-2</v>
      </c>
      <c r="AD162" s="714">
        <v>1.5206062423806489E-2</v>
      </c>
      <c r="AE162" s="714">
        <v>7.5467750566842297E-4</v>
      </c>
      <c r="AF162" s="714">
        <v>1.3609178677515214E-3</v>
      </c>
      <c r="AG162" s="714">
        <v>5.6651845243654193E-5</v>
      </c>
      <c r="AH162" s="714">
        <v>3.9491625130530834</v>
      </c>
      <c r="AI162" s="714">
        <v>12.010384966127306</v>
      </c>
      <c r="AJ162" s="714">
        <v>0.62423389275252095</v>
      </c>
      <c r="AK162" s="714">
        <v>6.8099040395281252E-2</v>
      </c>
      <c r="AL162" s="714">
        <v>1.5488931765933597E-3</v>
      </c>
      <c r="AM162" s="714">
        <v>4.0783384551234857E-3</v>
      </c>
      <c r="AN162" s="714">
        <v>3.3444966072792319E-3</v>
      </c>
      <c r="AO162" s="714">
        <v>1.1622525936452218E-4</v>
      </c>
      <c r="AP162" s="714">
        <v>4.8357502251227197E-4</v>
      </c>
      <c r="AQ162" s="714">
        <v>2.3350110922184105E-6</v>
      </c>
      <c r="AR162" s="714">
        <v>0.7019067966797673</v>
      </c>
    </row>
    <row r="163" spans="1:44">
      <c r="A163" s="711" t="s">
        <v>1728</v>
      </c>
      <c r="B163" s="712">
        <v>160</v>
      </c>
      <c r="C163" s="712" t="s">
        <v>653</v>
      </c>
      <c r="D163" s="713">
        <v>0</v>
      </c>
      <c r="E163" s="713">
        <v>0</v>
      </c>
      <c r="F163" s="713">
        <v>0</v>
      </c>
      <c r="G163" s="713">
        <v>0</v>
      </c>
      <c r="H163" s="713">
        <v>0</v>
      </c>
      <c r="I163" s="713">
        <v>0</v>
      </c>
      <c r="J163" s="713">
        <v>0</v>
      </c>
      <c r="K163" s="713">
        <v>0</v>
      </c>
      <c r="L163" s="713">
        <v>0</v>
      </c>
      <c r="M163" s="713">
        <v>0</v>
      </c>
      <c r="N163" s="713">
        <v>0</v>
      </c>
      <c r="O163" s="714">
        <v>0</v>
      </c>
      <c r="P163" s="714">
        <v>0</v>
      </c>
      <c r="Q163" s="714">
        <v>0</v>
      </c>
      <c r="R163" s="714">
        <v>0</v>
      </c>
      <c r="S163" s="714">
        <v>0</v>
      </c>
      <c r="T163" s="714">
        <v>0</v>
      </c>
      <c r="U163" s="714">
        <v>0</v>
      </c>
      <c r="V163" s="714">
        <v>0</v>
      </c>
      <c r="W163" s="714">
        <v>0</v>
      </c>
      <c r="X163" s="714">
        <v>0</v>
      </c>
      <c r="Y163" s="714">
        <v>0</v>
      </c>
      <c r="Z163" s="714">
        <v>0</v>
      </c>
      <c r="AA163" s="714">
        <v>0</v>
      </c>
      <c r="AB163" s="714">
        <v>0</v>
      </c>
      <c r="AC163" s="714">
        <v>0</v>
      </c>
      <c r="AD163" s="714">
        <v>0</v>
      </c>
      <c r="AE163" s="714">
        <v>0</v>
      </c>
      <c r="AF163" s="714">
        <v>0</v>
      </c>
      <c r="AG163" s="714">
        <v>0</v>
      </c>
      <c r="AH163" s="714">
        <v>0</v>
      </c>
      <c r="AI163" s="714">
        <v>0</v>
      </c>
      <c r="AJ163" s="714">
        <v>0</v>
      </c>
      <c r="AK163" s="714">
        <v>0</v>
      </c>
      <c r="AL163" s="714">
        <v>0</v>
      </c>
      <c r="AM163" s="714">
        <v>0</v>
      </c>
      <c r="AN163" s="714">
        <v>0</v>
      </c>
      <c r="AO163" s="714">
        <v>0</v>
      </c>
      <c r="AP163" s="714">
        <v>0</v>
      </c>
      <c r="AQ163" s="714">
        <v>0</v>
      </c>
      <c r="AR163" s="714">
        <v>0</v>
      </c>
    </row>
    <row r="164" spans="1:44">
      <c r="A164" s="711" t="s">
        <v>1729</v>
      </c>
      <c r="B164" s="712">
        <v>161</v>
      </c>
      <c r="C164" s="712" t="s">
        <v>655</v>
      </c>
      <c r="D164" s="713">
        <v>952929</v>
      </c>
      <c r="E164" s="713">
        <v>2844144.764580457</v>
      </c>
      <c r="F164" s="713">
        <v>154290.14854956258</v>
      </c>
      <c r="G164" s="713">
        <v>336.82247779613863</v>
      </c>
      <c r="H164" s="713">
        <v>111.11284670860717</v>
      </c>
      <c r="I164" s="713">
        <v>168.20226436603122</v>
      </c>
      <c r="J164" s="713">
        <v>0</v>
      </c>
      <c r="K164" s="713">
        <v>0</v>
      </c>
      <c r="L164" s="713">
        <v>0</v>
      </c>
      <c r="M164" s="713">
        <v>0</v>
      </c>
      <c r="N164" s="713">
        <v>154906.28613843335</v>
      </c>
      <c r="O164" s="714">
        <v>2.9846344948893959</v>
      </c>
      <c r="P164" s="714">
        <v>0.16191148401356512</v>
      </c>
      <c r="Q164" s="714">
        <v>3.5346020301212224E-4</v>
      </c>
      <c r="R164" s="714">
        <v>1.1660139077371679E-4</v>
      </c>
      <c r="S164" s="714">
        <v>1.7651080444191667E-4</v>
      </c>
      <c r="T164" s="714">
        <v>0</v>
      </c>
      <c r="U164" s="714">
        <v>0</v>
      </c>
      <c r="V164" s="714">
        <v>0</v>
      </c>
      <c r="W164" s="714">
        <v>0</v>
      </c>
      <c r="X164" s="714">
        <v>0.16255805641179288</v>
      </c>
      <c r="Y164" s="714">
        <v>69.203270829041713</v>
      </c>
      <c r="Z164" s="714">
        <v>3.7507841446509116</v>
      </c>
      <c r="AA164" s="714">
        <v>1.057425747649575</v>
      </c>
      <c r="AB164" s="714">
        <v>0.25027580575199515</v>
      </c>
      <c r="AC164" s="714">
        <v>2.4844199881705858E-2</v>
      </c>
      <c r="AD164" s="714">
        <v>2.9918592967874642E-2</v>
      </c>
      <c r="AE164" s="714">
        <v>9.6499331634269871E-4</v>
      </c>
      <c r="AF164" s="714">
        <v>2.4562511415574173E-3</v>
      </c>
      <c r="AG164" s="714">
        <v>6.6805457929244405E-5</v>
      </c>
      <c r="AH164" s="714">
        <v>5.1167365408178913</v>
      </c>
      <c r="AI164" s="714">
        <v>39.143915834479472</v>
      </c>
      <c r="AJ164" s="714">
        <v>1.967294287532646</v>
      </c>
      <c r="AK164" s="714">
        <v>7.8119295641046735E-2</v>
      </c>
      <c r="AL164" s="714">
        <v>4.5048876442680729E-3</v>
      </c>
      <c r="AM164" s="714">
        <v>1.1960271777590268E-2</v>
      </c>
      <c r="AN164" s="714">
        <v>1.6811523299863844E-2</v>
      </c>
      <c r="AO164" s="714">
        <v>2.2929093504781754E-4</v>
      </c>
      <c r="AP164" s="714">
        <v>1.5249945509342518E-3</v>
      </c>
      <c r="AQ164" s="714">
        <v>4.8543943627506331E-6</v>
      </c>
      <c r="AR164" s="714">
        <v>2.0804494057757603</v>
      </c>
    </row>
    <row r="165" spans="1:44">
      <c r="A165" s="711" t="s">
        <v>1730</v>
      </c>
      <c r="B165" s="712">
        <v>162</v>
      </c>
      <c r="C165" s="712" t="s">
        <v>1153</v>
      </c>
      <c r="D165" s="713">
        <v>152141</v>
      </c>
      <c r="E165" s="713">
        <v>673039.9731546219</v>
      </c>
      <c r="F165" s="713">
        <v>36256.475639019045</v>
      </c>
      <c r="G165" s="713">
        <v>127.83021747684779</v>
      </c>
      <c r="H165" s="713">
        <v>26.293804836240813</v>
      </c>
      <c r="I165" s="713">
        <v>39.803475864970459</v>
      </c>
      <c r="J165" s="713">
        <v>0</v>
      </c>
      <c r="K165" s="713">
        <v>0</v>
      </c>
      <c r="L165" s="713">
        <v>0</v>
      </c>
      <c r="M165" s="713">
        <v>0</v>
      </c>
      <c r="N165" s="713">
        <v>36450.403137197107</v>
      </c>
      <c r="O165" s="714">
        <v>4.4237909120790704</v>
      </c>
      <c r="P165" s="714">
        <v>0.2383083826123073</v>
      </c>
      <c r="Q165" s="714">
        <v>8.402088685945787E-4</v>
      </c>
      <c r="R165" s="714">
        <v>1.7282523998291593E-4</v>
      </c>
      <c r="S165" s="714">
        <v>2.6162228370373838E-4</v>
      </c>
      <c r="T165" s="714">
        <v>0</v>
      </c>
      <c r="U165" s="714">
        <v>0</v>
      </c>
      <c r="V165" s="714">
        <v>0</v>
      </c>
      <c r="W165" s="714">
        <v>0</v>
      </c>
      <c r="X165" s="714">
        <v>0.23958303900458852</v>
      </c>
      <c r="Y165" s="714">
        <v>63.402190070174299</v>
      </c>
      <c r="Z165" s="714">
        <v>3.465578867972253</v>
      </c>
      <c r="AA165" s="714">
        <v>0.34734463739814275</v>
      </c>
      <c r="AB165" s="714">
        <v>0.27135485338207227</v>
      </c>
      <c r="AC165" s="714">
        <v>3.1629520414274012E-2</v>
      </c>
      <c r="AD165" s="714">
        <v>2.8442535223826084E-2</v>
      </c>
      <c r="AE165" s="714">
        <v>1.6115620496924947E-3</v>
      </c>
      <c r="AF165" s="714">
        <v>2.4906659559945656E-3</v>
      </c>
      <c r="AG165" s="714">
        <v>1.3869656298433111E-4</v>
      </c>
      <c r="AH165" s="714">
        <v>4.148591338959239</v>
      </c>
      <c r="AI165" s="714">
        <v>44.349631775892576</v>
      </c>
      <c r="AJ165" s="714">
        <v>2.3978882126996766</v>
      </c>
      <c r="AK165" s="714">
        <v>9.6399918590366757E-2</v>
      </c>
      <c r="AL165" s="714">
        <v>9.195797261307535E-3</v>
      </c>
      <c r="AM165" s="714">
        <v>1.8142031281754203E-2</v>
      </c>
      <c r="AN165" s="714">
        <v>1.9243126449114287E-2</v>
      </c>
      <c r="AO165" s="714">
        <v>4.2086026268166213E-4</v>
      </c>
      <c r="AP165" s="714">
        <v>1.6556318942233901E-3</v>
      </c>
      <c r="AQ165" s="714">
        <v>1.0294667530772256E-5</v>
      </c>
      <c r="AR165" s="714">
        <v>2.5429558731066555</v>
      </c>
    </row>
    <row r="166" spans="1:44">
      <c r="A166" s="711" t="s">
        <v>1731</v>
      </c>
      <c r="B166" s="712">
        <v>163</v>
      </c>
      <c r="C166" s="712" t="s">
        <v>1155</v>
      </c>
      <c r="D166" s="713">
        <v>617511</v>
      </c>
      <c r="E166" s="713">
        <v>5364448.8605220215</v>
      </c>
      <c r="F166" s="713">
        <v>289127.78529072658</v>
      </c>
      <c r="G166" s="713">
        <v>52.755327847587971</v>
      </c>
      <c r="H166" s="713">
        <v>209.57413678036579</v>
      </c>
      <c r="I166" s="713">
        <v>317.25264362507977</v>
      </c>
      <c r="J166" s="713">
        <v>0</v>
      </c>
      <c r="K166" s="713">
        <v>0</v>
      </c>
      <c r="L166" s="713">
        <v>0</v>
      </c>
      <c r="M166" s="713">
        <v>0</v>
      </c>
      <c r="N166" s="713">
        <v>289707.36739897961</v>
      </c>
      <c r="O166" s="714">
        <v>8.6872118237926479</v>
      </c>
      <c r="P166" s="714">
        <v>0.46821479340566657</v>
      </c>
      <c r="Q166" s="714">
        <v>8.5432207438552465E-5</v>
      </c>
      <c r="R166" s="714">
        <v>3.3938526889458779E-4</v>
      </c>
      <c r="S166" s="714">
        <v>5.1376031135490663E-4</v>
      </c>
      <c r="T166" s="714">
        <v>0</v>
      </c>
      <c r="U166" s="714">
        <v>0</v>
      </c>
      <c r="V166" s="714">
        <v>0</v>
      </c>
      <c r="W166" s="714">
        <v>0</v>
      </c>
      <c r="X166" s="714">
        <v>0.46915337119335465</v>
      </c>
      <c r="Y166" s="714">
        <v>66.92822157033099</v>
      </c>
      <c r="Z166" s="714">
        <v>3.6738233226231021</v>
      </c>
      <c r="AA166" s="714">
        <v>1.0377907784965557</v>
      </c>
      <c r="AB166" s="714">
        <v>0.22399082593582587</v>
      </c>
      <c r="AC166" s="714">
        <v>1.942220333219067E-2</v>
      </c>
      <c r="AD166" s="714">
        <v>1.5724345508780019E-2</v>
      </c>
      <c r="AE166" s="714">
        <v>8.5233169540772187E-4</v>
      </c>
      <c r="AF166" s="714">
        <v>2.1846850804969667E-3</v>
      </c>
      <c r="AG166" s="714">
        <v>5.9562785528983308E-5</v>
      </c>
      <c r="AH166" s="714">
        <v>4.9738480554578883</v>
      </c>
      <c r="AI166" s="714">
        <v>41.790523620721039</v>
      </c>
      <c r="AJ166" s="714">
        <v>2.149801407423265</v>
      </c>
      <c r="AK166" s="714">
        <v>6.0023389685508459E-2</v>
      </c>
      <c r="AL166" s="714">
        <v>4.2114268630782936E-3</v>
      </c>
      <c r="AM166" s="714">
        <v>1.0231952843681552E-2</v>
      </c>
      <c r="AN166" s="714">
        <v>5.8692145318939614E-3</v>
      </c>
      <c r="AO166" s="714">
        <v>2.0565129839903505E-4</v>
      </c>
      <c r="AP166" s="714">
        <v>1.3992435667356156E-3</v>
      </c>
      <c r="AQ166" s="714">
        <v>4.3412093335847203E-6</v>
      </c>
      <c r="AR166" s="714">
        <v>2.231746627421896</v>
      </c>
    </row>
    <row r="167" spans="1:44">
      <c r="A167" s="711" t="s">
        <v>1732</v>
      </c>
      <c r="B167" s="712">
        <v>164</v>
      </c>
      <c r="C167" s="712" t="s">
        <v>1156</v>
      </c>
      <c r="D167" s="713">
        <v>834236</v>
      </c>
      <c r="E167" s="713">
        <v>2942186.4773570788</v>
      </c>
      <c r="F167" s="713">
        <v>171426.782291957</v>
      </c>
      <c r="G167" s="713">
        <v>0</v>
      </c>
      <c r="H167" s="713">
        <v>114.94306447335059</v>
      </c>
      <c r="I167" s="713">
        <v>174.00043550581299</v>
      </c>
      <c r="J167" s="713">
        <v>0</v>
      </c>
      <c r="K167" s="713">
        <v>0</v>
      </c>
      <c r="L167" s="713">
        <v>0</v>
      </c>
      <c r="M167" s="713">
        <v>0</v>
      </c>
      <c r="N167" s="713">
        <v>171715.72579193616</v>
      </c>
      <c r="O167" s="714">
        <v>3.5268035392347956</v>
      </c>
      <c r="P167" s="714">
        <v>0.20548955246711603</v>
      </c>
      <c r="Q167" s="714">
        <v>0</v>
      </c>
      <c r="R167" s="714">
        <v>1.3778243143828677E-4</v>
      </c>
      <c r="S167" s="714">
        <v>2.0857459460609827E-4</v>
      </c>
      <c r="T167" s="714">
        <v>0</v>
      </c>
      <c r="U167" s="714">
        <v>0</v>
      </c>
      <c r="V167" s="714">
        <v>0</v>
      </c>
      <c r="W167" s="714">
        <v>0</v>
      </c>
      <c r="X167" s="714">
        <v>0.20583590949316041</v>
      </c>
      <c r="Y167" s="714">
        <v>48.485462774197302</v>
      </c>
      <c r="Z167" s="714">
        <v>2.5900458412764618</v>
      </c>
      <c r="AA167" s="714">
        <v>0.12228165041719635</v>
      </c>
      <c r="AB167" s="714">
        <v>0.15594828173792796</v>
      </c>
      <c r="AC167" s="714">
        <v>1.5075833532410002E-2</v>
      </c>
      <c r="AD167" s="714">
        <v>1.2690289626013209E-2</v>
      </c>
      <c r="AE167" s="714">
        <v>8.3822448832518806E-4</v>
      </c>
      <c r="AF167" s="714">
        <v>1.8017261916776551E-3</v>
      </c>
      <c r="AG167" s="714">
        <v>5.1985019086844184E-5</v>
      </c>
      <c r="AH167" s="714">
        <v>2.898733832289099</v>
      </c>
      <c r="AI167" s="714">
        <v>33.260382246426275</v>
      </c>
      <c r="AJ167" s="714">
        <v>1.7965690234642095</v>
      </c>
      <c r="AK167" s="714">
        <v>1.794570576656716E-2</v>
      </c>
      <c r="AL167" s="714">
        <v>3.7618815530834899E-3</v>
      </c>
      <c r="AM167" s="714">
        <v>9.8531961229411692E-3</v>
      </c>
      <c r="AN167" s="714">
        <v>8.7717007122443853E-3</v>
      </c>
      <c r="AO167" s="714">
        <v>2.947500463328065E-4</v>
      </c>
      <c r="AP167" s="714">
        <v>1.2416761815902072E-3</v>
      </c>
      <c r="AQ167" s="714">
        <v>7.3474898147184932E-6</v>
      </c>
      <c r="AR167" s="714">
        <v>1.8384452813367833</v>
      </c>
    </row>
    <row r="168" spans="1:44">
      <c r="A168" s="711" t="s">
        <v>1733</v>
      </c>
      <c r="B168" s="712">
        <v>165</v>
      </c>
      <c r="C168" s="712" t="s">
        <v>1157</v>
      </c>
      <c r="D168" s="713">
        <v>983545</v>
      </c>
      <c r="E168" s="713">
        <v>9761370.3022802975</v>
      </c>
      <c r="F168" s="713">
        <v>584621.27908940648</v>
      </c>
      <c r="G168" s="713">
        <v>3715.293910777054</v>
      </c>
      <c r="H168" s="713">
        <v>381.34966108984753</v>
      </c>
      <c r="I168" s="713">
        <v>577.28587117156576</v>
      </c>
      <c r="J168" s="713">
        <v>1170</v>
      </c>
      <c r="K168" s="713">
        <v>0</v>
      </c>
      <c r="L168" s="713">
        <v>305500</v>
      </c>
      <c r="M168" s="713">
        <v>0</v>
      </c>
      <c r="N168" s="713">
        <v>895965.2085324449</v>
      </c>
      <c r="O168" s="714">
        <v>9.9246809269329805</v>
      </c>
      <c r="P168" s="714">
        <v>0.59440216674316526</v>
      </c>
      <c r="Q168" s="714">
        <v>3.777451881486921E-3</v>
      </c>
      <c r="R168" s="714">
        <v>3.8772975419512835E-4</v>
      </c>
      <c r="S168" s="714">
        <v>5.8694403527196595E-4</v>
      </c>
      <c r="T168" s="714">
        <v>1.1895744475341747E-3</v>
      </c>
      <c r="U168" s="714">
        <v>0</v>
      </c>
      <c r="V168" s="714">
        <v>0.31061110574503453</v>
      </c>
      <c r="W168" s="714">
        <v>0</v>
      </c>
      <c r="X168" s="714">
        <v>0.9109549726066879</v>
      </c>
      <c r="Y168" s="714">
        <v>72.39586797799933</v>
      </c>
      <c r="Z168" s="714">
        <v>3.8666407224766459</v>
      </c>
      <c r="AA168" s="714">
        <v>0.30795933335172349</v>
      </c>
      <c r="AB168" s="714">
        <v>0.234217701453102</v>
      </c>
      <c r="AC168" s="714">
        <v>2.0414766167279073E-2</v>
      </c>
      <c r="AD168" s="714">
        <v>1.7580519817113817E-2</v>
      </c>
      <c r="AE168" s="714">
        <v>1.1000285435813877E-3</v>
      </c>
      <c r="AF168" s="714">
        <v>0.31533856437427488</v>
      </c>
      <c r="AG168" s="714">
        <v>7.1240568668104389E-5</v>
      </c>
      <c r="AH168" s="714">
        <v>4.7633228767523885</v>
      </c>
      <c r="AI168" s="714">
        <v>45.664131581731894</v>
      </c>
      <c r="AJ168" s="714">
        <v>2.4519905905977519</v>
      </c>
      <c r="AK168" s="714">
        <v>4.9882581899217557E-2</v>
      </c>
      <c r="AL168" s="714">
        <v>4.9220853303209317E-3</v>
      </c>
      <c r="AM168" s="714">
        <v>1.1089281588252398E-2</v>
      </c>
      <c r="AN168" s="714">
        <v>1.0801535619438469E-2</v>
      </c>
      <c r="AO168" s="714">
        <v>3.3043601089771619E-4</v>
      </c>
      <c r="AP168" s="714">
        <v>0.31440569372773214</v>
      </c>
      <c r="AQ168" s="714">
        <v>9.0419323773520902E-6</v>
      </c>
      <c r="AR168" s="714">
        <v>2.8434312467059883</v>
      </c>
    </row>
    <row r="169" spans="1:44">
      <c r="A169" s="711" t="s">
        <v>1734</v>
      </c>
      <c r="B169" s="712">
        <v>166</v>
      </c>
      <c r="C169" s="712" t="s">
        <v>1158</v>
      </c>
      <c r="D169" s="713">
        <v>193382</v>
      </c>
      <c r="E169" s="713">
        <v>86323.664679666195</v>
      </c>
      <c r="F169" s="713">
        <v>5790.9816941719355</v>
      </c>
      <c r="G169" s="713">
        <v>397.69400992797085</v>
      </c>
      <c r="H169" s="713">
        <v>3.3724261297549796</v>
      </c>
      <c r="I169" s="713">
        <v>5.1051676582417853</v>
      </c>
      <c r="J169" s="713">
        <v>0</v>
      </c>
      <c r="K169" s="713">
        <v>0</v>
      </c>
      <c r="L169" s="713">
        <v>0</v>
      </c>
      <c r="M169" s="713">
        <v>0</v>
      </c>
      <c r="N169" s="713">
        <v>6197.1532978879031</v>
      </c>
      <c r="O169" s="714">
        <v>0.4463893468868157</v>
      </c>
      <c r="P169" s="714">
        <v>2.9945815505951618E-2</v>
      </c>
      <c r="Q169" s="714">
        <v>2.0565203065847433E-3</v>
      </c>
      <c r="R169" s="714">
        <v>1.7439193563801076E-5</v>
      </c>
      <c r="S169" s="714">
        <v>2.6399394246836755E-5</v>
      </c>
      <c r="T169" s="714">
        <v>0</v>
      </c>
      <c r="U169" s="714">
        <v>0</v>
      </c>
      <c r="V169" s="714">
        <v>0</v>
      </c>
      <c r="W169" s="714">
        <v>0</v>
      </c>
      <c r="X169" s="714">
        <v>3.2046174400347002E-2</v>
      </c>
      <c r="Y169" s="714">
        <v>18.86938065612744</v>
      </c>
      <c r="Z169" s="714">
        <v>1.0279222685690306</v>
      </c>
      <c r="AA169" s="714">
        <v>6.972726683761063E-2</v>
      </c>
      <c r="AB169" s="714">
        <v>5.802975517634329E-2</v>
      </c>
      <c r="AC169" s="714">
        <v>1.1136792934175752E-2</v>
      </c>
      <c r="AD169" s="714">
        <v>4.7294069055582796E-3</v>
      </c>
      <c r="AE169" s="714">
        <v>4.094349845037483E-4</v>
      </c>
      <c r="AF169" s="714">
        <v>1.0074449014842407E-3</v>
      </c>
      <c r="AG169" s="714">
        <v>2.7156082252954806E-5</v>
      </c>
      <c r="AH169" s="714">
        <v>1.1729895263909595</v>
      </c>
      <c r="AI169" s="714">
        <v>16.561984800773679</v>
      </c>
      <c r="AJ169" s="714">
        <v>0.89457809375790887</v>
      </c>
      <c r="AK169" s="714">
        <v>2.5413760974112451E-2</v>
      </c>
      <c r="AL169" s="714">
        <v>1.8690142333082189E-3</v>
      </c>
      <c r="AM169" s="714">
        <v>7.579906355811912E-3</v>
      </c>
      <c r="AN169" s="714">
        <v>3.6808631772266899E-3</v>
      </c>
      <c r="AO169" s="714">
        <v>1.5931391874870874E-4</v>
      </c>
      <c r="AP169" s="714">
        <v>8.7814858193849352E-4</v>
      </c>
      <c r="AQ169" s="714">
        <v>4.583497022359279E-6</v>
      </c>
      <c r="AR169" s="714">
        <v>0.93416368449607767</v>
      </c>
    </row>
    <row r="170" spans="1:44">
      <c r="A170" s="711" t="s">
        <v>1735</v>
      </c>
      <c r="B170" s="712">
        <v>167</v>
      </c>
      <c r="C170" s="712" t="s">
        <v>657</v>
      </c>
      <c r="D170" s="713">
        <v>883450</v>
      </c>
      <c r="E170" s="713">
        <v>1793414.4555060118</v>
      </c>
      <c r="F170" s="713">
        <v>104424.90264593356</v>
      </c>
      <c r="G170" s="713">
        <v>7614.0801741203832</v>
      </c>
      <c r="H170" s="713">
        <v>70.063728105989881</v>
      </c>
      <c r="I170" s="713">
        <v>106.06224272391486</v>
      </c>
      <c r="J170" s="713">
        <v>0</v>
      </c>
      <c r="K170" s="713">
        <v>0</v>
      </c>
      <c r="L170" s="713">
        <v>0</v>
      </c>
      <c r="M170" s="713">
        <v>0</v>
      </c>
      <c r="N170" s="713">
        <v>112215.10879088384</v>
      </c>
      <c r="O170" s="714">
        <v>2.0300124008217915</v>
      </c>
      <c r="P170" s="714">
        <v>0.11820125943282989</v>
      </c>
      <c r="Q170" s="714">
        <v>8.618575102292584E-3</v>
      </c>
      <c r="R170" s="714">
        <v>7.9306953541218955E-5</v>
      </c>
      <c r="S170" s="714">
        <v>1.2005460719216126E-4</v>
      </c>
      <c r="T170" s="714">
        <v>0</v>
      </c>
      <c r="U170" s="714">
        <v>0</v>
      </c>
      <c r="V170" s="714">
        <v>0</v>
      </c>
      <c r="W170" s="714">
        <v>0</v>
      </c>
      <c r="X170" s="714">
        <v>0.12701919609585585</v>
      </c>
      <c r="Y170" s="714">
        <v>44.532732981659919</v>
      </c>
      <c r="Z170" s="714">
        <v>2.506012069026204</v>
      </c>
      <c r="AA170" s="714">
        <v>0.82710186099732175</v>
      </c>
      <c r="AB170" s="714">
        <v>0.1608258248277829</v>
      </c>
      <c r="AC170" s="714">
        <v>1.4975261010493856E-2</v>
      </c>
      <c r="AD170" s="714">
        <v>1.2639619800864099E-2</v>
      </c>
      <c r="AE170" s="714">
        <v>7.1036444459434181E-4</v>
      </c>
      <c r="AF170" s="714">
        <v>1.6979157394479613E-3</v>
      </c>
      <c r="AG170" s="714">
        <v>5.0232944253875099E-5</v>
      </c>
      <c r="AH170" s="714">
        <v>3.5240131487909627</v>
      </c>
      <c r="AI170" s="714">
        <v>20.016366024731397</v>
      </c>
      <c r="AJ170" s="714">
        <v>1.057371372524579</v>
      </c>
      <c r="AK170" s="714">
        <v>3.3967223769752794E-2</v>
      </c>
      <c r="AL170" s="714">
        <v>2.8491820418115165E-3</v>
      </c>
      <c r="AM170" s="714">
        <v>5.9325963123751015E-3</v>
      </c>
      <c r="AN170" s="714">
        <v>3.5488408965700905E-3</v>
      </c>
      <c r="AO170" s="714">
        <v>1.3041037492735795E-4</v>
      </c>
      <c r="AP170" s="714">
        <v>8.8791317880780498E-4</v>
      </c>
      <c r="AQ170" s="714">
        <v>3.1627553126057845E-6</v>
      </c>
      <c r="AR170" s="714">
        <v>1.1046907018541361</v>
      </c>
    </row>
    <row r="171" spans="1:44">
      <c r="A171" s="711" t="s">
        <v>1736</v>
      </c>
      <c r="B171" s="712">
        <v>168</v>
      </c>
      <c r="C171" s="712" t="s">
        <v>659</v>
      </c>
      <c r="D171" s="713">
        <v>2650782</v>
      </c>
      <c r="E171" s="713">
        <v>5423734.5357118724</v>
      </c>
      <c r="F171" s="713">
        <v>301817.02035192563</v>
      </c>
      <c r="G171" s="713">
        <v>41502.046526076345</v>
      </c>
      <c r="H171" s="713">
        <v>211.89026366020059</v>
      </c>
      <c r="I171" s="713">
        <v>320.75878892949186</v>
      </c>
      <c r="J171" s="713">
        <v>0</v>
      </c>
      <c r="K171" s="713">
        <v>0</v>
      </c>
      <c r="L171" s="713">
        <v>0</v>
      </c>
      <c r="M171" s="713">
        <v>0</v>
      </c>
      <c r="N171" s="713">
        <v>343851.71593059169</v>
      </c>
      <c r="O171" s="714">
        <v>2.0460884884957995</v>
      </c>
      <c r="P171" s="714">
        <v>0.11385961589897835</v>
      </c>
      <c r="Q171" s="714">
        <v>1.5656529479254177E-2</v>
      </c>
      <c r="R171" s="714">
        <v>7.9935001693915447E-5</v>
      </c>
      <c r="S171" s="714">
        <v>1.2100534443401677E-4</v>
      </c>
      <c r="T171" s="714">
        <v>0</v>
      </c>
      <c r="U171" s="714">
        <v>0</v>
      </c>
      <c r="V171" s="714">
        <v>0</v>
      </c>
      <c r="W171" s="714">
        <v>0</v>
      </c>
      <c r="X171" s="714">
        <v>0.12971708572436047</v>
      </c>
      <c r="Y171" s="714">
        <v>86.474018388606368</v>
      </c>
      <c r="Z171" s="714">
        <v>6.2111893699274008</v>
      </c>
      <c r="AA171" s="714">
        <v>0.4348420163269946</v>
      </c>
      <c r="AB171" s="714">
        <v>0.2490249556930999</v>
      </c>
      <c r="AC171" s="714">
        <v>2.2552094002314747E-2</v>
      </c>
      <c r="AD171" s="714">
        <v>1.2284466015130729E-2</v>
      </c>
      <c r="AE171" s="714">
        <v>8.1343932017076176E-4</v>
      </c>
      <c r="AF171" s="714">
        <v>2.215534175567913E-3</v>
      </c>
      <c r="AG171" s="714">
        <v>5.3367084768394472E-5</v>
      </c>
      <c r="AH171" s="714">
        <v>6.9329752425454476</v>
      </c>
      <c r="AI171" s="714">
        <v>70.907756050141757</v>
      </c>
      <c r="AJ171" s="714">
        <v>5.1847222787676115</v>
      </c>
      <c r="AK171" s="714">
        <v>0.19849838089690328</v>
      </c>
      <c r="AL171" s="714">
        <v>1.0330828967442272E-2</v>
      </c>
      <c r="AM171" s="714">
        <v>1.7390863046655235E-2</v>
      </c>
      <c r="AN171" s="714">
        <v>8.625423508684768E-3</v>
      </c>
      <c r="AO171" s="714">
        <v>2.8140135947080363E-4</v>
      </c>
      <c r="AP171" s="714">
        <v>1.6734921581684019E-3</v>
      </c>
      <c r="AQ171" s="714">
        <v>7.5076004147245621E-6</v>
      </c>
      <c r="AR171" s="714">
        <v>5.4215301763053514</v>
      </c>
    </row>
    <row r="172" spans="1:44">
      <c r="A172" s="711" t="s">
        <v>1737</v>
      </c>
      <c r="B172" s="712">
        <v>169</v>
      </c>
      <c r="C172" s="712" t="s">
        <v>661</v>
      </c>
      <c r="D172" s="713">
        <v>2042541</v>
      </c>
      <c r="E172" s="713">
        <v>7986617.6682254681</v>
      </c>
      <c r="F172" s="713">
        <v>513588.53181203682</v>
      </c>
      <c r="G172" s="713">
        <v>22571.252428426127</v>
      </c>
      <c r="H172" s="713">
        <v>312.01499858277924</v>
      </c>
      <c r="I172" s="713">
        <v>472.32728556959995</v>
      </c>
      <c r="J172" s="713">
        <v>0</v>
      </c>
      <c r="K172" s="713">
        <v>0</v>
      </c>
      <c r="L172" s="713">
        <v>0</v>
      </c>
      <c r="M172" s="713">
        <v>0</v>
      </c>
      <c r="N172" s="713">
        <v>536944.12652461533</v>
      </c>
      <c r="O172" s="714">
        <v>3.910138238706331</v>
      </c>
      <c r="P172" s="714">
        <v>0.25144588618394287</v>
      </c>
      <c r="Q172" s="714">
        <v>1.1050574959536248E-2</v>
      </c>
      <c r="R172" s="714">
        <v>1.5275825483198585E-4</v>
      </c>
      <c r="S172" s="714">
        <v>2.312449471367282E-4</v>
      </c>
      <c r="T172" s="714">
        <v>0</v>
      </c>
      <c r="U172" s="714">
        <v>0</v>
      </c>
      <c r="V172" s="714">
        <v>0</v>
      </c>
      <c r="W172" s="714">
        <v>0</v>
      </c>
      <c r="X172" s="714">
        <v>0.26288046434544782</v>
      </c>
      <c r="Y172" s="714">
        <v>57.793175323298684</v>
      </c>
      <c r="Z172" s="714">
        <v>3.742800282376507</v>
      </c>
      <c r="AA172" s="714">
        <v>0.22838317761176574</v>
      </c>
      <c r="AB172" s="714">
        <v>0.17923168375667384</v>
      </c>
      <c r="AC172" s="714">
        <v>1.6541872431426491E-2</v>
      </c>
      <c r="AD172" s="714">
        <v>1.1194293610566685E-2</v>
      </c>
      <c r="AE172" s="714">
        <v>6.9654313964401444E-4</v>
      </c>
      <c r="AF172" s="714">
        <v>2.6317557463478867E-3</v>
      </c>
      <c r="AG172" s="714">
        <v>4.8652408888223323E-5</v>
      </c>
      <c r="AH172" s="714">
        <v>4.1815282610818203</v>
      </c>
      <c r="AI172" s="714">
        <v>47.665560985579759</v>
      </c>
      <c r="AJ172" s="714">
        <v>3.1095161460951091</v>
      </c>
      <c r="AK172" s="714">
        <v>8.8101191304217077E-2</v>
      </c>
      <c r="AL172" s="714">
        <v>6.6200966422284438E-3</v>
      </c>
      <c r="AM172" s="714">
        <v>1.2775224076090327E-2</v>
      </c>
      <c r="AN172" s="714">
        <v>8.2322461080753043E-3</v>
      </c>
      <c r="AO172" s="714">
        <v>2.293780369497052E-4</v>
      </c>
      <c r="AP172" s="714">
        <v>2.2475406502319873E-3</v>
      </c>
      <c r="AQ172" s="714">
        <v>6.6363046805372141E-6</v>
      </c>
      <c r="AR172" s="714">
        <v>3.2277284592175817</v>
      </c>
    </row>
    <row r="173" spans="1:44">
      <c r="A173" s="711" t="s">
        <v>1738</v>
      </c>
      <c r="B173" s="712">
        <v>170</v>
      </c>
      <c r="C173" s="712" t="s">
        <v>663</v>
      </c>
      <c r="D173" s="713">
        <v>741857</v>
      </c>
      <c r="E173" s="713">
        <v>1015537.0048252743</v>
      </c>
      <c r="F173" s="713">
        <v>55970.883355482845</v>
      </c>
      <c r="G173" s="713">
        <v>6390.2937956877977</v>
      </c>
      <c r="H173" s="713">
        <v>39.674213826705063</v>
      </c>
      <c r="I173" s="713">
        <v>60.058695283854696</v>
      </c>
      <c r="J173" s="713">
        <v>0</v>
      </c>
      <c r="K173" s="713">
        <v>0</v>
      </c>
      <c r="L173" s="713">
        <v>0</v>
      </c>
      <c r="M173" s="713">
        <v>0</v>
      </c>
      <c r="N173" s="713">
        <v>62460.91006028121</v>
      </c>
      <c r="O173" s="714">
        <v>1.3689120744635075</v>
      </c>
      <c r="P173" s="714">
        <v>7.5446997676752864E-2</v>
      </c>
      <c r="Q173" s="714">
        <v>8.6139158836376784E-3</v>
      </c>
      <c r="R173" s="714">
        <v>5.347959758646891E-5</v>
      </c>
      <c r="S173" s="714">
        <v>8.0957240120204703E-5</v>
      </c>
      <c r="T173" s="714">
        <v>0</v>
      </c>
      <c r="U173" s="714">
        <v>0</v>
      </c>
      <c r="V173" s="714">
        <v>0</v>
      </c>
      <c r="W173" s="714">
        <v>0</v>
      </c>
      <c r="X173" s="714">
        <v>8.4195350398097224E-2</v>
      </c>
      <c r="Y173" s="714">
        <v>67.807606108321224</v>
      </c>
      <c r="Z173" s="714">
        <v>4.4730874634026572</v>
      </c>
      <c r="AA173" s="714">
        <v>0.35998227322563159</v>
      </c>
      <c r="AB173" s="714">
        <v>0.2118311770962428</v>
      </c>
      <c r="AC173" s="714">
        <v>2.1775118635115671E-2</v>
      </c>
      <c r="AD173" s="714">
        <v>2.2536982337229623E-2</v>
      </c>
      <c r="AE173" s="714">
        <v>9.7585571204600405E-3</v>
      </c>
      <c r="AF173" s="714">
        <v>3.4306202465594834E-2</v>
      </c>
      <c r="AG173" s="714">
        <v>1.1134726062638069E-3</v>
      </c>
      <c r="AH173" s="714">
        <v>5.1343912468891952</v>
      </c>
      <c r="AI173" s="714">
        <v>52.287849394492419</v>
      </c>
      <c r="AJ173" s="714">
        <v>3.5208582084070508</v>
      </c>
      <c r="AK173" s="714">
        <v>0.13012094331442198</v>
      </c>
      <c r="AL173" s="714">
        <v>7.9070146581354805E-3</v>
      </c>
      <c r="AM173" s="714">
        <v>1.4601845459428655E-2</v>
      </c>
      <c r="AN173" s="714">
        <v>1.615803653642546E-2</v>
      </c>
      <c r="AO173" s="714">
        <v>2.1086689244510957E-3</v>
      </c>
      <c r="AP173" s="714">
        <v>3.2171454128089826E-2</v>
      </c>
      <c r="AQ173" s="714">
        <v>1.1913848519345744E-4</v>
      </c>
      <c r="AR173" s="714">
        <v>3.7240453099131963</v>
      </c>
    </row>
    <row r="174" spans="1:44">
      <c r="A174" s="711" t="s">
        <v>1739</v>
      </c>
      <c r="B174" s="712">
        <v>171</v>
      </c>
      <c r="C174" s="712" t="s">
        <v>1740</v>
      </c>
      <c r="D174" s="713">
        <v>1291064</v>
      </c>
      <c r="E174" s="713">
        <v>3830796.500508022</v>
      </c>
      <c r="F174" s="713">
        <v>212302.88105544122</v>
      </c>
      <c r="G174" s="713">
        <v>3458.0577632163472</v>
      </c>
      <c r="H174" s="713">
        <v>149.65859320300981</v>
      </c>
      <c r="I174" s="713">
        <v>226.55268948870338</v>
      </c>
      <c r="J174" s="713">
        <v>0</v>
      </c>
      <c r="K174" s="713">
        <v>0</v>
      </c>
      <c r="L174" s="713">
        <v>0</v>
      </c>
      <c r="M174" s="713">
        <v>0</v>
      </c>
      <c r="N174" s="713">
        <v>216137.15010134928</v>
      </c>
      <c r="O174" s="714">
        <v>2.9671623564037275</v>
      </c>
      <c r="P174" s="714">
        <v>0.16444024545292968</v>
      </c>
      <c r="Q174" s="714">
        <v>2.6784557258326055E-3</v>
      </c>
      <c r="R174" s="714">
        <v>1.1591880278825048E-4</v>
      </c>
      <c r="S174" s="714">
        <v>1.7547750497938397E-4</v>
      </c>
      <c r="T174" s="714">
        <v>0</v>
      </c>
      <c r="U174" s="714">
        <v>0</v>
      </c>
      <c r="V174" s="714">
        <v>0</v>
      </c>
      <c r="W174" s="714">
        <v>0</v>
      </c>
      <c r="X174" s="714">
        <v>0.16741009748652991</v>
      </c>
      <c r="Y174" s="714">
        <v>80.797766504315774</v>
      </c>
      <c r="Z174" s="714">
        <v>5.8342673245341761</v>
      </c>
      <c r="AA174" s="714">
        <v>0.428205498070792</v>
      </c>
      <c r="AB174" s="714">
        <v>0.24150716127654787</v>
      </c>
      <c r="AC174" s="714">
        <v>2.1053493449955496E-2</v>
      </c>
      <c r="AD174" s="714">
        <v>1.1102706681661906E-2</v>
      </c>
      <c r="AE174" s="714">
        <v>6.8712798590025818E-4</v>
      </c>
      <c r="AF174" s="714">
        <v>2.1176958764694293E-3</v>
      </c>
      <c r="AG174" s="714">
        <v>4.7277324908996478E-5</v>
      </c>
      <c r="AH174" s="714">
        <v>6.5389882852004124</v>
      </c>
      <c r="AI174" s="714">
        <v>66.559584456667693</v>
      </c>
      <c r="AJ174" s="714">
        <v>4.8842475991396181</v>
      </c>
      <c r="AK174" s="714">
        <v>0.17198604405181736</v>
      </c>
      <c r="AL174" s="714">
        <v>1.0148485756959223E-2</v>
      </c>
      <c r="AM174" s="714">
        <v>1.6443683997201253E-2</v>
      </c>
      <c r="AN174" s="714">
        <v>7.5381154207076933E-3</v>
      </c>
      <c r="AO174" s="714">
        <v>2.2386610501669369E-4</v>
      </c>
      <c r="AP174" s="714">
        <v>1.6385286187256963E-3</v>
      </c>
      <c r="AQ174" s="714">
        <v>6.1610351877646037E-6</v>
      </c>
      <c r="AR174" s="714">
        <v>5.0922324841252342</v>
      </c>
    </row>
    <row r="175" spans="1:44">
      <c r="A175" s="711" t="s">
        <v>1741</v>
      </c>
      <c r="B175" s="712">
        <v>172</v>
      </c>
      <c r="C175" s="712" t="s">
        <v>1742</v>
      </c>
      <c r="D175" s="713">
        <v>1099907</v>
      </c>
      <c r="E175" s="713">
        <v>3351155.2806866909</v>
      </c>
      <c r="F175" s="713">
        <v>190058.52336952387</v>
      </c>
      <c r="G175" s="713">
        <v>19393.866640522599</v>
      </c>
      <c r="H175" s="713">
        <v>130.92034119951219</v>
      </c>
      <c r="I175" s="713">
        <v>198.18678481959483</v>
      </c>
      <c r="J175" s="713">
        <v>0</v>
      </c>
      <c r="K175" s="713">
        <v>0</v>
      </c>
      <c r="L175" s="713">
        <v>0</v>
      </c>
      <c r="M175" s="713">
        <v>0</v>
      </c>
      <c r="N175" s="713">
        <v>209781.49713606559</v>
      </c>
      <c r="O175" s="714">
        <v>3.0467623905354642</v>
      </c>
      <c r="P175" s="714">
        <v>0.17279508482946637</v>
      </c>
      <c r="Q175" s="714">
        <v>1.7632278584028105E-2</v>
      </c>
      <c r="R175" s="714">
        <v>1.1902855532287021E-4</v>
      </c>
      <c r="S175" s="714">
        <v>1.801850382074074E-4</v>
      </c>
      <c r="T175" s="714">
        <v>0</v>
      </c>
      <c r="U175" s="714">
        <v>0</v>
      </c>
      <c r="V175" s="714">
        <v>0</v>
      </c>
      <c r="W175" s="714">
        <v>0</v>
      </c>
      <c r="X175" s="714">
        <v>0.19072657700702475</v>
      </c>
      <c r="Y175" s="714">
        <v>63.422367692128432</v>
      </c>
      <c r="Z175" s="714">
        <v>4.1331680665587811</v>
      </c>
      <c r="AA175" s="714">
        <v>0.2841966262358665</v>
      </c>
      <c r="AB175" s="714">
        <v>0.19325829328764343</v>
      </c>
      <c r="AC175" s="714">
        <v>1.9237439215933717E-2</v>
      </c>
      <c r="AD175" s="714">
        <v>1.0300501825212138E-2</v>
      </c>
      <c r="AE175" s="714">
        <v>6.3504479130541797E-4</v>
      </c>
      <c r="AF175" s="714">
        <v>2.0332363160094616E-3</v>
      </c>
      <c r="AG175" s="714">
        <v>4.3031640563506929E-5</v>
      </c>
      <c r="AH175" s="714">
        <v>4.6428722398713154</v>
      </c>
      <c r="AI175" s="714">
        <v>52.690398449535877</v>
      </c>
      <c r="AJ175" s="714">
        <v>3.435900547964958</v>
      </c>
      <c r="AK175" s="714">
        <v>0.12734825045009893</v>
      </c>
      <c r="AL175" s="714">
        <v>7.6800528496252015E-3</v>
      </c>
      <c r="AM175" s="714">
        <v>1.499515599775816E-2</v>
      </c>
      <c r="AN175" s="714">
        <v>7.5469580023997717E-3</v>
      </c>
      <c r="AO175" s="714">
        <v>2.2269105188671369E-4</v>
      </c>
      <c r="AP175" s="714">
        <v>1.6601934008324288E-3</v>
      </c>
      <c r="AQ175" s="714">
        <v>6.2515932517878166E-6</v>
      </c>
      <c r="AR175" s="714">
        <v>3.5953601013108112</v>
      </c>
    </row>
    <row r="176" spans="1:44">
      <c r="A176" s="711" t="s">
        <v>1743</v>
      </c>
      <c r="B176" s="712">
        <v>173</v>
      </c>
      <c r="C176" s="712" t="s">
        <v>1744</v>
      </c>
      <c r="D176" s="713">
        <v>885425</v>
      </c>
      <c r="E176" s="713">
        <v>2463423.0974544031</v>
      </c>
      <c r="F176" s="713">
        <v>135734.20962003261</v>
      </c>
      <c r="G176" s="713">
        <v>722.26164419397651</v>
      </c>
      <c r="H176" s="713">
        <v>96.239107240474752</v>
      </c>
      <c r="I176" s="713">
        <v>145.68644614843814</v>
      </c>
      <c r="J176" s="713">
        <v>0</v>
      </c>
      <c r="K176" s="713">
        <v>0</v>
      </c>
      <c r="L176" s="713">
        <v>0</v>
      </c>
      <c r="M176" s="713">
        <v>0</v>
      </c>
      <c r="N176" s="713">
        <v>136698.39681761552</v>
      </c>
      <c r="O176" s="714">
        <v>2.7821928423688096</v>
      </c>
      <c r="P176" s="714">
        <v>0.15329837040972707</v>
      </c>
      <c r="Q176" s="714">
        <v>8.1572312075441338E-4</v>
      </c>
      <c r="R176" s="714">
        <v>1.0869255695341192E-4</v>
      </c>
      <c r="S176" s="714">
        <v>1.6453843764117586E-4</v>
      </c>
      <c r="T176" s="714">
        <v>0</v>
      </c>
      <c r="U176" s="714">
        <v>0</v>
      </c>
      <c r="V176" s="714">
        <v>0</v>
      </c>
      <c r="W176" s="714">
        <v>0</v>
      </c>
      <c r="X176" s="714">
        <v>0.15438732452507609</v>
      </c>
      <c r="Y176" s="714">
        <v>52.437133417243942</v>
      </c>
      <c r="Z176" s="714">
        <v>3.3111583332689594</v>
      </c>
      <c r="AA176" s="714">
        <v>0.32525514851325044</v>
      </c>
      <c r="AB176" s="714">
        <v>0.16555934473971265</v>
      </c>
      <c r="AC176" s="714">
        <v>1.4756471775762701E-2</v>
      </c>
      <c r="AD176" s="714">
        <v>1.0397709811162618E-2</v>
      </c>
      <c r="AE176" s="714">
        <v>6.452450631073836E-4</v>
      </c>
      <c r="AF176" s="714">
        <v>3.8299951435012249E-3</v>
      </c>
      <c r="AG176" s="714">
        <v>4.5201293635534395E-5</v>
      </c>
      <c r="AH176" s="714">
        <v>3.831647449609092</v>
      </c>
      <c r="AI176" s="714">
        <v>39.312569820711886</v>
      </c>
      <c r="AJ176" s="714">
        <v>2.4999595082496118</v>
      </c>
      <c r="AK176" s="714">
        <v>7.1096497589142077E-2</v>
      </c>
      <c r="AL176" s="714">
        <v>5.2827293434935503E-3</v>
      </c>
      <c r="AM176" s="714">
        <v>1.0243028479407626E-2</v>
      </c>
      <c r="AN176" s="714">
        <v>6.6879860982238587E-3</v>
      </c>
      <c r="AO176" s="714">
        <v>2.0192462291698489E-4</v>
      </c>
      <c r="AP176" s="714">
        <v>3.3225445749281296E-3</v>
      </c>
      <c r="AQ176" s="714">
        <v>5.3917129473349897E-6</v>
      </c>
      <c r="AR176" s="714">
        <v>2.5967996106706712</v>
      </c>
    </row>
    <row r="177" spans="1:44">
      <c r="A177" s="711" t="s">
        <v>1745</v>
      </c>
      <c r="B177" s="712">
        <v>174</v>
      </c>
      <c r="C177" s="712" t="s">
        <v>400</v>
      </c>
      <c r="D177" s="713">
        <v>3334861</v>
      </c>
      <c r="E177" s="713">
        <v>10685732.197087245</v>
      </c>
      <c r="F177" s="713">
        <v>615615.35036930081</v>
      </c>
      <c r="G177" s="713">
        <v>31566.485382389401</v>
      </c>
      <c r="H177" s="713">
        <v>417.46191627461923</v>
      </c>
      <c r="I177" s="713">
        <v>631.95248509940438</v>
      </c>
      <c r="J177" s="713">
        <v>0</v>
      </c>
      <c r="K177" s="713">
        <v>0</v>
      </c>
      <c r="L177" s="713">
        <v>0</v>
      </c>
      <c r="M177" s="713">
        <v>0</v>
      </c>
      <c r="N177" s="713">
        <v>648231.25015306426</v>
      </c>
      <c r="O177" s="714">
        <v>3.204251150823751</v>
      </c>
      <c r="P177" s="714">
        <v>0.18460000292944767</v>
      </c>
      <c r="Q177" s="714">
        <v>9.4656075267872935E-3</v>
      </c>
      <c r="R177" s="714">
        <v>1.2518120433643837E-4</v>
      </c>
      <c r="S177" s="714">
        <v>1.8949889818478322E-4</v>
      </c>
      <c r="T177" s="714">
        <v>0</v>
      </c>
      <c r="U177" s="714">
        <v>0</v>
      </c>
      <c r="V177" s="714">
        <v>0</v>
      </c>
      <c r="W177" s="714">
        <v>0</v>
      </c>
      <c r="X177" s="714">
        <v>0.19438029055875619</v>
      </c>
      <c r="Y177" s="714">
        <v>68.039652388247447</v>
      </c>
      <c r="Z177" s="714">
        <v>4.2211372755903369</v>
      </c>
      <c r="AA177" s="714">
        <v>0.26000798690809529</v>
      </c>
      <c r="AB177" s="714">
        <v>0.20285155588147713</v>
      </c>
      <c r="AC177" s="714">
        <v>1.8810024153181261E-2</v>
      </c>
      <c r="AD177" s="714">
        <v>9.7547359892842366E-3</v>
      </c>
      <c r="AE177" s="714">
        <v>1.0460220595523207E-3</v>
      </c>
      <c r="AF177" s="714">
        <v>2.6644253230495522E-3</v>
      </c>
      <c r="AG177" s="714">
        <v>1.0672968975523051E-4</v>
      </c>
      <c r="AH177" s="714">
        <v>4.7163787555947323</v>
      </c>
      <c r="AI177" s="714">
        <v>54.85162694445598</v>
      </c>
      <c r="AJ177" s="714">
        <v>3.4012099914968719</v>
      </c>
      <c r="AK177" s="714">
        <v>9.8968201085975926E-2</v>
      </c>
      <c r="AL177" s="714">
        <v>6.9273312765593797E-3</v>
      </c>
      <c r="AM177" s="714">
        <v>1.4327130642870192E-2</v>
      </c>
      <c r="AN177" s="714">
        <v>6.8471846520942008E-3</v>
      </c>
      <c r="AO177" s="714">
        <v>2.4083179106345777E-4</v>
      </c>
      <c r="AP177" s="714">
        <v>2.0964517470431314E-3</v>
      </c>
      <c r="AQ177" s="714">
        <v>1.0630848882660997E-5</v>
      </c>
      <c r="AR177" s="714">
        <v>3.5306277535413604</v>
      </c>
    </row>
    <row r="178" spans="1:44">
      <c r="A178" s="711" t="s">
        <v>1746</v>
      </c>
      <c r="B178" s="712">
        <v>175</v>
      </c>
      <c r="C178" s="712" t="s">
        <v>1170</v>
      </c>
      <c r="D178" s="713">
        <v>529574</v>
      </c>
      <c r="E178" s="713">
        <v>333123.019595552</v>
      </c>
      <c r="F178" s="713">
        <v>21116.564238666884</v>
      </c>
      <c r="G178" s="713">
        <v>357.88356312137745</v>
      </c>
      <c r="H178" s="713">
        <v>13.014192340834988</v>
      </c>
      <c r="I178" s="713">
        <v>19.700841851025466</v>
      </c>
      <c r="J178" s="713">
        <v>0</v>
      </c>
      <c r="K178" s="713">
        <v>0</v>
      </c>
      <c r="L178" s="713">
        <v>5163.3685501467708</v>
      </c>
      <c r="M178" s="713">
        <v>0</v>
      </c>
      <c r="N178" s="713">
        <v>26670.531386126891</v>
      </c>
      <c r="O178" s="714">
        <v>0.62903960465497177</v>
      </c>
      <c r="P178" s="714">
        <v>3.9874624204864449E-2</v>
      </c>
      <c r="Q178" s="714">
        <v>6.7579519221369904E-4</v>
      </c>
      <c r="R178" s="714">
        <v>2.4574832489576507E-5</v>
      </c>
      <c r="S178" s="714">
        <v>3.7201301142098114E-5</v>
      </c>
      <c r="T178" s="714">
        <v>0</v>
      </c>
      <c r="U178" s="714">
        <v>0</v>
      </c>
      <c r="V178" s="714">
        <v>9.7500416375176473E-3</v>
      </c>
      <c r="W178" s="714">
        <v>0</v>
      </c>
      <c r="X178" s="714">
        <v>5.0362237168227464E-2</v>
      </c>
      <c r="Y178" s="714">
        <v>28.835420266360209</v>
      </c>
      <c r="Z178" s="714">
        <v>1.9413807353562129</v>
      </c>
      <c r="AA178" s="714">
        <v>0.15045347475783699</v>
      </c>
      <c r="AB178" s="714">
        <v>9.3072433173205182E-2</v>
      </c>
      <c r="AC178" s="714">
        <v>8.778225219959291E-3</v>
      </c>
      <c r="AD178" s="714">
        <v>9.5598668525651333E-3</v>
      </c>
      <c r="AE178" s="714">
        <v>8.9902164794060206E-4</v>
      </c>
      <c r="AF178" s="714">
        <v>1.5253866195855099E-2</v>
      </c>
      <c r="AG178" s="714">
        <v>8.2478124221049034E-5</v>
      </c>
      <c r="AH178" s="714">
        <v>2.2194801013277963</v>
      </c>
      <c r="AI178" s="714">
        <v>21.529518919530037</v>
      </c>
      <c r="AJ178" s="714">
        <v>1.4647258171569026</v>
      </c>
      <c r="AK178" s="714">
        <v>5.2689443178298954E-2</v>
      </c>
      <c r="AL178" s="714">
        <v>3.3805584126013859E-3</v>
      </c>
      <c r="AM178" s="714">
        <v>6.1612095587689954E-3</v>
      </c>
      <c r="AN178" s="714">
        <v>6.0003570643461408E-3</v>
      </c>
      <c r="AO178" s="714">
        <v>1.7824267262545835E-4</v>
      </c>
      <c r="AP178" s="714">
        <v>1.3920848933152485E-2</v>
      </c>
      <c r="AQ178" s="714">
        <v>4.9206998330558998E-6</v>
      </c>
      <c r="AR178" s="714">
        <v>1.5470613976765295</v>
      </c>
    </row>
    <row r="179" spans="1:44">
      <c r="A179" s="711" t="s">
        <v>1747</v>
      </c>
      <c r="B179" s="712">
        <v>176</v>
      </c>
      <c r="C179" s="712" t="s">
        <v>1171</v>
      </c>
      <c r="D179" s="713">
        <v>568930</v>
      </c>
      <c r="E179" s="713">
        <v>348425.44632739946</v>
      </c>
      <c r="F179" s="713">
        <v>20698.797360165063</v>
      </c>
      <c r="G179" s="713">
        <v>64.300396045737926</v>
      </c>
      <c r="H179" s="713">
        <v>13.612015706544108</v>
      </c>
      <c r="I179" s="713">
        <v>20.605824909077263</v>
      </c>
      <c r="J179" s="713">
        <v>0</v>
      </c>
      <c r="K179" s="713">
        <v>0</v>
      </c>
      <c r="L179" s="713">
        <v>5545.551418662164</v>
      </c>
      <c r="M179" s="713">
        <v>0</v>
      </c>
      <c r="N179" s="713">
        <v>26342.867015488591</v>
      </c>
      <c r="O179" s="714">
        <v>0.61242234778865501</v>
      </c>
      <c r="P179" s="714">
        <v>3.6381975568461962E-2</v>
      </c>
      <c r="Q179" s="714">
        <v>1.1301987247242706E-4</v>
      </c>
      <c r="R179" s="714">
        <v>2.3925642357661063E-5</v>
      </c>
      <c r="S179" s="714">
        <v>3.6218559241167214E-5</v>
      </c>
      <c r="T179" s="714">
        <v>0</v>
      </c>
      <c r="U179" s="714">
        <v>0</v>
      </c>
      <c r="V179" s="714">
        <v>9.7473352058463497E-3</v>
      </c>
      <c r="W179" s="714">
        <v>0</v>
      </c>
      <c r="X179" s="714">
        <v>4.6302474848379564E-2</v>
      </c>
      <c r="Y179" s="714">
        <v>47.905783780738744</v>
      </c>
      <c r="Z179" s="714">
        <v>3.3500535407462628</v>
      </c>
      <c r="AA179" s="714">
        <v>0.25487602537580889</v>
      </c>
      <c r="AB179" s="714">
        <v>0.14600737611528125</v>
      </c>
      <c r="AC179" s="714">
        <v>1.3134478773605282E-2</v>
      </c>
      <c r="AD179" s="714">
        <v>8.1281169499731361E-3</v>
      </c>
      <c r="AE179" s="714">
        <v>1.5664138908058813E-3</v>
      </c>
      <c r="AF179" s="714">
        <v>1.5553414807114727E-2</v>
      </c>
      <c r="AG179" s="714">
        <v>1.8664178164851843E-4</v>
      </c>
      <c r="AH179" s="714">
        <v>3.7895060084405001</v>
      </c>
      <c r="AI179" s="714">
        <v>38.752335635554765</v>
      </c>
      <c r="AJ179" s="714">
        <v>2.7593951115032822</v>
      </c>
      <c r="AK179" s="714">
        <v>9.5442854494783069E-2</v>
      </c>
      <c r="AL179" s="714">
        <v>5.7619239518534524E-3</v>
      </c>
      <c r="AM179" s="714">
        <v>9.8665520620507038E-3</v>
      </c>
      <c r="AN179" s="714">
        <v>5.0881400488684003E-3</v>
      </c>
      <c r="AO179" s="714">
        <v>1.698393032560031E-4</v>
      </c>
      <c r="AP179" s="714">
        <v>1.4604100651919846E-2</v>
      </c>
      <c r="AQ179" s="714">
        <v>4.4809819950736359E-6</v>
      </c>
      <c r="AR179" s="714">
        <v>2.890333002998009</v>
      </c>
    </row>
    <row r="180" spans="1:44">
      <c r="A180" s="711" t="s">
        <v>1748</v>
      </c>
      <c r="B180" s="712">
        <v>177</v>
      </c>
      <c r="C180" s="712" t="s">
        <v>1172</v>
      </c>
      <c r="D180" s="713">
        <v>1077703</v>
      </c>
      <c r="E180" s="713">
        <v>1016474.0617554176</v>
      </c>
      <c r="F180" s="713">
        <v>57270.919970534429</v>
      </c>
      <c r="G180" s="713">
        <v>795.12677266836772</v>
      </c>
      <c r="H180" s="713">
        <v>39.710822041706244</v>
      </c>
      <c r="I180" s="713">
        <v>60.114112680132422</v>
      </c>
      <c r="J180" s="713">
        <v>0</v>
      </c>
      <c r="K180" s="713">
        <v>0</v>
      </c>
      <c r="L180" s="713">
        <v>10506.129058984441</v>
      </c>
      <c r="M180" s="713">
        <v>0</v>
      </c>
      <c r="N180" s="713">
        <v>68672.000736909074</v>
      </c>
      <c r="O180" s="714">
        <v>0.943185703069786</v>
      </c>
      <c r="P180" s="714">
        <v>5.3141654027625822E-2</v>
      </c>
      <c r="Q180" s="714">
        <v>7.3779767957254244E-4</v>
      </c>
      <c r="R180" s="714">
        <v>3.6847649159096935E-5</v>
      </c>
      <c r="S180" s="714">
        <v>5.5779850923800364E-5</v>
      </c>
      <c r="T180" s="714">
        <v>0</v>
      </c>
      <c r="U180" s="714">
        <v>0</v>
      </c>
      <c r="V180" s="714">
        <v>9.7486311710967138E-3</v>
      </c>
      <c r="W180" s="714">
        <v>0</v>
      </c>
      <c r="X180" s="714">
        <v>6.3720710378377982E-2</v>
      </c>
      <c r="Y180" s="714">
        <v>50.250986949396193</v>
      </c>
      <c r="Z180" s="714">
        <v>3.3448258398859352</v>
      </c>
      <c r="AA180" s="714">
        <v>0.24942450311180769</v>
      </c>
      <c r="AB180" s="714">
        <v>0.15952854312175893</v>
      </c>
      <c r="AC180" s="714">
        <v>1.464300143019558E-2</v>
      </c>
      <c r="AD180" s="714">
        <v>1.1013404098983314E-2</v>
      </c>
      <c r="AE180" s="714">
        <v>3.5478474469013326E-3</v>
      </c>
      <c r="AF180" s="714">
        <v>2.4917075446118781E-2</v>
      </c>
      <c r="AG180" s="714">
        <v>3.9947628395302251E-4</v>
      </c>
      <c r="AH180" s="714">
        <v>3.8082996908256539</v>
      </c>
      <c r="AI180" s="714">
        <v>38.719464973011569</v>
      </c>
      <c r="AJ180" s="714">
        <v>2.6150936997089147</v>
      </c>
      <c r="AK180" s="714">
        <v>9.1093227837293872E-2</v>
      </c>
      <c r="AL180" s="714">
        <v>5.6572240847956035E-3</v>
      </c>
      <c r="AM180" s="714">
        <v>1.0247065507984401E-2</v>
      </c>
      <c r="AN180" s="714">
        <v>7.1213116671405251E-3</v>
      </c>
      <c r="AO180" s="714">
        <v>5.1404364631745187E-4</v>
      </c>
      <c r="AP180" s="714">
        <v>2.2901197370596878E-2</v>
      </c>
      <c r="AQ180" s="714">
        <v>2.8667564046377678E-5</v>
      </c>
      <c r="AR180" s="714">
        <v>2.7526564373870896</v>
      </c>
    </row>
    <row r="181" spans="1:44">
      <c r="A181" s="711" t="s">
        <v>1749</v>
      </c>
      <c r="B181" s="712">
        <v>178</v>
      </c>
      <c r="C181" s="712" t="s">
        <v>668</v>
      </c>
      <c r="D181" s="713">
        <v>2122287</v>
      </c>
      <c r="E181" s="713">
        <v>1550342.8716971492</v>
      </c>
      <c r="F181" s="713">
        <v>85437.12122446284</v>
      </c>
      <c r="G181" s="713">
        <v>4299.9809026065777</v>
      </c>
      <c r="H181" s="713">
        <v>60.567595571766866</v>
      </c>
      <c r="I181" s="713">
        <v>91.687028315403836</v>
      </c>
      <c r="J181" s="713">
        <v>0</v>
      </c>
      <c r="K181" s="713">
        <v>0</v>
      </c>
      <c r="L181" s="713">
        <v>20690.522539881935</v>
      </c>
      <c r="M181" s="713">
        <v>0</v>
      </c>
      <c r="N181" s="713">
        <v>110579.87929083851</v>
      </c>
      <c r="O181" s="714">
        <v>0.73050575708994558</v>
      </c>
      <c r="P181" s="714">
        <v>4.025710058275004E-2</v>
      </c>
      <c r="Q181" s="714">
        <v>2.0261071676953108E-3</v>
      </c>
      <c r="R181" s="714">
        <v>2.8538833612874632E-5</v>
      </c>
      <c r="S181" s="714">
        <v>4.3201993093018914E-5</v>
      </c>
      <c r="T181" s="714">
        <v>0</v>
      </c>
      <c r="U181" s="714">
        <v>0</v>
      </c>
      <c r="V181" s="714">
        <v>9.7491633034937943E-3</v>
      </c>
      <c r="W181" s="714">
        <v>0</v>
      </c>
      <c r="X181" s="714">
        <v>5.2104111880645038E-2</v>
      </c>
      <c r="Y181" s="714">
        <v>41.200984671551467</v>
      </c>
      <c r="Z181" s="714">
        <v>2.7745452904997165</v>
      </c>
      <c r="AA181" s="714">
        <v>0.20036961194882555</v>
      </c>
      <c r="AB181" s="714">
        <v>0.13082546736924355</v>
      </c>
      <c r="AC181" s="714">
        <v>1.1936740480538492E-2</v>
      </c>
      <c r="AD181" s="714">
        <v>1.0850264524057426E-2</v>
      </c>
      <c r="AE181" s="714">
        <v>2.3121080114076476E-3</v>
      </c>
      <c r="AF181" s="714">
        <v>2.0612512545841184E-2</v>
      </c>
      <c r="AG181" s="714">
        <v>1.737741118373616E-4</v>
      </c>
      <c r="AH181" s="714">
        <v>3.151625769491468</v>
      </c>
      <c r="AI181" s="714">
        <v>31.921117161569082</v>
      </c>
      <c r="AJ181" s="714">
        <v>2.18503670790402</v>
      </c>
      <c r="AK181" s="714">
        <v>7.598201010444515E-2</v>
      </c>
      <c r="AL181" s="714">
        <v>4.840227177573886E-3</v>
      </c>
      <c r="AM181" s="714">
        <v>8.4612337931285996E-3</v>
      </c>
      <c r="AN181" s="714">
        <v>7.5646881650345702E-3</v>
      </c>
      <c r="AO181" s="714">
        <v>6.2369448924440654E-4</v>
      </c>
      <c r="AP181" s="714">
        <v>1.9162074276118136E-2</v>
      </c>
      <c r="AQ181" s="714">
        <v>2.1750374029482787E-5</v>
      </c>
      <c r="AR181" s="714">
        <v>2.3016923862835941</v>
      </c>
    </row>
    <row r="182" spans="1:44">
      <c r="A182" s="711" t="s">
        <v>1750</v>
      </c>
      <c r="B182" s="712">
        <v>179</v>
      </c>
      <c r="C182" s="712" t="s">
        <v>670</v>
      </c>
      <c r="D182" s="713">
        <v>1450604</v>
      </c>
      <c r="E182" s="713">
        <v>650649.85996774468</v>
      </c>
      <c r="F182" s="713">
        <v>36140.958217620588</v>
      </c>
      <c r="G182" s="713">
        <v>941.00780030727492</v>
      </c>
      <c r="H182" s="713">
        <v>25.41908522094414</v>
      </c>
      <c r="I182" s="713">
        <v>38.479328168852724</v>
      </c>
      <c r="J182" s="713">
        <v>0</v>
      </c>
      <c r="K182" s="713">
        <v>0</v>
      </c>
      <c r="L182" s="713">
        <v>14141.741091366861</v>
      </c>
      <c r="M182" s="713">
        <v>0</v>
      </c>
      <c r="N182" s="713">
        <v>51287.60552268452</v>
      </c>
      <c r="O182" s="714">
        <v>0.44853720241206052</v>
      </c>
      <c r="P182" s="714">
        <v>2.4914420625905202E-2</v>
      </c>
      <c r="Q182" s="714">
        <v>6.4870067937719382E-4</v>
      </c>
      <c r="R182" s="714">
        <v>1.752310432133383E-5</v>
      </c>
      <c r="S182" s="714">
        <v>2.6526418077471676E-5</v>
      </c>
      <c r="T182" s="714">
        <v>0</v>
      </c>
      <c r="U182" s="714">
        <v>0</v>
      </c>
      <c r="V182" s="714">
        <v>9.7488639844967064E-3</v>
      </c>
      <c r="W182" s="714">
        <v>0</v>
      </c>
      <c r="X182" s="714">
        <v>3.535603481217791E-2</v>
      </c>
      <c r="Y182" s="714">
        <v>43.258514520299329</v>
      </c>
      <c r="Z182" s="714">
        <v>2.8592444655567766</v>
      </c>
      <c r="AA182" s="714">
        <v>0.21219392887533636</v>
      </c>
      <c r="AB182" s="714">
        <v>0.13634172265258399</v>
      </c>
      <c r="AC182" s="714">
        <v>1.3921426839738356E-2</v>
      </c>
      <c r="AD182" s="714">
        <v>1.9136811524279911E-2</v>
      </c>
      <c r="AE182" s="714">
        <v>8.2731900750061191E-3</v>
      </c>
      <c r="AF182" s="714">
        <v>1.7101722663227074E-2</v>
      </c>
      <c r="AG182" s="714">
        <v>7.0220456717610285E-4</v>
      </c>
      <c r="AH182" s="714">
        <v>3.2669154727541243</v>
      </c>
      <c r="AI182" s="714">
        <v>32.46789518988426</v>
      </c>
      <c r="AJ182" s="714">
        <v>2.1829381503497727</v>
      </c>
      <c r="AK182" s="714">
        <v>7.1521248710760918E-2</v>
      </c>
      <c r="AL182" s="714">
        <v>4.8910105909534783E-3</v>
      </c>
      <c r="AM182" s="714">
        <v>9.0899453006506956E-3</v>
      </c>
      <c r="AN182" s="714">
        <v>1.3890197164519299E-2</v>
      </c>
      <c r="AO182" s="714">
        <v>2.3255015536720264E-3</v>
      </c>
      <c r="AP182" s="714">
        <v>1.5056998054948261E-2</v>
      </c>
      <c r="AQ182" s="714">
        <v>7.6931631737788694E-5</v>
      </c>
      <c r="AR182" s="714">
        <v>2.2997899833570155</v>
      </c>
    </row>
    <row r="183" spans="1:44">
      <c r="A183" s="711" t="s">
        <v>1751</v>
      </c>
      <c r="B183" s="712">
        <v>180</v>
      </c>
      <c r="C183" s="712" t="s">
        <v>672</v>
      </c>
      <c r="D183" s="713">
        <v>1525986</v>
      </c>
      <c r="E183" s="713">
        <v>1067960.9244915303</v>
      </c>
      <c r="F183" s="713">
        <v>57495.136899977006</v>
      </c>
      <c r="G183" s="713">
        <v>12824.578700814003</v>
      </c>
      <c r="H183" s="713">
        <v>41.722270951743937</v>
      </c>
      <c r="I183" s="713">
        <v>63.159037469182195</v>
      </c>
      <c r="J183" s="713">
        <v>30781919.593702432</v>
      </c>
      <c r="K183" s="713">
        <v>0</v>
      </c>
      <c r="L183" s="713">
        <v>14878.808052075121</v>
      </c>
      <c r="M183" s="713">
        <v>0</v>
      </c>
      <c r="N183" s="713">
        <v>30867222.998663716</v>
      </c>
      <c r="O183" s="714">
        <v>0.69984975254788073</v>
      </c>
      <c r="P183" s="714">
        <v>3.7677368534165458E-2</v>
      </c>
      <c r="Q183" s="714">
        <v>8.4041260541145215E-3</v>
      </c>
      <c r="R183" s="714">
        <v>2.7341188550710121E-5</v>
      </c>
      <c r="S183" s="714">
        <v>4.1389001910359728E-5</v>
      </c>
      <c r="T183" s="714">
        <v>20.171823066333786</v>
      </c>
      <c r="U183" s="714">
        <v>0</v>
      </c>
      <c r="V183" s="714">
        <v>9.7502913212015839E-3</v>
      </c>
      <c r="W183" s="714">
        <v>0</v>
      </c>
      <c r="X183" s="714">
        <v>20.227723582433729</v>
      </c>
      <c r="Y183" s="714">
        <v>33.304859545145845</v>
      </c>
      <c r="Z183" s="714">
        <v>2.0732178207367813</v>
      </c>
      <c r="AA183" s="714">
        <v>0.19016402219767617</v>
      </c>
      <c r="AB183" s="714">
        <v>0.1145229544505104</v>
      </c>
      <c r="AC183" s="714">
        <v>1.22908409065547E-2</v>
      </c>
      <c r="AD183" s="714">
        <v>22.737965165656814</v>
      </c>
      <c r="AE183" s="714">
        <v>5.5541405879451465E-3</v>
      </c>
      <c r="AF183" s="714">
        <v>1.7343298844054011E-2</v>
      </c>
      <c r="AG183" s="714">
        <v>4.2394085781430145E-4</v>
      </c>
      <c r="AH183" s="714">
        <v>25.151482184238152</v>
      </c>
      <c r="AI183" s="714">
        <v>24.282523171130492</v>
      </c>
      <c r="AJ183" s="714">
        <v>1.5311601998403788</v>
      </c>
      <c r="AK183" s="714">
        <v>7.0893385114072727E-2</v>
      </c>
      <c r="AL183" s="714">
        <v>4.2674495813863301E-3</v>
      </c>
      <c r="AM183" s="714">
        <v>7.7543766497948849E-3</v>
      </c>
      <c r="AN183" s="714">
        <v>22.456968625924862</v>
      </c>
      <c r="AO183" s="714">
        <v>1.7296261113460736E-3</v>
      </c>
      <c r="AP183" s="714">
        <v>1.5614295858053488E-2</v>
      </c>
      <c r="AQ183" s="714">
        <v>5.3267640301806493E-5</v>
      </c>
      <c r="AR183" s="714">
        <v>24.088441226720196</v>
      </c>
    </row>
    <row r="184" spans="1:44">
      <c r="A184" s="711" t="s">
        <v>1752</v>
      </c>
      <c r="B184" s="712">
        <v>181</v>
      </c>
      <c r="C184" s="712" t="s">
        <v>1178</v>
      </c>
      <c r="D184" s="713">
        <v>1020607</v>
      </c>
      <c r="E184" s="713">
        <v>915446.87405013072</v>
      </c>
      <c r="F184" s="713">
        <v>56762.40328745592</v>
      </c>
      <c r="G184" s="713">
        <v>1562.014884697657</v>
      </c>
      <c r="H184" s="713">
        <v>35.763970052772727</v>
      </c>
      <c r="I184" s="713">
        <v>54.139381032790283</v>
      </c>
      <c r="J184" s="713">
        <v>0</v>
      </c>
      <c r="K184" s="713">
        <v>0</v>
      </c>
      <c r="L184" s="713">
        <v>9950.4039695615411</v>
      </c>
      <c r="M184" s="713">
        <v>0</v>
      </c>
      <c r="N184" s="713">
        <v>68364.725492800688</v>
      </c>
      <c r="O184" s="714">
        <v>0.89696315432887563</v>
      </c>
      <c r="P184" s="714">
        <v>5.5616317826015227E-2</v>
      </c>
      <c r="Q184" s="714">
        <v>1.5304763583805097E-3</v>
      </c>
      <c r="R184" s="714">
        <v>3.5041862394411097E-5</v>
      </c>
      <c r="S184" s="714">
        <v>5.3046256818530817E-5</v>
      </c>
      <c r="T184" s="714">
        <v>0</v>
      </c>
      <c r="U184" s="714">
        <v>0</v>
      </c>
      <c r="V184" s="714">
        <v>9.7494961033596089E-3</v>
      </c>
      <c r="W184" s="714">
        <v>0</v>
      </c>
      <c r="X184" s="714">
        <v>6.698437840696829E-2</v>
      </c>
      <c r="Y184" s="714">
        <v>61.73399370786403</v>
      </c>
      <c r="Z184" s="714">
        <v>4.3892738824332316</v>
      </c>
      <c r="AA184" s="714">
        <v>0.30769211362000864</v>
      </c>
      <c r="AB184" s="714">
        <v>0.18157597435610773</v>
      </c>
      <c r="AC184" s="714">
        <v>1.6379426429171274E-2</v>
      </c>
      <c r="AD184" s="714">
        <v>9.5426909546749879E-3</v>
      </c>
      <c r="AE184" s="714">
        <v>6.3470164704421302E-4</v>
      </c>
      <c r="AF184" s="714">
        <v>1.2552956677379131E-2</v>
      </c>
      <c r="AG184" s="714">
        <v>4.3429601148569028E-5</v>
      </c>
      <c r="AH184" s="714">
        <v>4.9176951757187668</v>
      </c>
      <c r="AI184" s="714">
        <v>51.277918334979624</v>
      </c>
      <c r="AJ184" s="714">
        <v>3.6942860580358996</v>
      </c>
      <c r="AK184" s="714">
        <v>0.13067627617678415</v>
      </c>
      <c r="AL184" s="714">
        <v>7.46520512987125E-3</v>
      </c>
      <c r="AM184" s="714">
        <v>1.2711219111177046E-2</v>
      </c>
      <c r="AN184" s="714">
        <v>6.5840508957024377E-3</v>
      </c>
      <c r="AO184" s="714">
        <v>2.1157366544275889E-4</v>
      </c>
      <c r="AP184" s="714">
        <v>1.2013990040961315E-2</v>
      </c>
      <c r="AQ184" s="714">
        <v>5.9939293584260621E-6</v>
      </c>
      <c r="AR184" s="714">
        <v>3.8639543669851975</v>
      </c>
    </row>
    <row r="185" spans="1:44">
      <c r="A185" s="711" t="s">
        <v>1753</v>
      </c>
      <c r="B185" s="712">
        <v>182</v>
      </c>
      <c r="C185" s="712" t="s">
        <v>674</v>
      </c>
      <c r="D185" s="713">
        <v>2097904</v>
      </c>
      <c r="E185" s="713">
        <v>1822194.5216954327</v>
      </c>
      <c r="F185" s="713">
        <v>101869.20893885032</v>
      </c>
      <c r="G185" s="713">
        <v>3862.0494704597395</v>
      </c>
      <c r="H185" s="713">
        <v>71.188085460296477</v>
      </c>
      <c r="I185" s="713">
        <v>107.76429121383373</v>
      </c>
      <c r="J185" s="713">
        <v>9415.7108620372946</v>
      </c>
      <c r="K185" s="713">
        <v>0</v>
      </c>
      <c r="L185" s="713">
        <v>20455.55807224875</v>
      </c>
      <c r="M185" s="713">
        <v>0</v>
      </c>
      <c r="N185" s="713">
        <v>135781.47972027023</v>
      </c>
      <c r="O185" s="714">
        <v>0.8685786011635579</v>
      </c>
      <c r="P185" s="714">
        <v>4.8557612235283563E-2</v>
      </c>
      <c r="Q185" s="714">
        <v>1.8409085784953647E-3</v>
      </c>
      <c r="R185" s="714">
        <v>3.3932956636860635E-5</v>
      </c>
      <c r="S185" s="714">
        <v>5.1367598905304403E-5</v>
      </c>
      <c r="T185" s="714">
        <v>4.4881514416471365E-3</v>
      </c>
      <c r="U185" s="714">
        <v>0</v>
      </c>
      <c r="V185" s="714">
        <v>9.750473840675622E-3</v>
      </c>
      <c r="W185" s="714">
        <v>0</v>
      </c>
      <c r="X185" s="714">
        <v>6.4722446651643853E-2</v>
      </c>
      <c r="Y185" s="714">
        <v>44.856670124746138</v>
      </c>
      <c r="Z185" s="714">
        <v>3.0236722901783564</v>
      </c>
      <c r="AA185" s="714">
        <v>0.27195590842137435</v>
      </c>
      <c r="AB185" s="714">
        <v>0.14433262016704901</v>
      </c>
      <c r="AC185" s="714">
        <v>1.4029452078139916E-2</v>
      </c>
      <c r="AD185" s="714">
        <v>3.878275831501457E-2</v>
      </c>
      <c r="AE185" s="714">
        <v>2.3465287554886418E-3</v>
      </c>
      <c r="AF185" s="714">
        <v>1.7936559444298405E-2</v>
      </c>
      <c r="AG185" s="714">
        <v>1.9946862600315858E-4</v>
      </c>
      <c r="AH185" s="714">
        <v>3.5132555859857248</v>
      </c>
      <c r="AI185" s="714">
        <v>34.641922159928313</v>
      </c>
      <c r="AJ185" s="714">
        <v>2.3743072739038169</v>
      </c>
      <c r="AK185" s="714">
        <v>0.11027830786445933</v>
      </c>
      <c r="AL185" s="714">
        <v>5.3050827503317707E-3</v>
      </c>
      <c r="AM185" s="714">
        <v>9.9031174048647523E-3</v>
      </c>
      <c r="AN185" s="714">
        <v>3.2011979367531404E-2</v>
      </c>
      <c r="AO185" s="714">
        <v>6.1481192867284375E-4</v>
      </c>
      <c r="AP185" s="714">
        <v>1.6602724541418191E-2</v>
      </c>
      <c r="AQ185" s="714">
        <v>1.8842754308996711E-5</v>
      </c>
      <c r="AR185" s="714">
        <v>2.5490421405154042</v>
      </c>
    </row>
    <row r="186" spans="1:44">
      <c r="A186" s="711" t="s">
        <v>1754</v>
      </c>
      <c r="B186" s="712">
        <v>183</v>
      </c>
      <c r="C186" s="712" t="s">
        <v>676</v>
      </c>
      <c r="D186" s="713">
        <v>853765</v>
      </c>
      <c r="E186" s="713">
        <v>1195677.3646242372</v>
      </c>
      <c r="F186" s="713">
        <v>68596.804014874186</v>
      </c>
      <c r="G186" s="713">
        <v>885.67420904411256</v>
      </c>
      <c r="H186" s="713">
        <v>46.711798000915714</v>
      </c>
      <c r="I186" s="713">
        <v>70.712167216520797</v>
      </c>
      <c r="J186" s="713">
        <v>0</v>
      </c>
      <c r="K186" s="713">
        <v>0</v>
      </c>
      <c r="L186" s="713">
        <v>7790.6843234065727</v>
      </c>
      <c r="M186" s="713">
        <v>0</v>
      </c>
      <c r="N186" s="713">
        <v>77390.586512542315</v>
      </c>
      <c r="O186" s="714">
        <v>1.4004759677712686</v>
      </c>
      <c r="P186" s="714">
        <v>8.0346235808301095E-2</v>
      </c>
      <c r="Q186" s="714">
        <v>1.0373746980071948E-3</v>
      </c>
      <c r="R186" s="714">
        <v>5.4712711344357889E-5</v>
      </c>
      <c r="S186" s="714">
        <v>8.2823923698583093E-5</v>
      </c>
      <c r="T186" s="714">
        <v>0</v>
      </c>
      <c r="U186" s="714">
        <v>0</v>
      </c>
      <c r="V186" s="714">
        <v>9.1250921780660632E-3</v>
      </c>
      <c r="W186" s="714">
        <v>0</v>
      </c>
      <c r="X186" s="714">
        <v>9.0646239319417302E-2</v>
      </c>
      <c r="Y186" s="714">
        <v>40.083609192977633</v>
      </c>
      <c r="Z186" s="714">
        <v>2.7111561363799317</v>
      </c>
      <c r="AA186" s="714">
        <v>0.19015676890607813</v>
      </c>
      <c r="AB186" s="714">
        <v>0.1303896663978307</v>
      </c>
      <c r="AC186" s="714">
        <v>1.2587019622166974E-2</v>
      </c>
      <c r="AD186" s="714">
        <v>1.0420552819545983E-2</v>
      </c>
      <c r="AE186" s="714">
        <v>1.8377199825943657E-3</v>
      </c>
      <c r="AF186" s="714">
        <v>1.5945209994057345E-2</v>
      </c>
      <c r="AG186" s="714">
        <v>1.7870162061270171E-4</v>
      </c>
      <c r="AH186" s="714">
        <v>3.0726717757228177</v>
      </c>
      <c r="AI186" s="714">
        <v>31.573840482979232</v>
      </c>
      <c r="AJ186" s="714">
        <v>2.1681508656056248</v>
      </c>
      <c r="AK186" s="714">
        <v>7.4346343581258509E-2</v>
      </c>
      <c r="AL186" s="714">
        <v>4.7104820656433712E-3</v>
      </c>
      <c r="AM186" s="714">
        <v>8.4797450986930957E-3</v>
      </c>
      <c r="AN186" s="714">
        <v>7.3412392109184202E-3</v>
      </c>
      <c r="AO186" s="714">
        <v>3.9884668310312122E-4</v>
      </c>
      <c r="AP186" s="714">
        <v>1.4828778281214787E-2</v>
      </c>
      <c r="AQ186" s="714">
        <v>1.3442758979128861E-5</v>
      </c>
      <c r="AR186" s="714">
        <v>2.2782697432854353</v>
      </c>
    </row>
    <row r="187" spans="1:44">
      <c r="A187" s="711" t="s">
        <v>1755</v>
      </c>
      <c r="B187" s="712">
        <v>184</v>
      </c>
      <c r="C187" s="712" t="s">
        <v>678</v>
      </c>
      <c r="D187" s="713">
        <v>2565261</v>
      </c>
      <c r="E187" s="713">
        <v>1232729.6560601231</v>
      </c>
      <c r="F187" s="713">
        <v>72521.589372492686</v>
      </c>
      <c r="G187" s="713">
        <v>1549.0005625411916</v>
      </c>
      <c r="H187" s="713">
        <v>48.159328249653079</v>
      </c>
      <c r="I187" s="713">
        <v>72.903433778293518</v>
      </c>
      <c r="J187" s="713">
        <v>0</v>
      </c>
      <c r="K187" s="713">
        <v>0</v>
      </c>
      <c r="L187" s="713">
        <v>23409.46431447595</v>
      </c>
      <c r="M187" s="713">
        <v>0</v>
      </c>
      <c r="N187" s="713">
        <v>97601.117011537761</v>
      </c>
      <c r="O187" s="714">
        <v>0.48054745932679876</v>
      </c>
      <c r="P187" s="714">
        <v>2.8270647459456441E-2</v>
      </c>
      <c r="Q187" s="714">
        <v>6.0383741168683867E-4</v>
      </c>
      <c r="R187" s="714">
        <v>1.8773656267199744E-5</v>
      </c>
      <c r="S187" s="714">
        <v>2.8419499527842789E-5</v>
      </c>
      <c r="T187" s="714">
        <v>0</v>
      </c>
      <c r="U187" s="714">
        <v>0</v>
      </c>
      <c r="V187" s="714">
        <v>9.1255682421694916E-3</v>
      </c>
      <c r="W187" s="714">
        <v>0</v>
      </c>
      <c r="X187" s="714">
        <v>3.8047246269107819E-2</v>
      </c>
      <c r="Y187" s="714">
        <v>44.37547627624329</v>
      </c>
      <c r="Z187" s="714">
        <v>2.9263330092210569</v>
      </c>
      <c r="AA187" s="714">
        <v>0.21206812125222047</v>
      </c>
      <c r="AB187" s="714">
        <v>0.14155531071367472</v>
      </c>
      <c r="AC187" s="714">
        <v>1.5467953985143622E-2</v>
      </c>
      <c r="AD187" s="714">
        <v>1.1649785712312342E-2</v>
      </c>
      <c r="AE187" s="714">
        <v>2.4819707267537774E-3</v>
      </c>
      <c r="AF187" s="714">
        <v>1.7967116206983734E-2</v>
      </c>
      <c r="AG187" s="714">
        <v>2.5902431415443733E-4</v>
      </c>
      <c r="AH187" s="714">
        <v>3.3277822921322997</v>
      </c>
      <c r="AI187" s="714">
        <v>33.907222687858706</v>
      </c>
      <c r="AJ187" s="714">
        <v>2.2630637692088946</v>
      </c>
      <c r="AK187" s="714">
        <v>8.2066177970978024E-2</v>
      </c>
      <c r="AL187" s="714">
        <v>4.9065650248318023E-3</v>
      </c>
      <c r="AM187" s="714">
        <v>9.5332473051500145E-3</v>
      </c>
      <c r="AN187" s="714">
        <v>7.9522776344388337E-3</v>
      </c>
      <c r="AO187" s="714">
        <v>4.5687452240184088E-4</v>
      </c>
      <c r="AP187" s="714">
        <v>1.6228178809568609E-2</v>
      </c>
      <c r="AQ187" s="714">
        <v>1.2280908674892481E-5</v>
      </c>
      <c r="AR187" s="714">
        <v>2.3842193713849387</v>
      </c>
    </row>
    <row r="188" spans="1:44">
      <c r="A188" s="711" t="s">
        <v>1756</v>
      </c>
      <c r="B188" s="712">
        <v>185</v>
      </c>
      <c r="C188" s="712" t="s">
        <v>680</v>
      </c>
      <c r="D188" s="713">
        <v>293807</v>
      </c>
      <c r="E188" s="713">
        <v>317768.57653316535</v>
      </c>
      <c r="F188" s="713">
        <v>19954.152975539095</v>
      </c>
      <c r="G188" s="713">
        <v>409.23378574200473</v>
      </c>
      <c r="H188" s="713">
        <v>12.414336841377432</v>
      </c>
      <c r="I188" s="713">
        <v>18.79278255554382</v>
      </c>
      <c r="J188" s="713">
        <v>0</v>
      </c>
      <c r="K188" s="713">
        <v>0</v>
      </c>
      <c r="L188" s="713">
        <v>2679.92970928146</v>
      </c>
      <c r="M188" s="713">
        <v>0</v>
      </c>
      <c r="N188" s="713">
        <v>23074.523589959485</v>
      </c>
      <c r="O188" s="714">
        <v>1.0815554991309444</v>
      </c>
      <c r="P188" s="714">
        <v>6.7915852840603169E-2</v>
      </c>
      <c r="Q188" s="714">
        <v>1.3928660166095592E-3</v>
      </c>
      <c r="R188" s="714">
        <v>4.2253373273534779E-5</v>
      </c>
      <c r="S188" s="714">
        <v>6.3963018428913612E-5</v>
      </c>
      <c r="T188" s="714">
        <v>0</v>
      </c>
      <c r="U188" s="714">
        <v>0</v>
      </c>
      <c r="V188" s="714">
        <v>9.1213950289865797E-3</v>
      </c>
      <c r="W188" s="714">
        <v>0</v>
      </c>
      <c r="X188" s="714">
        <v>7.8536330277901745E-2</v>
      </c>
      <c r="Y188" s="714">
        <v>42.314813702716393</v>
      </c>
      <c r="Z188" s="714">
        <v>2.7339655367390279</v>
      </c>
      <c r="AA188" s="714">
        <v>0.20049131941765738</v>
      </c>
      <c r="AB188" s="714">
        <v>0.13602107696259544</v>
      </c>
      <c r="AC188" s="714">
        <v>1.3566907608635534E-2</v>
      </c>
      <c r="AD188" s="714">
        <v>1.3575644817143523E-2</v>
      </c>
      <c r="AE188" s="714">
        <v>6.6570313663253285E-3</v>
      </c>
      <c r="AF188" s="714">
        <v>1.6416889746403859E-2</v>
      </c>
      <c r="AG188" s="714">
        <v>4.5530157959674546E-4</v>
      </c>
      <c r="AH188" s="714">
        <v>3.1211497082373851</v>
      </c>
      <c r="AI188" s="714">
        <v>32.318481205833912</v>
      </c>
      <c r="AJ188" s="714">
        <v>2.1094160313488941</v>
      </c>
      <c r="AK188" s="714">
        <v>7.5017899832880361E-2</v>
      </c>
      <c r="AL188" s="714">
        <v>4.6339361799234754E-3</v>
      </c>
      <c r="AM188" s="714">
        <v>9.0984096592278095E-3</v>
      </c>
      <c r="AN188" s="714">
        <v>9.4829509276133112E-3</v>
      </c>
      <c r="AO188" s="714">
        <v>2.0526090118698306E-3</v>
      </c>
      <c r="AP188" s="714">
        <v>1.4383359798345215E-2</v>
      </c>
      <c r="AQ188" s="714">
        <v>6.2672677151375824E-5</v>
      </c>
      <c r="AR188" s="714">
        <v>2.2241478694359058</v>
      </c>
    </row>
    <row r="189" spans="1:44">
      <c r="A189" s="711" t="s">
        <v>1757</v>
      </c>
      <c r="B189" s="712">
        <v>186</v>
      </c>
      <c r="C189" s="712" t="s">
        <v>682</v>
      </c>
      <c r="D189" s="713">
        <v>1127270</v>
      </c>
      <c r="E189" s="713">
        <v>543996.4193993035</v>
      </c>
      <c r="F189" s="713">
        <v>33520.539577375879</v>
      </c>
      <c r="G189" s="713">
        <v>1607.6776994504403</v>
      </c>
      <c r="H189" s="713">
        <v>21.252431139053606</v>
      </c>
      <c r="I189" s="713">
        <v>32.171860831237787</v>
      </c>
      <c r="J189" s="713">
        <v>0</v>
      </c>
      <c r="K189" s="713">
        <v>0</v>
      </c>
      <c r="L189" s="713">
        <v>10286.294726840279</v>
      </c>
      <c r="M189" s="713">
        <v>0</v>
      </c>
      <c r="N189" s="713">
        <v>45467.936295636886</v>
      </c>
      <c r="O189" s="714">
        <v>0.48257863635092169</v>
      </c>
      <c r="P189" s="714">
        <v>2.9736034470336192E-2</v>
      </c>
      <c r="Q189" s="714">
        <v>1.4261691515346281E-3</v>
      </c>
      <c r="R189" s="714">
        <v>1.8853008719342841E-5</v>
      </c>
      <c r="S189" s="714">
        <v>2.8539623010669837E-5</v>
      </c>
      <c r="T189" s="714">
        <v>0</v>
      </c>
      <c r="U189" s="714">
        <v>0</v>
      </c>
      <c r="V189" s="714">
        <v>9.1249609471025384E-3</v>
      </c>
      <c r="W189" s="714">
        <v>0</v>
      </c>
      <c r="X189" s="714">
        <v>4.0334557200703371E-2</v>
      </c>
      <c r="Y189" s="714">
        <v>39.175550855087316</v>
      </c>
      <c r="Z189" s="714">
        <v>2.6591766391023839</v>
      </c>
      <c r="AA189" s="714">
        <v>0.21479031886281763</v>
      </c>
      <c r="AB189" s="714">
        <v>0.12460697526483525</v>
      </c>
      <c r="AC189" s="714">
        <v>1.2638078519317315E-2</v>
      </c>
      <c r="AD189" s="714">
        <v>3.1196392435187573E-2</v>
      </c>
      <c r="AE189" s="714">
        <v>3.7381191096133946E-3</v>
      </c>
      <c r="AF189" s="714">
        <v>1.5610368740536873E-2</v>
      </c>
      <c r="AG189" s="714">
        <v>3.0635021560932103E-4</v>
      </c>
      <c r="AH189" s="714">
        <v>3.0620632422503014</v>
      </c>
      <c r="AI189" s="714">
        <v>30.196448523928098</v>
      </c>
      <c r="AJ189" s="714">
        <v>2.0807938911900052</v>
      </c>
      <c r="AK189" s="714">
        <v>8.9370780143169792E-2</v>
      </c>
      <c r="AL189" s="714">
        <v>5.0125128392678152E-3</v>
      </c>
      <c r="AM189" s="714">
        <v>8.935651303929152E-3</v>
      </c>
      <c r="AN189" s="714">
        <v>2.495661561941017E-2</v>
      </c>
      <c r="AO189" s="714">
        <v>9.5483207260718044E-4</v>
      </c>
      <c r="AP189" s="714">
        <v>1.3977313665303085E-2</v>
      </c>
      <c r="AQ189" s="714">
        <v>3.3598210012518361E-5</v>
      </c>
      <c r="AR189" s="714">
        <v>2.2240351950437049</v>
      </c>
    </row>
    <row r="190" spans="1:44">
      <c r="A190" s="711" t="s">
        <v>1758</v>
      </c>
      <c r="B190" s="712">
        <v>187</v>
      </c>
      <c r="C190" s="712" t="s">
        <v>1188</v>
      </c>
      <c r="D190" s="713">
        <v>812984</v>
      </c>
      <c r="E190" s="713">
        <v>215850.73721478294</v>
      </c>
      <c r="F190" s="713">
        <v>13698.58956995796</v>
      </c>
      <c r="G190" s="713">
        <v>1553.3679274011097</v>
      </c>
      <c r="H190" s="713">
        <v>8.4326895644581938</v>
      </c>
      <c r="I190" s="713">
        <v>12.76537791491752</v>
      </c>
      <c r="J190" s="713">
        <v>0</v>
      </c>
      <c r="K190" s="713">
        <v>0</v>
      </c>
      <c r="L190" s="713">
        <v>7417.4833526554276</v>
      </c>
      <c r="M190" s="713">
        <v>0</v>
      </c>
      <c r="N190" s="713">
        <v>22690.638917493874</v>
      </c>
      <c r="O190" s="714">
        <v>0.26550428694141942</v>
      </c>
      <c r="P190" s="714">
        <v>1.6849765272081565E-2</v>
      </c>
      <c r="Q190" s="714">
        <v>1.9106992602574095E-3</v>
      </c>
      <c r="R190" s="714">
        <v>1.0372516020559068E-5</v>
      </c>
      <c r="S190" s="714">
        <v>1.5701880867172689E-5</v>
      </c>
      <c r="T190" s="714">
        <v>0</v>
      </c>
      <c r="U190" s="714">
        <v>0</v>
      </c>
      <c r="V190" s="714">
        <v>9.1237753174175963E-3</v>
      </c>
      <c r="W190" s="714">
        <v>0</v>
      </c>
      <c r="X190" s="714">
        <v>2.7910314246644304E-2</v>
      </c>
      <c r="Y190" s="714">
        <v>31.864473351548519</v>
      </c>
      <c r="Z190" s="714">
        <v>2.1028409452000867</v>
      </c>
      <c r="AA190" s="714">
        <v>0.14903718677970551</v>
      </c>
      <c r="AB190" s="714">
        <v>0.10402482585615758</v>
      </c>
      <c r="AC190" s="714">
        <v>1.0517899979265562E-2</v>
      </c>
      <c r="AD190" s="714">
        <v>1.4075681302997184E-2</v>
      </c>
      <c r="AE190" s="714">
        <v>2.4821526245638274E-3</v>
      </c>
      <c r="AF190" s="714">
        <v>1.2767724073373969E-2</v>
      </c>
      <c r="AG190" s="714">
        <v>1.903372736039385E-4</v>
      </c>
      <c r="AH190" s="714">
        <v>2.395936753089754</v>
      </c>
      <c r="AI190" s="714">
        <v>24.881618680061308</v>
      </c>
      <c r="AJ190" s="714">
        <v>1.6646485637585686</v>
      </c>
      <c r="AK190" s="714">
        <v>5.4954112635261509E-2</v>
      </c>
      <c r="AL190" s="714">
        <v>3.7440670512071204E-3</v>
      </c>
      <c r="AM190" s="714">
        <v>7.3084563692225124E-3</v>
      </c>
      <c r="AN190" s="714">
        <v>1.063024171929663E-2</v>
      </c>
      <c r="AO190" s="714">
        <v>6.4230886143292669E-4</v>
      </c>
      <c r="AP190" s="714">
        <v>1.169949733564382E-2</v>
      </c>
      <c r="AQ190" s="714">
        <v>2.3648422417040963E-5</v>
      </c>
      <c r="AR190" s="714">
        <v>1.7536508961530504</v>
      </c>
    </row>
    <row r="191" spans="1:44">
      <c r="A191" s="711" t="s">
        <v>1759</v>
      </c>
      <c r="B191" s="712">
        <v>188</v>
      </c>
      <c r="C191" s="712" t="s">
        <v>1760</v>
      </c>
      <c r="D191" s="713">
        <v>559392</v>
      </c>
      <c r="E191" s="713">
        <v>213441.39628446728</v>
      </c>
      <c r="F191" s="713">
        <v>12956.557327590188</v>
      </c>
      <c r="G191" s="713">
        <v>557.71708456159729</v>
      </c>
      <c r="H191" s="713">
        <v>8.3385632974717723</v>
      </c>
      <c r="I191" s="713">
        <v>12.622889879443477</v>
      </c>
      <c r="J191" s="713">
        <v>0</v>
      </c>
      <c r="K191" s="713">
        <v>0</v>
      </c>
      <c r="L191" s="713">
        <v>5104.3673114472213</v>
      </c>
      <c r="M191" s="713">
        <v>0</v>
      </c>
      <c r="N191" s="713">
        <v>18639.60317677592</v>
      </c>
      <c r="O191" s="714">
        <v>0.38155961523308751</v>
      </c>
      <c r="P191" s="714">
        <v>2.3161856672226609E-2</v>
      </c>
      <c r="Q191" s="714">
        <v>9.9700582875979151E-4</v>
      </c>
      <c r="R191" s="714">
        <v>1.4906475776328178E-5</v>
      </c>
      <c r="S191" s="714">
        <v>2.2565374333997405E-5</v>
      </c>
      <c r="T191" s="714">
        <v>0</v>
      </c>
      <c r="U191" s="714">
        <v>0</v>
      </c>
      <c r="V191" s="714">
        <v>9.1248486060709153E-3</v>
      </c>
      <c r="W191" s="714">
        <v>0</v>
      </c>
      <c r="X191" s="714">
        <v>3.3321182957167642E-2</v>
      </c>
      <c r="Y191" s="714">
        <v>35.835849251097841</v>
      </c>
      <c r="Z191" s="714">
        <v>2.383055375988564</v>
      </c>
      <c r="AA191" s="714">
        <v>0.19473996039572056</v>
      </c>
      <c r="AB191" s="714">
        <v>0.11687529153463705</v>
      </c>
      <c r="AC191" s="714">
        <v>1.1496511934657866E-2</v>
      </c>
      <c r="AD191" s="714">
        <v>4.2713387500864668E-2</v>
      </c>
      <c r="AE191" s="714">
        <v>4.3985543292776996E-3</v>
      </c>
      <c r="AF191" s="714">
        <v>1.6088243816129492E-2</v>
      </c>
      <c r="AG191" s="714">
        <v>3.3951935633349308E-4</v>
      </c>
      <c r="AH191" s="714">
        <v>2.7697068448561848</v>
      </c>
      <c r="AI191" s="714">
        <v>27.25891111558602</v>
      </c>
      <c r="AJ191" s="714">
        <v>1.8426297095468149</v>
      </c>
      <c r="AK191" s="714">
        <v>7.3253374137650887E-2</v>
      </c>
      <c r="AL191" s="714">
        <v>4.3221377044341423E-3</v>
      </c>
      <c r="AM191" s="714">
        <v>7.8418848512739753E-3</v>
      </c>
      <c r="AN191" s="714">
        <v>3.5059342695789968E-2</v>
      </c>
      <c r="AO191" s="714">
        <v>1.1090813100313646E-3</v>
      </c>
      <c r="AP191" s="714">
        <v>1.4420893474819528E-2</v>
      </c>
      <c r="AQ191" s="714">
        <v>3.85310970638941E-5</v>
      </c>
      <c r="AR191" s="714">
        <v>1.9786749548178788</v>
      </c>
    </row>
    <row r="192" spans="1:44">
      <c r="A192" s="711" t="s">
        <v>1761</v>
      </c>
      <c r="B192" s="712">
        <v>189</v>
      </c>
      <c r="C192" s="712" t="s">
        <v>1191</v>
      </c>
      <c r="D192" s="713">
        <v>1595431</v>
      </c>
      <c r="E192" s="713">
        <v>1095885.4599905249</v>
      </c>
      <c r="F192" s="713">
        <v>68523.266124115253</v>
      </c>
      <c r="G192" s="713">
        <v>765.26693691633</v>
      </c>
      <c r="H192" s="713">
        <v>42.813205095093195</v>
      </c>
      <c r="I192" s="713">
        <v>64.810490011540182</v>
      </c>
      <c r="J192" s="713">
        <v>0</v>
      </c>
      <c r="K192" s="713">
        <v>0</v>
      </c>
      <c r="L192" s="713">
        <v>14557.575274728093</v>
      </c>
      <c r="M192" s="713">
        <v>0</v>
      </c>
      <c r="N192" s="713">
        <v>83953.732030866318</v>
      </c>
      <c r="O192" s="714">
        <v>0.68688991250046216</v>
      </c>
      <c r="P192" s="714">
        <v>4.2949689534749702E-2</v>
      </c>
      <c r="Q192" s="714">
        <v>4.7966156914108478E-4</v>
      </c>
      <c r="R192" s="714">
        <v>2.6834883548767195E-5</v>
      </c>
      <c r="S192" s="714">
        <v>4.0622559052406641E-5</v>
      </c>
      <c r="T192" s="714">
        <v>0</v>
      </c>
      <c r="U192" s="714">
        <v>0</v>
      </c>
      <c r="V192" s="714">
        <v>9.1245408135657968E-3</v>
      </c>
      <c r="W192" s="714">
        <v>0</v>
      </c>
      <c r="X192" s="714">
        <v>5.2621349360057759E-2</v>
      </c>
      <c r="Y192" s="714">
        <v>39.790199315786303</v>
      </c>
      <c r="Z192" s="714">
        <v>2.5878987098350192</v>
      </c>
      <c r="AA192" s="714">
        <v>0.17454399410076632</v>
      </c>
      <c r="AB192" s="714">
        <v>0.12744128032934232</v>
      </c>
      <c r="AC192" s="714">
        <v>1.2183176519807788E-2</v>
      </c>
      <c r="AD192" s="714">
        <v>1.0403388959373037E-2</v>
      </c>
      <c r="AE192" s="714">
        <v>8.1667262309117437E-3</v>
      </c>
      <c r="AF192" s="714">
        <v>1.8810778102464253E-2</v>
      </c>
      <c r="AG192" s="714">
        <v>5.2790197600258236E-4</v>
      </c>
      <c r="AH192" s="714">
        <v>2.9399759560536878</v>
      </c>
      <c r="AI192" s="714">
        <v>31.678266910407078</v>
      </c>
      <c r="AJ192" s="714">
        <v>2.0819204184497284</v>
      </c>
      <c r="AK192" s="714">
        <v>6.5027856003254586E-2</v>
      </c>
      <c r="AL192" s="714">
        <v>4.5186893674937483E-3</v>
      </c>
      <c r="AM192" s="714">
        <v>8.6768523804213182E-3</v>
      </c>
      <c r="AN192" s="714">
        <v>7.1620342483383198E-3</v>
      </c>
      <c r="AO192" s="714">
        <v>2.2490969004280424E-3</v>
      </c>
      <c r="AP192" s="714">
        <v>1.6665146784114165E-2</v>
      </c>
      <c r="AQ192" s="714">
        <v>6.9390189525953509E-5</v>
      </c>
      <c r="AR192" s="714">
        <v>2.1862894843233049</v>
      </c>
    </row>
    <row r="193" spans="1:44">
      <c r="A193" s="711" t="s">
        <v>1762</v>
      </c>
      <c r="B193" s="712">
        <v>190</v>
      </c>
      <c r="C193" s="712" t="s">
        <v>686</v>
      </c>
      <c r="D193" s="713">
        <v>786613</v>
      </c>
      <c r="E193" s="713">
        <v>585431.19831430062</v>
      </c>
      <c r="F193" s="713">
        <v>33856.088334710053</v>
      </c>
      <c r="G193" s="713">
        <v>776.65466355132776</v>
      </c>
      <c r="H193" s="713">
        <v>22.871173017217554</v>
      </c>
      <c r="I193" s="713">
        <v>34.622306998325385</v>
      </c>
      <c r="J193" s="713">
        <v>0</v>
      </c>
      <c r="K193" s="713">
        <v>0</v>
      </c>
      <c r="L193" s="713">
        <v>7178.4157381400237</v>
      </c>
      <c r="M193" s="713">
        <v>0</v>
      </c>
      <c r="N193" s="713">
        <v>41868.652216416944</v>
      </c>
      <c r="O193" s="714">
        <v>0.74424297375494763</v>
      </c>
      <c r="P193" s="714">
        <v>4.3040336651835216E-2</v>
      </c>
      <c r="Q193" s="714">
        <v>9.8734023408121618E-4</v>
      </c>
      <c r="R193" s="714">
        <v>2.907550856293699E-5</v>
      </c>
      <c r="S193" s="714">
        <v>4.4014409879223182E-5</v>
      </c>
      <c r="T193" s="714">
        <v>0</v>
      </c>
      <c r="U193" s="714">
        <v>0</v>
      </c>
      <c r="V193" s="714">
        <v>9.1257273120836091E-3</v>
      </c>
      <c r="W193" s="714">
        <v>0</v>
      </c>
      <c r="X193" s="714">
        <v>5.3226494116442202E-2</v>
      </c>
      <c r="Y193" s="714">
        <v>38.829072764481644</v>
      </c>
      <c r="Z193" s="714">
        <v>2.5858195402235662</v>
      </c>
      <c r="AA193" s="714">
        <v>0.17916675717581265</v>
      </c>
      <c r="AB193" s="714">
        <v>0.12206805052241258</v>
      </c>
      <c r="AC193" s="714">
        <v>1.1241536465962982E-2</v>
      </c>
      <c r="AD193" s="714">
        <v>7.8881019374188229E-3</v>
      </c>
      <c r="AE193" s="714">
        <v>1.6902716007605361E-3</v>
      </c>
      <c r="AF193" s="714">
        <v>1.5028325681506681E-2</v>
      </c>
      <c r="AG193" s="714">
        <v>1.1480368657032982E-4</v>
      </c>
      <c r="AH193" s="714">
        <v>2.9230173872940104</v>
      </c>
      <c r="AI193" s="714">
        <v>31.797274011046476</v>
      </c>
      <c r="AJ193" s="714">
        <v>2.1326071853013322</v>
      </c>
      <c r="AK193" s="714">
        <v>7.0958005493192741E-2</v>
      </c>
      <c r="AL193" s="714">
        <v>4.6603993461886966E-3</v>
      </c>
      <c r="AM193" s="714">
        <v>8.5363088546011601E-3</v>
      </c>
      <c r="AN193" s="714">
        <v>5.541745315177083E-3</v>
      </c>
      <c r="AO193" s="714">
        <v>5.9848178089065649E-4</v>
      </c>
      <c r="AP193" s="714">
        <v>1.4129071090727011E-2</v>
      </c>
      <c r="AQ193" s="714">
        <v>2.0067216782557586E-5</v>
      </c>
      <c r="AR193" s="714">
        <v>2.2370512643988927</v>
      </c>
    </row>
    <row r="194" spans="1:44">
      <c r="A194" s="711" t="s">
        <v>1763</v>
      </c>
      <c r="B194" s="712">
        <v>191</v>
      </c>
      <c r="C194" s="712" t="s">
        <v>1192</v>
      </c>
      <c r="D194" s="713">
        <v>722557</v>
      </c>
      <c r="E194" s="713">
        <v>399960.18675308471</v>
      </c>
      <c r="F194" s="713">
        <v>23845.170629450175</v>
      </c>
      <c r="G194" s="713">
        <v>411.79875418509266</v>
      </c>
      <c r="H194" s="713">
        <v>15.625335065107667</v>
      </c>
      <c r="I194" s="713">
        <v>23.653581176995139</v>
      </c>
      <c r="J194" s="713">
        <v>0</v>
      </c>
      <c r="K194" s="713">
        <v>0</v>
      </c>
      <c r="L194" s="713">
        <v>6593.5213072072956</v>
      </c>
      <c r="M194" s="713">
        <v>0</v>
      </c>
      <c r="N194" s="713">
        <v>30889.769607084661</v>
      </c>
      <c r="O194" s="714">
        <v>0.55353444330770407</v>
      </c>
      <c r="P194" s="714">
        <v>3.3001092826517732E-2</v>
      </c>
      <c r="Q194" s="714">
        <v>5.699187111675517E-4</v>
      </c>
      <c r="R194" s="714">
        <v>2.1625055276064955E-5</v>
      </c>
      <c r="S194" s="714">
        <v>3.2735938032563711E-5</v>
      </c>
      <c r="T194" s="714">
        <v>0</v>
      </c>
      <c r="U194" s="714">
        <v>0</v>
      </c>
      <c r="V194" s="714">
        <v>9.1252611312426495E-3</v>
      </c>
      <c r="W194" s="714">
        <v>0</v>
      </c>
      <c r="X194" s="714">
        <v>4.275063366223656E-2</v>
      </c>
      <c r="Y194" s="714">
        <v>42.390618797601057</v>
      </c>
      <c r="Z194" s="714">
        <v>2.8183007696861484</v>
      </c>
      <c r="AA194" s="714">
        <v>0.20399462665792018</v>
      </c>
      <c r="AB194" s="714">
        <v>0.13308814656026996</v>
      </c>
      <c r="AC194" s="714">
        <v>1.3495221238053546E-2</v>
      </c>
      <c r="AD194" s="714">
        <v>1.2155923087196631E-2</v>
      </c>
      <c r="AE194" s="714">
        <v>1.0817961552230643E-3</v>
      </c>
      <c r="AF194" s="714">
        <v>1.6166327344969842E-2</v>
      </c>
      <c r="AG194" s="714">
        <v>8.6582088747637445E-5</v>
      </c>
      <c r="AH194" s="714">
        <v>3.1983693928185293</v>
      </c>
      <c r="AI194" s="714">
        <v>34.010678125634797</v>
      </c>
      <c r="AJ194" s="714">
        <v>2.2910880204458102</v>
      </c>
      <c r="AK194" s="714">
        <v>7.9989297886505703E-2</v>
      </c>
      <c r="AL194" s="714">
        <v>5.1411641018919872E-3</v>
      </c>
      <c r="AM194" s="714">
        <v>9.6275477326779983E-3</v>
      </c>
      <c r="AN194" s="714">
        <v>8.9277121472303347E-3</v>
      </c>
      <c r="AO194" s="714">
        <v>3.4301831825213754E-4</v>
      </c>
      <c r="AP194" s="714">
        <v>1.5648691747624517E-2</v>
      </c>
      <c r="AQ194" s="714">
        <v>1.2085504423241355E-5</v>
      </c>
      <c r="AR194" s="714">
        <v>2.4107775378844165</v>
      </c>
    </row>
    <row r="195" spans="1:44">
      <c r="A195" s="711" t="s">
        <v>1764</v>
      </c>
      <c r="B195" s="712">
        <v>192</v>
      </c>
      <c r="C195" s="712" t="s">
        <v>688</v>
      </c>
      <c r="D195" s="713">
        <v>3380678</v>
      </c>
      <c r="E195" s="713">
        <v>1003657.1700241703</v>
      </c>
      <c r="F195" s="713">
        <v>61120.590732232908</v>
      </c>
      <c r="G195" s="713">
        <v>2399.2102640533799</v>
      </c>
      <c r="H195" s="713">
        <v>39.210101633958303</v>
      </c>
      <c r="I195" s="713">
        <v>59.356123762628059</v>
      </c>
      <c r="J195" s="713">
        <v>0</v>
      </c>
      <c r="K195" s="713">
        <v>0</v>
      </c>
      <c r="L195" s="713">
        <v>30847.022046976181</v>
      </c>
      <c r="M195" s="713">
        <v>0</v>
      </c>
      <c r="N195" s="713">
        <v>94465.389268659055</v>
      </c>
      <c r="O195" s="714">
        <v>0.29688043937463737</v>
      </c>
      <c r="P195" s="714">
        <v>1.8079388433986588E-2</v>
      </c>
      <c r="Q195" s="714">
        <v>7.0968316534534789E-4</v>
      </c>
      <c r="R195" s="714">
        <v>1.1598295263245509E-5</v>
      </c>
      <c r="S195" s="714">
        <v>1.7557461480397737E-5</v>
      </c>
      <c r="T195" s="714">
        <v>0</v>
      </c>
      <c r="U195" s="714">
        <v>0</v>
      </c>
      <c r="V195" s="714">
        <v>9.1245075830872335E-3</v>
      </c>
      <c r="W195" s="714">
        <v>0</v>
      </c>
      <c r="X195" s="714">
        <v>2.7942734939162814E-2</v>
      </c>
      <c r="Y195" s="714">
        <v>27.374602327497545</v>
      </c>
      <c r="Z195" s="714">
        <v>1.7324310443194293</v>
      </c>
      <c r="AA195" s="714">
        <v>0.13619485623860692</v>
      </c>
      <c r="AB195" s="714">
        <v>9.2229258271073589E-2</v>
      </c>
      <c r="AC195" s="714">
        <v>9.7386136838397003E-3</v>
      </c>
      <c r="AD195" s="714">
        <v>0.17247292435502598</v>
      </c>
      <c r="AE195" s="714">
        <v>4.2745144045768461E-3</v>
      </c>
      <c r="AF195" s="714">
        <v>1.4941659042440688E-2</v>
      </c>
      <c r="AG195" s="714">
        <v>3.7519102085066709E-4</v>
      </c>
      <c r="AH195" s="714">
        <v>2.1626580613358435</v>
      </c>
      <c r="AI195" s="714">
        <v>20.163936944908635</v>
      </c>
      <c r="AJ195" s="714">
        <v>1.2887509853682189</v>
      </c>
      <c r="AK195" s="714">
        <v>4.9146894474276691E-2</v>
      </c>
      <c r="AL195" s="714">
        <v>2.9988859191058788E-3</v>
      </c>
      <c r="AM195" s="714">
        <v>6.1239754139095232E-3</v>
      </c>
      <c r="AN195" s="714">
        <v>0.14567965761101181</v>
      </c>
      <c r="AO195" s="714">
        <v>1.0631580308158523E-3</v>
      </c>
      <c r="AP195" s="714">
        <v>1.3330702055810517E-2</v>
      </c>
      <c r="AQ195" s="714">
        <v>2.7813084125990431E-5</v>
      </c>
      <c r="AR195" s="714">
        <v>1.5071220719572751</v>
      </c>
    </row>
    <row r="196" spans="1:44">
      <c r="A196" s="711" t="s">
        <v>1765</v>
      </c>
      <c r="B196" s="712">
        <v>193</v>
      </c>
      <c r="C196" s="712" t="s">
        <v>1195</v>
      </c>
      <c r="D196" s="713">
        <v>1231108</v>
      </c>
      <c r="E196" s="713">
        <v>956986.65671876911</v>
      </c>
      <c r="F196" s="713">
        <v>59795.997225253173</v>
      </c>
      <c r="G196" s="713">
        <v>444.65285992356911</v>
      </c>
      <c r="H196" s="713">
        <v>37.386814136326294</v>
      </c>
      <c r="I196" s="713">
        <v>56.596037104995681</v>
      </c>
      <c r="J196" s="713">
        <v>0</v>
      </c>
      <c r="K196" s="713">
        <v>0</v>
      </c>
      <c r="L196" s="713">
        <v>11233.440466790618</v>
      </c>
      <c r="M196" s="713">
        <v>0</v>
      </c>
      <c r="N196" s="713">
        <v>71568.073403208677</v>
      </c>
      <c r="O196" s="714">
        <v>0.77733769638307049</v>
      </c>
      <c r="P196" s="714">
        <v>4.8570878611180479E-2</v>
      </c>
      <c r="Q196" s="714">
        <v>3.6118103360839918E-4</v>
      </c>
      <c r="R196" s="714">
        <v>3.0368427576074798E-5</v>
      </c>
      <c r="S196" s="714">
        <v>4.5971626457626528E-5</v>
      </c>
      <c r="T196" s="714">
        <v>0</v>
      </c>
      <c r="U196" s="714">
        <v>0</v>
      </c>
      <c r="V196" s="714">
        <v>9.1246588169280173E-3</v>
      </c>
      <c r="W196" s="714">
        <v>0</v>
      </c>
      <c r="X196" s="714">
        <v>5.8133058515750596E-2</v>
      </c>
      <c r="Y196" s="714">
        <v>44.941212276073387</v>
      </c>
      <c r="Z196" s="714">
        <v>3.1311891484836285</v>
      </c>
      <c r="AA196" s="714">
        <v>0.22490243470688415</v>
      </c>
      <c r="AB196" s="714">
        <v>0.1384220850553611</v>
      </c>
      <c r="AC196" s="714">
        <v>1.2674034855072335E-2</v>
      </c>
      <c r="AD196" s="714">
        <v>8.2421335228167036E-3</v>
      </c>
      <c r="AE196" s="714">
        <v>5.4243592796746672E-4</v>
      </c>
      <c r="AF196" s="714">
        <v>1.353201989340754E-2</v>
      </c>
      <c r="AG196" s="714">
        <v>3.6711308157747361E-5</v>
      </c>
      <c r="AH196" s="714">
        <v>3.5295410037532955</v>
      </c>
      <c r="AI196" s="714">
        <v>36.826721351810697</v>
      </c>
      <c r="AJ196" s="714">
        <v>2.6105898907783835</v>
      </c>
      <c r="AK196" s="714">
        <v>9.6663929644938501E-2</v>
      </c>
      <c r="AL196" s="714">
        <v>5.4167691571396226E-3</v>
      </c>
      <c r="AM196" s="714">
        <v>9.5409210181704E-3</v>
      </c>
      <c r="AN196" s="714">
        <v>5.9072181918448661E-3</v>
      </c>
      <c r="AO196" s="714">
        <v>1.8786710025204593E-4</v>
      </c>
      <c r="AP196" s="714">
        <v>1.3083555834358421E-2</v>
      </c>
      <c r="AQ196" s="714">
        <v>5.0236648064531172E-6</v>
      </c>
      <c r="AR196" s="714">
        <v>2.7413951753898935</v>
      </c>
    </row>
    <row r="197" spans="1:44">
      <c r="A197" s="711" t="s">
        <v>1766</v>
      </c>
      <c r="B197" s="712">
        <v>194</v>
      </c>
      <c r="C197" s="712" t="s">
        <v>1767</v>
      </c>
      <c r="D197" s="713">
        <v>279230</v>
      </c>
      <c r="E197" s="713">
        <v>172461.02731319721</v>
      </c>
      <c r="F197" s="713">
        <v>10495.419717293757</v>
      </c>
      <c r="G197" s="713">
        <v>715.07657751183001</v>
      </c>
      <c r="H197" s="713">
        <v>6.7375739553422127</v>
      </c>
      <c r="I197" s="713">
        <v>10.19931744341107</v>
      </c>
      <c r="J197" s="713">
        <v>0</v>
      </c>
      <c r="K197" s="713">
        <v>0</v>
      </c>
      <c r="L197" s="713">
        <v>2547.6212966679732</v>
      </c>
      <c r="M197" s="713">
        <v>0</v>
      </c>
      <c r="N197" s="713">
        <v>13775.054482872314</v>
      </c>
      <c r="O197" s="714">
        <v>0.61763072489774451</v>
      </c>
      <c r="P197" s="714">
        <v>3.7587006114292006E-2</v>
      </c>
      <c r="Q197" s="714">
        <v>2.5608873599249006E-3</v>
      </c>
      <c r="R197" s="714">
        <v>2.412911920403328E-5</v>
      </c>
      <c r="S197" s="714">
        <v>3.652658182649096E-5</v>
      </c>
      <c r="T197" s="714">
        <v>0</v>
      </c>
      <c r="U197" s="714">
        <v>0</v>
      </c>
      <c r="V197" s="714">
        <v>9.1237377669590412E-3</v>
      </c>
      <c r="W197" s="714">
        <v>0</v>
      </c>
      <c r="X197" s="714">
        <v>4.9332286942206469E-2</v>
      </c>
      <c r="Y197" s="714">
        <v>66.173182502666464</v>
      </c>
      <c r="Z197" s="714">
        <v>4.6692006135232083</v>
      </c>
      <c r="AA197" s="714">
        <v>0.34970416918679115</v>
      </c>
      <c r="AB197" s="714">
        <v>0.19607923534761831</v>
      </c>
      <c r="AC197" s="714">
        <v>1.7910812753755685E-2</v>
      </c>
      <c r="AD197" s="714">
        <v>1.7134473867735586E-2</v>
      </c>
      <c r="AE197" s="714">
        <v>2.2346443199684953E-3</v>
      </c>
      <c r="AF197" s="714">
        <v>2.1118791698048679E-2</v>
      </c>
      <c r="AG197" s="714">
        <v>1.7774957871504143E-4</v>
      </c>
      <c r="AH197" s="714">
        <v>5.2735604902758411</v>
      </c>
      <c r="AI197" s="714">
        <v>53.326370181181161</v>
      </c>
      <c r="AJ197" s="714">
        <v>3.8423618397140338</v>
      </c>
      <c r="AK197" s="714">
        <v>0.14729854737518577</v>
      </c>
      <c r="AL197" s="714">
        <v>7.8452487991365876E-3</v>
      </c>
      <c r="AM197" s="714">
        <v>1.3279122512037219E-2</v>
      </c>
      <c r="AN197" s="714">
        <v>1.2524552991942522E-2</v>
      </c>
      <c r="AO197" s="714">
        <v>5.9609808886631956E-4</v>
      </c>
      <c r="AP197" s="714">
        <v>1.9994460984163399E-2</v>
      </c>
      <c r="AQ197" s="714">
        <v>2.1224793711358457E-5</v>
      </c>
      <c r="AR197" s="714">
        <v>4.0439210952590772</v>
      </c>
    </row>
    <row r="198" spans="1:44">
      <c r="A198" s="711" t="s">
        <v>1768</v>
      </c>
      <c r="B198" s="712">
        <v>195</v>
      </c>
      <c r="C198" s="712" t="s">
        <v>1769</v>
      </c>
      <c r="D198" s="713">
        <v>841430</v>
      </c>
      <c r="E198" s="713">
        <v>286446.06765848352</v>
      </c>
      <c r="F198" s="713">
        <v>16189.562275646473</v>
      </c>
      <c r="G198" s="713">
        <v>2572.7594424259955</v>
      </c>
      <c r="H198" s="713">
        <v>11.190653303723572</v>
      </c>
      <c r="I198" s="713">
        <v>16.940374413750881</v>
      </c>
      <c r="J198" s="713">
        <v>0</v>
      </c>
      <c r="K198" s="713">
        <v>0</v>
      </c>
      <c r="L198" s="713">
        <v>7677.5378188267614</v>
      </c>
      <c r="M198" s="713">
        <v>0</v>
      </c>
      <c r="N198" s="713">
        <v>26467.990564616703</v>
      </c>
      <c r="O198" s="714">
        <v>0.34042768579499605</v>
      </c>
      <c r="P198" s="714">
        <v>1.9240533705295122E-2</v>
      </c>
      <c r="Q198" s="714">
        <v>3.0576036538107693E-3</v>
      </c>
      <c r="R198" s="714">
        <v>1.3299565387166576E-5</v>
      </c>
      <c r="S198" s="714">
        <v>2.0132838636310664E-5</v>
      </c>
      <c r="T198" s="714">
        <v>0</v>
      </c>
      <c r="U198" s="714">
        <v>0</v>
      </c>
      <c r="V198" s="714">
        <v>9.1243927823191021E-3</v>
      </c>
      <c r="W198" s="714">
        <v>0</v>
      </c>
      <c r="X198" s="714">
        <v>3.1455962545448468E-2</v>
      </c>
      <c r="Y198" s="714">
        <v>38.005303505266454</v>
      </c>
      <c r="Z198" s="714">
        <v>2.3803393110356579</v>
      </c>
      <c r="AA198" s="714">
        <v>0.19335186977723445</v>
      </c>
      <c r="AB198" s="714">
        <v>0.13265099906431094</v>
      </c>
      <c r="AC198" s="714">
        <v>1.390654684750315E-2</v>
      </c>
      <c r="AD198" s="714">
        <v>1.9060365442529783E-2</v>
      </c>
      <c r="AE198" s="714">
        <v>3.0050166360961708E-2</v>
      </c>
      <c r="AF198" s="714">
        <v>1.8819125036150297E-2</v>
      </c>
      <c r="AG198" s="714">
        <v>1.6188663690454388E-3</v>
      </c>
      <c r="AH198" s="714">
        <v>2.7897972499333936</v>
      </c>
      <c r="AI198" s="714">
        <v>25.830356650670588</v>
      </c>
      <c r="AJ198" s="714">
        <v>1.6548338038643264</v>
      </c>
      <c r="AK198" s="714">
        <v>5.5785413009748687E-2</v>
      </c>
      <c r="AL198" s="714">
        <v>3.8871550267542319E-3</v>
      </c>
      <c r="AM198" s="714">
        <v>7.8222409866306828E-3</v>
      </c>
      <c r="AN198" s="714">
        <v>1.3140915151757878E-2</v>
      </c>
      <c r="AO198" s="714">
        <v>1.0311293402526189E-2</v>
      </c>
      <c r="AP198" s="714">
        <v>1.5269313655158115E-2</v>
      </c>
      <c r="AQ198" s="714">
        <v>3.3897300596811327E-4</v>
      </c>
      <c r="AR198" s="714">
        <v>1.7613891081028703</v>
      </c>
    </row>
    <row r="199" spans="1:44">
      <c r="A199" s="711" t="s">
        <v>1770</v>
      </c>
      <c r="B199" s="712">
        <v>196</v>
      </c>
      <c r="C199" s="712" t="s">
        <v>690</v>
      </c>
      <c r="D199" s="713">
        <v>1484564</v>
      </c>
      <c r="E199" s="713">
        <v>859725.93656258879</v>
      </c>
      <c r="F199" s="713">
        <v>49061.274205687965</v>
      </c>
      <c r="G199" s="713">
        <v>1499.9433483834537</v>
      </c>
      <c r="H199" s="713">
        <v>33.587107586903684</v>
      </c>
      <c r="I199" s="713">
        <v>50.844053743293053</v>
      </c>
      <c r="J199" s="713">
        <v>0</v>
      </c>
      <c r="K199" s="713">
        <v>0</v>
      </c>
      <c r="L199" s="713">
        <v>13544.731564376572</v>
      </c>
      <c r="M199" s="713">
        <v>0</v>
      </c>
      <c r="N199" s="713">
        <v>64190.380279778183</v>
      </c>
      <c r="O199" s="714">
        <v>0.57911005289269357</v>
      </c>
      <c r="P199" s="714">
        <v>3.3047597951781103E-2</v>
      </c>
      <c r="Q199" s="714">
        <v>1.0103595051364938E-3</v>
      </c>
      <c r="R199" s="714">
        <v>2.2624223399532579E-5</v>
      </c>
      <c r="S199" s="714">
        <v>3.4248475473804468E-5</v>
      </c>
      <c r="T199" s="714">
        <v>0</v>
      </c>
      <c r="U199" s="714">
        <v>0</v>
      </c>
      <c r="V199" s="714">
        <v>9.1237101023442391E-3</v>
      </c>
      <c r="W199" s="714">
        <v>0</v>
      </c>
      <c r="X199" s="714">
        <v>4.3238540258135172E-2</v>
      </c>
      <c r="Y199" s="714">
        <v>43.969812349973459</v>
      </c>
      <c r="Z199" s="714">
        <v>2.9227668394870534</v>
      </c>
      <c r="AA199" s="714">
        <v>0.23340308221003386</v>
      </c>
      <c r="AB199" s="714">
        <v>0.14127710331372878</v>
      </c>
      <c r="AC199" s="714">
        <v>1.375649511996555E-2</v>
      </c>
      <c r="AD199" s="714">
        <v>0.19411431821776201</v>
      </c>
      <c r="AE199" s="714">
        <v>6.476763710340493E-3</v>
      </c>
      <c r="AF199" s="714">
        <v>1.8237791184808338E-2</v>
      </c>
      <c r="AG199" s="714">
        <v>4.8511976100931823E-4</v>
      </c>
      <c r="AH199" s="714">
        <v>3.5305175130047015</v>
      </c>
      <c r="AI199" s="714">
        <v>32.977076745929473</v>
      </c>
      <c r="AJ199" s="714">
        <v>2.2242813829948718</v>
      </c>
      <c r="AK199" s="714">
        <v>8.5955121184095887E-2</v>
      </c>
      <c r="AL199" s="714">
        <v>5.1674515683008968E-3</v>
      </c>
      <c r="AM199" s="714">
        <v>9.1838247572567921E-3</v>
      </c>
      <c r="AN199" s="714">
        <v>0.16310831981952936</v>
      </c>
      <c r="AO199" s="714">
        <v>2.2919745030784019E-3</v>
      </c>
      <c r="AP199" s="714">
        <v>1.586508286714524E-2</v>
      </c>
      <c r="AQ199" s="714">
        <v>7.9751204599466359E-5</v>
      </c>
      <c r="AR199" s="714">
        <v>2.505932908898878</v>
      </c>
    </row>
    <row r="200" spans="1:44">
      <c r="A200" s="711" t="s">
        <v>1771</v>
      </c>
      <c r="B200" s="712">
        <v>197</v>
      </c>
      <c r="C200" s="712" t="s">
        <v>1199</v>
      </c>
      <c r="D200" s="713">
        <v>418675</v>
      </c>
      <c r="E200" s="713">
        <v>194319.07911397266</v>
      </c>
      <c r="F200" s="713">
        <v>11614.346183870985</v>
      </c>
      <c r="G200" s="713">
        <v>16748.130861999678</v>
      </c>
      <c r="H200" s="713">
        <v>7.5915074081447171</v>
      </c>
      <c r="I200" s="713">
        <v>11.491999114648985</v>
      </c>
      <c r="J200" s="713">
        <v>0</v>
      </c>
      <c r="K200" s="713">
        <v>0</v>
      </c>
      <c r="L200" s="713">
        <v>2435.8423079764325</v>
      </c>
      <c r="M200" s="713">
        <v>0</v>
      </c>
      <c r="N200" s="713">
        <v>30817.40286036989</v>
      </c>
      <c r="O200" s="714">
        <v>0.46412868958971198</v>
      </c>
      <c r="P200" s="714">
        <v>2.7740720568151869E-2</v>
      </c>
      <c r="Q200" s="714">
        <v>4.0002701049739485E-2</v>
      </c>
      <c r="R200" s="714">
        <v>1.8132220476848911E-5</v>
      </c>
      <c r="S200" s="714">
        <v>2.7448496123840654E-5</v>
      </c>
      <c r="T200" s="714">
        <v>0</v>
      </c>
      <c r="U200" s="714">
        <v>0</v>
      </c>
      <c r="V200" s="714">
        <v>5.8179788809373202E-3</v>
      </c>
      <c r="W200" s="714">
        <v>0</v>
      </c>
      <c r="X200" s="714">
        <v>7.3606981215429357E-2</v>
      </c>
      <c r="Y200" s="714">
        <v>41.694927619642215</v>
      </c>
      <c r="Z200" s="714">
        <v>2.3349726324567244</v>
      </c>
      <c r="AA200" s="714">
        <v>0.22168115479885986</v>
      </c>
      <c r="AB200" s="714">
        <v>0.15504028038473788</v>
      </c>
      <c r="AC200" s="714">
        <v>2.4019956000734199E-2</v>
      </c>
      <c r="AD200" s="714">
        <v>2.9309378257976807E-2</v>
      </c>
      <c r="AE200" s="714">
        <v>7.3631977512235949E-2</v>
      </c>
      <c r="AF200" s="714">
        <v>1.8602180397495505E-2</v>
      </c>
      <c r="AG200" s="714">
        <v>5.2464144540674117E-3</v>
      </c>
      <c r="AH200" s="714">
        <v>2.862503974262832</v>
      </c>
      <c r="AI200" s="714">
        <v>26.097814150449757</v>
      </c>
      <c r="AJ200" s="714">
        <v>1.4690411414004687</v>
      </c>
      <c r="AK200" s="714">
        <v>8.3805193529477268E-2</v>
      </c>
      <c r="AL200" s="714">
        <v>3.8286664918154006E-3</v>
      </c>
      <c r="AM200" s="714">
        <v>1.0002461739909348E-2</v>
      </c>
      <c r="AN200" s="714">
        <v>1.8921792421508585E-2</v>
      </c>
      <c r="AO200" s="714">
        <v>2.0281024434263526E-2</v>
      </c>
      <c r="AP200" s="714">
        <v>1.0819802852037855E-2</v>
      </c>
      <c r="AQ200" s="714">
        <v>8.5368439992695891E-4</v>
      </c>
      <c r="AR200" s="714">
        <v>1.6175537672694076</v>
      </c>
    </row>
    <row r="201" spans="1:44">
      <c r="A201" s="711" t="s">
        <v>1772</v>
      </c>
      <c r="B201" s="712">
        <v>198</v>
      </c>
      <c r="C201" s="712" t="s">
        <v>1201</v>
      </c>
      <c r="D201" s="713">
        <v>457813</v>
      </c>
      <c r="E201" s="713">
        <v>254615.1548139544</v>
      </c>
      <c r="F201" s="713">
        <v>14843.647297009651</v>
      </c>
      <c r="G201" s="713">
        <v>7737.4205837358404</v>
      </c>
      <c r="H201" s="713">
        <v>9.9471078332063865</v>
      </c>
      <c r="I201" s="713">
        <v>15.057899342874045</v>
      </c>
      <c r="J201" s="713">
        <v>0</v>
      </c>
      <c r="K201" s="713">
        <v>0</v>
      </c>
      <c r="L201" s="713">
        <v>2663.8934626759219</v>
      </c>
      <c r="M201" s="713">
        <v>0</v>
      </c>
      <c r="N201" s="713">
        <v>25269.966350597493</v>
      </c>
      <c r="O201" s="714">
        <v>0.55615536215431716</v>
      </c>
      <c r="P201" s="714">
        <v>3.2422948446220727E-2</v>
      </c>
      <c r="Q201" s="714">
        <v>1.6900831963565562E-2</v>
      </c>
      <c r="R201" s="714">
        <v>2.1727447305354778E-5</v>
      </c>
      <c r="S201" s="714">
        <v>3.28909387520102E-5</v>
      </c>
      <c r="T201" s="714">
        <v>0</v>
      </c>
      <c r="U201" s="714">
        <v>0</v>
      </c>
      <c r="V201" s="714">
        <v>5.8187370447670157E-3</v>
      </c>
      <c r="W201" s="714">
        <v>0</v>
      </c>
      <c r="X201" s="714">
        <v>5.5197135840610659E-2</v>
      </c>
      <c r="Y201" s="714">
        <v>37.248061203738864</v>
      </c>
      <c r="Z201" s="714">
        <v>2.0801959591563168</v>
      </c>
      <c r="AA201" s="714">
        <v>0.16942527558140819</v>
      </c>
      <c r="AB201" s="714">
        <v>0.14066854780312654</v>
      </c>
      <c r="AC201" s="714">
        <v>2.0001404588018287E-2</v>
      </c>
      <c r="AD201" s="714">
        <v>3.0838457033449614E-2</v>
      </c>
      <c r="AE201" s="714">
        <v>5.281416327541797E-2</v>
      </c>
      <c r="AF201" s="714">
        <v>1.776124723503774E-2</v>
      </c>
      <c r="AG201" s="714">
        <v>3.8508392911004797E-3</v>
      </c>
      <c r="AH201" s="714">
        <v>2.5155558939638758</v>
      </c>
      <c r="AI201" s="714">
        <v>24.773939688520809</v>
      </c>
      <c r="AJ201" s="714">
        <v>1.3809982387461033</v>
      </c>
      <c r="AK201" s="714">
        <v>5.4975828793641476E-2</v>
      </c>
      <c r="AL201" s="714">
        <v>3.7742452330770302E-3</v>
      </c>
      <c r="AM201" s="714">
        <v>9.3681671475271504E-3</v>
      </c>
      <c r="AN201" s="714">
        <v>2.1318648534616839E-2</v>
      </c>
      <c r="AO201" s="714">
        <v>1.7622368090959302E-2</v>
      </c>
      <c r="AP201" s="714">
        <v>1.1586641588710502E-2</v>
      </c>
      <c r="AQ201" s="714">
        <v>7.0733626158728594E-4</v>
      </c>
      <c r="AR201" s="714">
        <v>1.500351474396223</v>
      </c>
    </row>
    <row r="202" spans="1:44">
      <c r="A202" s="711" t="s">
        <v>1773</v>
      </c>
      <c r="B202" s="712">
        <v>199</v>
      </c>
      <c r="C202" s="712" t="s">
        <v>694</v>
      </c>
      <c r="D202" s="713">
        <v>1053254</v>
      </c>
      <c r="E202" s="713">
        <v>511954.17075368512</v>
      </c>
      <c r="F202" s="713">
        <v>28326.46256077804</v>
      </c>
      <c r="G202" s="713">
        <v>206.71525703314211</v>
      </c>
      <c r="H202" s="713">
        <v>20.000629365002609</v>
      </c>
      <c r="I202" s="713">
        <v>30.276887395043019</v>
      </c>
      <c r="J202" s="713">
        <v>900.82637018616526</v>
      </c>
      <c r="K202" s="713">
        <v>0</v>
      </c>
      <c r="L202" s="713">
        <v>6127.1294930995418</v>
      </c>
      <c r="M202" s="713">
        <v>0</v>
      </c>
      <c r="N202" s="713">
        <v>35611.411197856934</v>
      </c>
      <c r="O202" s="714">
        <v>0.48606904958698011</v>
      </c>
      <c r="P202" s="714">
        <v>2.6894236870477626E-2</v>
      </c>
      <c r="Q202" s="714">
        <v>1.9626344360728002E-4</v>
      </c>
      <c r="R202" s="714">
        <v>1.8989369482577432E-5</v>
      </c>
      <c r="S202" s="714">
        <v>2.8746045488593461E-5</v>
      </c>
      <c r="T202" s="714">
        <v>8.5527932501197742E-4</v>
      </c>
      <c r="U202" s="714">
        <v>0</v>
      </c>
      <c r="V202" s="714">
        <v>5.8173332293060759E-3</v>
      </c>
      <c r="W202" s="714">
        <v>0</v>
      </c>
      <c r="X202" s="714">
        <v>3.3810848283374134E-2</v>
      </c>
      <c r="Y202" s="714">
        <v>38.427114212601758</v>
      </c>
      <c r="Z202" s="714">
        <v>2.3228759175631271</v>
      </c>
      <c r="AA202" s="714">
        <v>0.18554623143110155</v>
      </c>
      <c r="AB202" s="714">
        <v>0.13716171957833104</v>
      </c>
      <c r="AC202" s="714">
        <v>2.0873601161120445E-2</v>
      </c>
      <c r="AD202" s="714">
        <v>0.79647028369178796</v>
      </c>
      <c r="AE202" s="714">
        <v>9.6850784790697309E-2</v>
      </c>
      <c r="AF202" s="714">
        <v>2.8721360758416324E-2</v>
      </c>
      <c r="AG202" s="714">
        <v>6.6484949316982104E-3</v>
      </c>
      <c r="AH202" s="714">
        <v>3.5951483939062796</v>
      </c>
      <c r="AI202" s="714">
        <v>24.05778700882167</v>
      </c>
      <c r="AJ202" s="714">
        <v>1.4871114135413968</v>
      </c>
      <c r="AK202" s="714">
        <v>5.2415307318574619E-2</v>
      </c>
      <c r="AL202" s="714">
        <v>3.7703906527068393E-3</v>
      </c>
      <c r="AM202" s="714">
        <v>9.0059010638597753E-3</v>
      </c>
      <c r="AN202" s="714">
        <v>0.67220123355700456</v>
      </c>
      <c r="AO202" s="714">
        <v>4.6871627536638427E-2</v>
      </c>
      <c r="AP202" s="714">
        <v>1.889688454062392E-2</v>
      </c>
      <c r="AQ202" s="714">
        <v>1.79787693286809E-3</v>
      </c>
      <c r="AR202" s="714">
        <v>2.292070635143673</v>
      </c>
    </row>
    <row r="203" spans="1:44">
      <c r="A203" s="711" t="s">
        <v>1774</v>
      </c>
      <c r="B203" s="712">
        <v>200</v>
      </c>
      <c r="C203" s="712" t="s">
        <v>696</v>
      </c>
      <c r="D203" s="713">
        <v>1607458</v>
      </c>
      <c r="E203" s="713">
        <v>1702388.1588846787</v>
      </c>
      <c r="F203" s="713">
        <v>94381.909666001695</v>
      </c>
      <c r="G203" s="713">
        <v>4737.1948120043407</v>
      </c>
      <c r="H203" s="713">
        <v>66.507583190690411</v>
      </c>
      <c r="I203" s="713">
        <v>100.67896216828508</v>
      </c>
      <c r="J203" s="713">
        <v>0</v>
      </c>
      <c r="K203" s="713">
        <v>0</v>
      </c>
      <c r="L203" s="713">
        <v>9352.4243952780344</v>
      </c>
      <c r="M203" s="713">
        <v>0</v>
      </c>
      <c r="N203" s="713">
        <v>108638.71541864304</v>
      </c>
      <c r="O203" s="714">
        <v>1.059056074177166</v>
      </c>
      <c r="P203" s="714">
        <v>5.871500820923576E-2</v>
      </c>
      <c r="Q203" s="714">
        <v>2.9470100071070852E-3</v>
      </c>
      <c r="R203" s="714">
        <v>4.1374383150720211E-5</v>
      </c>
      <c r="S203" s="714">
        <v>6.2632406052466125E-5</v>
      </c>
      <c r="T203" s="714">
        <v>0</v>
      </c>
      <c r="U203" s="714">
        <v>0</v>
      </c>
      <c r="V203" s="714">
        <v>5.8181454167250618E-3</v>
      </c>
      <c r="W203" s="714">
        <v>0</v>
      </c>
      <c r="X203" s="714">
        <v>6.7584170422271106E-2</v>
      </c>
      <c r="Y203" s="714">
        <v>28.317418209245808</v>
      </c>
      <c r="Z203" s="714">
        <v>1.68466406009277</v>
      </c>
      <c r="AA203" s="714">
        <v>0.14149791337723236</v>
      </c>
      <c r="AB203" s="714">
        <v>0.1022283133919147</v>
      </c>
      <c r="AC203" s="714">
        <v>1.2805663209069135E-2</v>
      </c>
      <c r="AD203" s="714">
        <v>1.4633505969489391E-2</v>
      </c>
      <c r="AE203" s="714">
        <v>3.6404852579281277E-2</v>
      </c>
      <c r="AF203" s="714">
        <v>1.7986863490836891E-2</v>
      </c>
      <c r="AG203" s="714">
        <v>2.598127295545428E-3</v>
      </c>
      <c r="AH203" s="714">
        <v>2.0128192994061394</v>
      </c>
      <c r="AI203" s="714">
        <v>19.478701541725965</v>
      </c>
      <c r="AJ203" s="714">
        <v>1.1757248460179612</v>
      </c>
      <c r="AK203" s="714">
        <v>4.0709003930453812E-2</v>
      </c>
      <c r="AL203" s="714">
        <v>3.0786252507415939E-3</v>
      </c>
      <c r="AM203" s="714">
        <v>6.5835889941211079E-3</v>
      </c>
      <c r="AN203" s="714">
        <v>9.4725399531239967E-3</v>
      </c>
      <c r="AO203" s="714">
        <v>1.3697575910295259E-2</v>
      </c>
      <c r="AP203" s="714">
        <v>1.3912492908139385E-2</v>
      </c>
      <c r="AQ203" s="714">
        <v>5.0620606607669266E-4</v>
      </c>
      <c r="AR203" s="714">
        <v>1.263684879030913</v>
      </c>
    </row>
    <row r="204" spans="1:44">
      <c r="A204" s="711" t="s">
        <v>1775</v>
      </c>
      <c r="B204" s="712">
        <v>201</v>
      </c>
      <c r="C204" s="712" t="s">
        <v>698</v>
      </c>
      <c r="D204" s="713">
        <v>1467311</v>
      </c>
      <c r="E204" s="713">
        <v>2209800.3306798465</v>
      </c>
      <c r="F204" s="713">
        <v>140625.40057973951</v>
      </c>
      <c r="G204" s="713">
        <v>3565.7869725727496</v>
      </c>
      <c r="H204" s="713">
        <v>86.330769255227665</v>
      </c>
      <c r="I204" s="713">
        <v>130.68723647475224</v>
      </c>
      <c r="J204" s="713">
        <v>0</v>
      </c>
      <c r="K204" s="713">
        <v>0</v>
      </c>
      <c r="L204" s="713">
        <v>8536.2106961877689</v>
      </c>
      <c r="M204" s="713">
        <v>0</v>
      </c>
      <c r="N204" s="713">
        <v>152944.41625422999</v>
      </c>
      <c r="O204" s="714">
        <v>1.506020421491999</v>
      </c>
      <c r="P204" s="714">
        <v>9.583885119087876E-2</v>
      </c>
      <c r="Q204" s="714">
        <v>2.4301507809678722E-3</v>
      </c>
      <c r="R204" s="714">
        <v>5.883604038627644E-5</v>
      </c>
      <c r="S204" s="714">
        <v>8.9065805732221898E-5</v>
      </c>
      <c r="T204" s="714">
        <v>0</v>
      </c>
      <c r="U204" s="714">
        <v>0</v>
      </c>
      <c r="V204" s="714">
        <v>5.8175878843597364E-3</v>
      </c>
      <c r="W204" s="714">
        <v>0</v>
      </c>
      <c r="X204" s="714">
        <v>0.10423449170232485</v>
      </c>
      <c r="Y204" s="714">
        <v>38.026563397115787</v>
      </c>
      <c r="Z204" s="714">
        <v>2.1957642293479691</v>
      </c>
      <c r="AA204" s="714">
        <v>0.2504052813188658</v>
      </c>
      <c r="AB204" s="714">
        <v>0.1469695220031394</v>
      </c>
      <c r="AC204" s="714">
        <v>1.7692037117894625E-2</v>
      </c>
      <c r="AD204" s="714">
        <v>5.2921068624454212E-2</v>
      </c>
      <c r="AE204" s="714">
        <v>2.5104629274560142E-2</v>
      </c>
      <c r="AF204" s="714">
        <v>1.4820487710914787E-2</v>
      </c>
      <c r="AG204" s="714">
        <v>1.5823131488826299E-3</v>
      </c>
      <c r="AH204" s="714">
        <v>2.7052595685466807</v>
      </c>
      <c r="AI204" s="714">
        <v>23.565998139101858</v>
      </c>
      <c r="AJ204" s="714">
        <v>1.364060861564548</v>
      </c>
      <c r="AK204" s="714">
        <v>3.9426424323257707E-2</v>
      </c>
      <c r="AL204" s="714">
        <v>3.5296979181875235E-3</v>
      </c>
      <c r="AM204" s="714">
        <v>8.2935044580456085E-3</v>
      </c>
      <c r="AN204" s="714">
        <v>4.023984658392956E-2</v>
      </c>
      <c r="AO204" s="714">
        <v>8.4083719864669962E-3</v>
      </c>
      <c r="AP204" s="714">
        <v>1.1590396542952717E-2</v>
      </c>
      <c r="AQ204" s="714">
        <v>2.7322333340192245E-4</v>
      </c>
      <c r="AR204" s="714">
        <v>1.4758223267107899</v>
      </c>
    </row>
    <row r="205" spans="1:44">
      <c r="A205" s="711" t="s">
        <v>1776</v>
      </c>
      <c r="B205" s="712">
        <v>202</v>
      </c>
      <c r="C205" s="712" t="s">
        <v>700</v>
      </c>
      <c r="D205" s="713">
        <v>354192</v>
      </c>
      <c r="E205" s="713">
        <v>275157.97131860361</v>
      </c>
      <c r="F205" s="713">
        <v>15962.334923258637</v>
      </c>
      <c r="G205" s="713">
        <v>25441.974559171016</v>
      </c>
      <c r="H205" s="713">
        <v>10.749658691260491</v>
      </c>
      <c r="I205" s="713">
        <v>16.272798210037571</v>
      </c>
      <c r="J205" s="713">
        <v>0</v>
      </c>
      <c r="K205" s="713">
        <v>0</v>
      </c>
      <c r="L205" s="713">
        <v>2060.6050763918133</v>
      </c>
      <c r="M205" s="713">
        <v>0</v>
      </c>
      <c r="N205" s="713">
        <v>43491.937015722768</v>
      </c>
      <c r="O205" s="714">
        <v>0.77686105648519332</v>
      </c>
      <c r="P205" s="714">
        <v>4.5066898527517947E-2</v>
      </c>
      <c r="Q205" s="714">
        <v>7.1831025430193277E-2</v>
      </c>
      <c r="R205" s="714">
        <v>3.0349806577394437E-5</v>
      </c>
      <c r="S205" s="714">
        <v>4.594343805065493E-5</v>
      </c>
      <c r="T205" s="714">
        <v>0</v>
      </c>
      <c r="U205" s="714">
        <v>0</v>
      </c>
      <c r="V205" s="714">
        <v>5.8177628980660579E-3</v>
      </c>
      <c r="W205" s="714">
        <v>0</v>
      </c>
      <c r="X205" s="714">
        <v>0.12279198010040535</v>
      </c>
      <c r="Y205" s="714">
        <v>42.340821058218843</v>
      </c>
      <c r="Z205" s="714">
        <v>2.3227442575608062</v>
      </c>
      <c r="AA205" s="714">
        <v>0.27161062081078985</v>
      </c>
      <c r="AB205" s="714">
        <v>0.16741199981685148</v>
      </c>
      <c r="AC205" s="714">
        <v>1.9222251705802298E-2</v>
      </c>
      <c r="AD205" s="714">
        <v>2.686245359420826E-2</v>
      </c>
      <c r="AE205" s="714">
        <v>2.7641893731081203E-2</v>
      </c>
      <c r="AF205" s="714">
        <v>1.3230734894279925E-2</v>
      </c>
      <c r="AG205" s="714">
        <v>2.147856964902516E-3</v>
      </c>
      <c r="AH205" s="714">
        <v>2.8508720690787217</v>
      </c>
      <c r="AI205" s="714">
        <v>28.294071759819367</v>
      </c>
      <c r="AJ205" s="714">
        <v>1.5374100739063288</v>
      </c>
      <c r="AK205" s="714">
        <v>0.10705246636236394</v>
      </c>
      <c r="AL205" s="714">
        <v>3.965949045722705E-3</v>
      </c>
      <c r="AM205" s="714">
        <v>9.7347541802944478E-3</v>
      </c>
      <c r="AN205" s="714">
        <v>1.8091347416501813E-2</v>
      </c>
      <c r="AO205" s="714">
        <v>9.7493365790003988E-3</v>
      </c>
      <c r="AP205" s="714">
        <v>9.3687630358693635E-3</v>
      </c>
      <c r="AQ205" s="714">
        <v>3.9140254606216045E-4</v>
      </c>
      <c r="AR205" s="714">
        <v>1.6957640930721436</v>
      </c>
    </row>
    <row r="206" spans="1:44">
      <c r="A206" s="711" t="s">
        <v>1777</v>
      </c>
      <c r="B206" s="712">
        <v>203</v>
      </c>
      <c r="C206" s="712" t="s">
        <v>702</v>
      </c>
      <c r="D206" s="713">
        <v>348711</v>
      </c>
      <c r="E206" s="713">
        <v>94031.749039497445</v>
      </c>
      <c r="F206" s="713">
        <v>5226.0060238603191</v>
      </c>
      <c r="G206" s="713">
        <v>6.0871532131832273</v>
      </c>
      <c r="H206" s="713">
        <v>3.6735596045896477</v>
      </c>
      <c r="I206" s="713">
        <v>5.5610225287090609</v>
      </c>
      <c r="J206" s="713">
        <v>0</v>
      </c>
      <c r="K206" s="713">
        <v>0</v>
      </c>
      <c r="L206" s="713">
        <v>2028.6081031559163</v>
      </c>
      <c r="M206" s="713">
        <v>0</v>
      </c>
      <c r="N206" s="713">
        <v>7269.9358623627177</v>
      </c>
      <c r="O206" s="714">
        <v>0.26965524184639272</v>
      </c>
      <c r="P206" s="714">
        <v>1.4986639434547E-2</v>
      </c>
      <c r="Q206" s="714">
        <v>1.7456154847949239E-5</v>
      </c>
      <c r="R206" s="714">
        <v>1.0534682314551728E-5</v>
      </c>
      <c r="S206" s="714">
        <v>1.5947367673256825E-5</v>
      </c>
      <c r="T206" s="714">
        <v>0</v>
      </c>
      <c r="U206" s="714">
        <v>0</v>
      </c>
      <c r="V206" s="714">
        <v>5.8174479817267484E-3</v>
      </c>
      <c r="W206" s="714">
        <v>0</v>
      </c>
      <c r="X206" s="714">
        <v>2.0848025621109507E-2</v>
      </c>
      <c r="Y206" s="714">
        <v>32.515164052405652</v>
      </c>
      <c r="Z206" s="714">
        <v>1.9742100204583928</v>
      </c>
      <c r="AA206" s="714">
        <v>0.23248543150171735</v>
      </c>
      <c r="AB206" s="714">
        <v>0.13944921829612089</v>
      </c>
      <c r="AC206" s="714">
        <v>2.3916038258269212E-2</v>
      </c>
      <c r="AD206" s="714">
        <v>1.606745001821655E-2</v>
      </c>
      <c r="AE206" s="714">
        <v>1.7810176363199176E-2</v>
      </c>
      <c r="AF206" s="714">
        <v>1.4136323275867745E-2</v>
      </c>
      <c r="AG206" s="714">
        <v>1.6637820628529938E-3</v>
      </c>
      <c r="AH206" s="714">
        <v>2.419738440234636</v>
      </c>
      <c r="AI206" s="714">
        <v>21.025440849777851</v>
      </c>
      <c r="AJ206" s="714">
        <v>1.3181161984915404</v>
      </c>
      <c r="AK206" s="714">
        <v>7.984808773269203E-2</v>
      </c>
      <c r="AL206" s="714">
        <v>6.8521537406226731E-3</v>
      </c>
      <c r="AM206" s="714">
        <v>1.2653514248313241E-2</v>
      </c>
      <c r="AN206" s="714">
        <v>1.0853652386260841E-2</v>
      </c>
      <c r="AO206" s="714">
        <v>5.266112818669887E-3</v>
      </c>
      <c r="AP206" s="714">
        <v>1.1563031219376005E-2</v>
      </c>
      <c r="AQ206" s="714">
        <v>2.502695253549444E-4</v>
      </c>
      <c r="AR206" s="714">
        <v>1.4454030201628301</v>
      </c>
    </row>
    <row r="207" spans="1:44">
      <c r="A207" s="711" t="s">
        <v>1778</v>
      </c>
      <c r="B207" s="712">
        <v>204</v>
      </c>
      <c r="C207" s="712" t="s">
        <v>1210</v>
      </c>
      <c r="D207" s="713">
        <v>742223</v>
      </c>
      <c r="E207" s="713">
        <v>1306241.592175538</v>
      </c>
      <c r="F207" s="713">
        <v>71623.701617835497</v>
      </c>
      <c r="G207" s="713">
        <v>3201.9052143214044</v>
      </c>
      <c r="H207" s="713">
        <v>51.031235682272786</v>
      </c>
      <c r="I207" s="713">
        <v>295598.62591786787</v>
      </c>
      <c r="J207" s="713">
        <v>149935.53550904154</v>
      </c>
      <c r="K207" s="713">
        <v>1748272.5218405579</v>
      </c>
      <c r="L207" s="713">
        <v>356322.75566722092</v>
      </c>
      <c r="M207" s="713">
        <v>271634.74023085041</v>
      </c>
      <c r="N207" s="713">
        <v>2896640.8172333776</v>
      </c>
      <c r="O207" s="714">
        <v>1.7599044925521548</v>
      </c>
      <c r="P207" s="714">
        <v>9.6498898064106733E-2</v>
      </c>
      <c r="Q207" s="714">
        <v>4.3139396304364116E-3</v>
      </c>
      <c r="R207" s="714">
        <v>6.8754586805141831E-5</v>
      </c>
      <c r="S207" s="714">
        <v>0.3982612044060449</v>
      </c>
      <c r="T207" s="714">
        <v>0.20200874334134289</v>
      </c>
      <c r="U207" s="714">
        <v>2.3554545222130785</v>
      </c>
      <c r="V207" s="714">
        <v>0.4800750659400489</v>
      </c>
      <c r="W207" s="714">
        <v>0.36597456590654076</v>
      </c>
      <c r="X207" s="714">
        <v>3.9026556940884043</v>
      </c>
      <c r="Y207" s="714">
        <v>45.796212332929258</v>
      </c>
      <c r="Z207" s="714">
        <v>2.4749737063857329</v>
      </c>
      <c r="AA207" s="714">
        <v>0.23138337065438991</v>
      </c>
      <c r="AB207" s="714">
        <v>0.16374019333836826</v>
      </c>
      <c r="AC207" s="714">
        <v>0.42096493690525488</v>
      </c>
      <c r="AD207" s="714">
        <v>0.22341880991962879</v>
      </c>
      <c r="AE207" s="714">
        <v>2.3968047454986978</v>
      </c>
      <c r="AF207" s="714">
        <v>0.49012852556651143</v>
      </c>
      <c r="AG207" s="714">
        <v>0.36996279937423771</v>
      </c>
      <c r="AH207" s="714">
        <v>6.7713770876428221</v>
      </c>
      <c r="AI207" s="714">
        <v>32.241389447681058</v>
      </c>
      <c r="AJ207" s="714">
        <v>1.7074492270058337</v>
      </c>
      <c r="AK207" s="714">
        <v>5.3340448934403845E-2</v>
      </c>
      <c r="AL207" s="714">
        <v>4.8683069732970378E-3</v>
      </c>
      <c r="AM207" s="714">
        <v>0.40977913682678052</v>
      </c>
      <c r="AN207" s="714">
        <v>0.21484376405421723</v>
      </c>
      <c r="AO207" s="714">
        <v>2.3656018264763916</v>
      </c>
      <c r="AP207" s="714">
        <v>0.48369613688660129</v>
      </c>
      <c r="AQ207" s="714">
        <v>0.36609933819679086</v>
      </c>
      <c r="AR207" s="714">
        <v>5.6056781853543169</v>
      </c>
    </row>
    <row r="208" spans="1:44">
      <c r="A208" s="711" t="s">
        <v>1779</v>
      </c>
      <c r="B208" s="712">
        <v>205</v>
      </c>
      <c r="C208" s="712" t="s">
        <v>1211</v>
      </c>
      <c r="D208" s="713">
        <v>3517298</v>
      </c>
      <c r="E208" s="713">
        <v>5704310.5567156812</v>
      </c>
      <c r="F208" s="713">
        <v>317205.8165612928</v>
      </c>
      <c r="G208" s="713">
        <v>21368.752256217915</v>
      </c>
      <c r="H208" s="713">
        <v>222.85159052378089</v>
      </c>
      <c r="I208" s="713">
        <v>337.35200972731343</v>
      </c>
      <c r="J208" s="713">
        <v>0</v>
      </c>
      <c r="K208" s="713">
        <v>548854.04940915643</v>
      </c>
      <c r="L208" s="713">
        <v>16530.768284713464</v>
      </c>
      <c r="M208" s="713">
        <v>0</v>
      </c>
      <c r="N208" s="713">
        <v>904519.59011163178</v>
      </c>
      <c r="O208" s="714">
        <v>1.6217876781312477</v>
      </c>
      <c r="P208" s="714">
        <v>9.0184515659831155E-2</v>
      </c>
      <c r="Q208" s="714">
        <v>6.0753317621133939E-3</v>
      </c>
      <c r="R208" s="714">
        <v>6.335874598165435E-5</v>
      </c>
      <c r="S208" s="714">
        <v>9.5912262687811335E-5</v>
      </c>
      <c r="T208" s="714">
        <v>0</v>
      </c>
      <c r="U208" s="714">
        <v>0.15604422753180322</v>
      </c>
      <c r="V208" s="714">
        <v>4.6998486578940608E-3</v>
      </c>
      <c r="W208" s="714">
        <v>0</v>
      </c>
      <c r="X208" s="714">
        <v>0.25716319462031129</v>
      </c>
      <c r="Y208" s="714">
        <v>51.807878228607478</v>
      </c>
      <c r="Z208" s="714">
        <v>2.7466035658769403</v>
      </c>
      <c r="AA208" s="714">
        <v>0.24162413096220736</v>
      </c>
      <c r="AB208" s="714">
        <v>0.1790499502448345</v>
      </c>
      <c r="AC208" s="714">
        <v>2.1180933018149377E-2</v>
      </c>
      <c r="AD208" s="714">
        <v>2.0750935725511784E-2</v>
      </c>
      <c r="AE208" s="714">
        <v>0.19154900560285817</v>
      </c>
      <c r="AF208" s="714">
        <v>1.0181473526080499E-2</v>
      </c>
      <c r="AG208" s="714">
        <v>1.0147644170805314E-3</v>
      </c>
      <c r="AH208" s="714">
        <v>3.4119547593736619</v>
      </c>
      <c r="AI208" s="714">
        <v>37.29986918590366</v>
      </c>
      <c r="AJ208" s="714">
        <v>1.9394588409857882</v>
      </c>
      <c r="AK208" s="714">
        <v>5.1510249471912573E-2</v>
      </c>
      <c r="AL208" s="714">
        <v>4.7768211458715133E-3</v>
      </c>
      <c r="AM208" s="714">
        <v>1.2751184049769271E-2</v>
      </c>
      <c r="AN208" s="714">
        <v>1.3505223816442915E-2</v>
      </c>
      <c r="AO208" s="714">
        <v>0.16506622295674267</v>
      </c>
      <c r="AP208" s="714">
        <v>7.4422157567267206E-3</v>
      </c>
      <c r="AQ208" s="714">
        <v>4.2629689784896439E-5</v>
      </c>
      <c r="AR208" s="714">
        <v>2.194553387873039</v>
      </c>
    </row>
    <row r="209" spans="1:44">
      <c r="A209" s="711" t="s">
        <v>1780</v>
      </c>
      <c r="B209" s="712">
        <v>206</v>
      </c>
      <c r="C209" s="712" t="s">
        <v>1781</v>
      </c>
      <c r="D209" s="713">
        <v>1024030</v>
      </c>
      <c r="E209" s="713">
        <v>1102841.2637526859</v>
      </c>
      <c r="F209" s="713">
        <v>63544.240522519322</v>
      </c>
      <c r="G209" s="713">
        <v>7001.8242950342146</v>
      </c>
      <c r="H209" s="713">
        <v>43.084949053693748</v>
      </c>
      <c r="I209" s="713">
        <v>65.221855128341389</v>
      </c>
      <c r="J209" s="713">
        <v>1025.7646515918327</v>
      </c>
      <c r="K209" s="713">
        <v>683204.33540817618</v>
      </c>
      <c r="L209" s="713">
        <v>144296.49182391341</v>
      </c>
      <c r="M209" s="713">
        <v>21156.024254947468</v>
      </c>
      <c r="N209" s="713">
        <v>920336.98776036443</v>
      </c>
      <c r="O209" s="714">
        <v>1.0769618700161967</v>
      </c>
      <c r="P209" s="714">
        <v>6.2053104423229123E-2</v>
      </c>
      <c r="Q209" s="714">
        <v>6.8375187201880948E-3</v>
      </c>
      <c r="R209" s="714">
        <v>4.2073912926080044E-5</v>
      </c>
      <c r="S209" s="714">
        <v>6.3691351941194487E-5</v>
      </c>
      <c r="T209" s="714">
        <v>1.0016939460678229E-3</v>
      </c>
      <c r="U209" s="714">
        <v>0.66717218773685949</v>
      </c>
      <c r="V209" s="714">
        <v>0.14091041456198883</v>
      </c>
      <c r="W209" s="714">
        <v>2.0659574675495316E-2</v>
      </c>
      <c r="X209" s="714">
        <v>0.89874025932869595</v>
      </c>
      <c r="Y209" s="714">
        <v>68.517925581583171</v>
      </c>
      <c r="Z209" s="714">
        <v>3.6196506743797903</v>
      </c>
      <c r="AA209" s="714">
        <v>0.28033813771158733</v>
      </c>
      <c r="AB209" s="714">
        <v>0.23108281991812013</v>
      </c>
      <c r="AC209" s="714">
        <v>7.2521983296251882E-2</v>
      </c>
      <c r="AD209" s="714">
        <v>4.1839082809651117E-2</v>
      </c>
      <c r="AE209" s="714">
        <v>0.96511038059762833</v>
      </c>
      <c r="AF209" s="714">
        <v>0.19835842337084514</v>
      </c>
      <c r="AG209" s="714">
        <v>6.0118647455434437E-2</v>
      </c>
      <c r="AH209" s="714">
        <v>5.4690201495393076</v>
      </c>
      <c r="AI209" s="714">
        <v>46.373186542525382</v>
      </c>
      <c r="AJ209" s="714">
        <v>2.4062999504614648</v>
      </c>
      <c r="AK209" s="714">
        <v>6.664640585932266E-2</v>
      </c>
      <c r="AL209" s="714">
        <v>5.8931244774880539E-3</v>
      </c>
      <c r="AM209" s="714">
        <v>2.2751983422528734E-2</v>
      </c>
      <c r="AN209" s="714">
        <v>1.416618473347845E-2</v>
      </c>
      <c r="AO209" s="714">
        <v>0.71296293261307719</v>
      </c>
      <c r="AP209" s="714">
        <v>0.1511524911924183</v>
      </c>
      <c r="AQ209" s="714">
        <v>2.5983700772997678E-2</v>
      </c>
      <c r="AR209" s="714">
        <v>3.405856773532776</v>
      </c>
    </row>
    <row r="210" spans="1:44">
      <c r="A210" s="711" t="s">
        <v>1782</v>
      </c>
      <c r="B210" s="712">
        <v>207</v>
      </c>
      <c r="C210" s="712" t="s">
        <v>1783</v>
      </c>
      <c r="D210" s="713">
        <v>86084</v>
      </c>
      <c r="E210" s="713">
        <v>514830.09230406792</v>
      </c>
      <c r="F210" s="713">
        <v>28260.00493425371</v>
      </c>
      <c r="G210" s="713">
        <v>1088.2118549586439</v>
      </c>
      <c r="H210" s="713">
        <v>20.112983642588333</v>
      </c>
      <c r="I210" s="713">
        <v>30.446968933415345</v>
      </c>
      <c r="J210" s="713">
        <v>0</v>
      </c>
      <c r="K210" s="713">
        <v>0</v>
      </c>
      <c r="L210" s="713">
        <v>105.58928606632537</v>
      </c>
      <c r="M210" s="713">
        <v>0</v>
      </c>
      <c r="N210" s="713">
        <v>29504.366027854685</v>
      </c>
      <c r="O210" s="714">
        <v>5.9805549498637136</v>
      </c>
      <c r="P210" s="714">
        <v>0.32828405899184182</v>
      </c>
      <c r="Q210" s="714">
        <v>1.2641278924755401E-2</v>
      </c>
      <c r="R210" s="714">
        <v>2.3364369270234111E-4</v>
      </c>
      <c r="S210" s="714">
        <v>3.5368905874977167E-4</v>
      </c>
      <c r="T210" s="714">
        <v>0</v>
      </c>
      <c r="U210" s="714">
        <v>0</v>
      </c>
      <c r="V210" s="714">
        <v>1.2265843370002018E-3</v>
      </c>
      <c r="W210" s="714">
        <v>0</v>
      </c>
      <c r="X210" s="714">
        <v>0.34273925500504954</v>
      </c>
      <c r="Y210" s="714">
        <v>55.997501928587198</v>
      </c>
      <c r="Z210" s="714">
        <v>3.0530171382777711</v>
      </c>
      <c r="AA210" s="714">
        <v>0.31000339071036681</v>
      </c>
      <c r="AB210" s="714">
        <v>0.21382759946730917</v>
      </c>
      <c r="AC210" s="714">
        <v>2.1476516447143226E-2</v>
      </c>
      <c r="AD210" s="714">
        <v>1.3098496066855078E-2</v>
      </c>
      <c r="AE210" s="714">
        <v>1.4907297820814788E-2</v>
      </c>
      <c r="AF210" s="714">
        <v>6.2661370236454968E-3</v>
      </c>
      <c r="AG210" s="714">
        <v>1.5204314135389E-3</v>
      </c>
      <c r="AH210" s="714">
        <v>3.6341170072274442</v>
      </c>
      <c r="AI210" s="714">
        <v>43.292217685301999</v>
      </c>
      <c r="AJ210" s="714">
        <v>2.3299951961963838</v>
      </c>
      <c r="AK210" s="714">
        <v>0.11108117603550412</v>
      </c>
      <c r="AL210" s="714">
        <v>5.7614320876390249E-3</v>
      </c>
      <c r="AM210" s="714">
        <v>1.3082454227225586E-2</v>
      </c>
      <c r="AN210" s="714">
        <v>7.8514571347268504E-3</v>
      </c>
      <c r="AO210" s="714">
        <v>3.5709774596226775E-3</v>
      </c>
      <c r="AP210" s="714">
        <v>3.8670078835346799E-3</v>
      </c>
      <c r="AQ210" s="714">
        <v>1.7501142346868851E-4</v>
      </c>
      <c r="AR210" s="714">
        <v>2.4753847124481059</v>
      </c>
    </row>
    <row r="211" spans="1:44">
      <c r="A211" s="711" t="s">
        <v>1784</v>
      </c>
      <c r="B211" s="712">
        <v>208</v>
      </c>
      <c r="C211" s="712" t="s">
        <v>1785</v>
      </c>
      <c r="D211" s="713">
        <v>91684</v>
      </c>
      <c r="E211" s="713">
        <v>161219.94783838777</v>
      </c>
      <c r="F211" s="713">
        <v>8601.0302986441748</v>
      </c>
      <c r="G211" s="713">
        <v>83.457400779737895</v>
      </c>
      <c r="H211" s="713">
        <v>6.2984161613794942</v>
      </c>
      <c r="I211" s="713">
        <v>9.5345218095431257</v>
      </c>
      <c r="J211" s="713">
        <v>0</v>
      </c>
      <c r="K211" s="713">
        <v>0</v>
      </c>
      <c r="L211" s="713">
        <v>262.05902330255759</v>
      </c>
      <c r="M211" s="713">
        <v>0</v>
      </c>
      <c r="N211" s="713">
        <v>8962.3796606973938</v>
      </c>
      <c r="O211" s="714">
        <v>1.7584305640939288</v>
      </c>
      <c r="P211" s="714">
        <v>9.381168250342671E-2</v>
      </c>
      <c r="Q211" s="714">
        <v>9.1027224793571282E-4</v>
      </c>
      <c r="R211" s="714">
        <v>6.8697004508741914E-5</v>
      </c>
      <c r="S211" s="714">
        <v>1.039933010071891E-4</v>
      </c>
      <c r="T211" s="714">
        <v>0</v>
      </c>
      <c r="U211" s="714">
        <v>0</v>
      </c>
      <c r="V211" s="714">
        <v>2.8582852330020243E-3</v>
      </c>
      <c r="W211" s="714">
        <v>0</v>
      </c>
      <c r="X211" s="714">
        <v>9.7752930289880385E-2</v>
      </c>
      <c r="Y211" s="714">
        <v>50.44582806330294</v>
      </c>
      <c r="Z211" s="714">
        <v>2.7813580117303354</v>
      </c>
      <c r="AA211" s="714">
        <v>0.30938858154357707</v>
      </c>
      <c r="AB211" s="714">
        <v>0.22608370635212927</v>
      </c>
      <c r="AC211" s="714">
        <v>3.4347823515777712E-2</v>
      </c>
      <c r="AD211" s="714">
        <v>5.3537792527071665E-2</v>
      </c>
      <c r="AE211" s="714">
        <v>3.1533681596575608E-3</v>
      </c>
      <c r="AF211" s="714">
        <v>5.0121074372287662E-3</v>
      </c>
      <c r="AG211" s="714">
        <v>3.4251354132588724E-4</v>
      </c>
      <c r="AH211" s="714">
        <v>3.4132239048071029</v>
      </c>
      <c r="AI211" s="714">
        <v>34.804404111985185</v>
      </c>
      <c r="AJ211" s="714">
        <v>1.8997117495941098</v>
      </c>
      <c r="AK211" s="714">
        <v>0.14313048413475007</v>
      </c>
      <c r="AL211" s="714">
        <v>7.5625619253755156E-3</v>
      </c>
      <c r="AM211" s="714">
        <v>2.0671822470225778E-2</v>
      </c>
      <c r="AN211" s="714">
        <v>4.2502928656151351E-2</v>
      </c>
      <c r="AO211" s="714">
        <v>5.9782869104954149E-4</v>
      </c>
      <c r="AP211" s="714">
        <v>4.0937803698891297E-3</v>
      </c>
      <c r="AQ211" s="714">
        <v>4.4279239975364681E-5</v>
      </c>
      <c r="AR211" s="714">
        <v>2.1183154350815272</v>
      </c>
    </row>
    <row r="212" spans="1:44">
      <c r="A212" s="711" t="s">
        <v>1786</v>
      </c>
      <c r="B212" s="712">
        <v>209</v>
      </c>
      <c r="C212" s="712" t="s">
        <v>1787</v>
      </c>
      <c r="D212" s="713">
        <v>1671487</v>
      </c>
      <c r="E212" s="713">
        <v>1387261.5174619909</v>
      </c>
      <c r="F212" s="713">
        <v>79957.627960606158</v>
      </c>
      <c r="G212" s="713">
        <v>4294.9618616205053</v>
      </c>
      <c r="H212" s="713">
        <v>54.196459425735917</v>
      </c>
      <c r="I212" s="713">
        <v>82.042423230655686</v>
      </c>
      <c r="J212" s="713">
        <v>5314.3696800000007</v>
      </c>
      <c r="K212" s="713">
        <v>51775.779736674289</v>
      </c>
      <c r="L212" s="713">
        <v>4777.0759362328836</v>
      </c>
      <c r="M212" s="713">
        <v>0</v>
      </c>
      <c r="N212" s="713">
        <v>146256.05405779023</v>
      </c>
      <c r="O212" s="714">
        <v>0.8299565102582257</v>
      </c>
      <c r="P212" s="714">
        <v>4.7836224846861598E-2</v>
      </c>
      <c r="Q212" s="714">
        <v>2.5695454775421559E-3</v>
      </c>
      <c r="R212" s="714">
        <v>3.2424098677247214E-5</v>
      </c>
      <c r="S212" s="714">
        <v>4.9083494655151784E-5</v>
      </c>
      <c r="T212" s="714">
        <v>3.1794262713380366E-3</v>
      </c>
      <c r="U212" s="714">
        <v>3.09758794035935E-2</v>
      </c>
      <c r="V212" s="714">
        <v>2.8579797128143285E-3</v>
      </c>
      <c r="W212" s="714">
        <v>0</v>
      </c>
      <c r="X212" s="714">
        <v>8.7500563305482018E-2</v>
      </c>
      <c r="Y212" s="714">
        <v>45.319946937871528</v>
      </c>
      <c r="Z212" s="714">
        <v>2.4601528599347477</v>
      </c>
      <c r="AA212" s="714">
        <v>0.27611044871138329</v>
      </c>
      <c r="AB212" s="714">
        <v>0.15997546524156958</v>
      </c>
      <c r="AC212" s="714">
        <v>2.4549945993174151E-2</v>
      </c>
      <c r="AD212" s="714">
        <v>2.2456963430095067E-2</v>
      </c>
      <c r="AE212" s="714">
        <v>6.774438962136782E-2</v>
      </c>
      <c r="AF212" s="714">
        <v>1.2146134377847142E-2</v>
      </c>
      <c r="AG212" s="714">
        <v>3.225975478559046E-3</v>
      </c>
      <c r="AH212" s="714">
        <v>3.0263621827887435</v>
      </c>
      <c r="AI212" s="714">
        <v>31.239956793434335</v>
      </c>
      <c r="AJ212" s="714">
        <v>1.6655280695469554</v>
      </c>
      <c r="AK212" s="714">
        <v>8.7843677909842405E-2</v>
      </c>
      <c r="AL212" s="714">
        <v>5.7228578933710451E-3</v>
      </c>
      <c r="AM212" s="714">
        <v>1.4096464025846626E-2</v>
      </c>
      <c r="AN212" s="714">
        <v>1.4962916168681655E-2</v>
      </c>
      <c r="AO212" s="714">
        <v>4.0884921767575119E-2</v>
      </c>
      <c r="AP212" s="714">
        <v>7.2487816329757059E-3</v>
      </c>
      <c r="AQ212" s="714">
        <v>3.3276072588604971E-4</v>
      </c>
      <c r="AR212" s="714">
        <v>1.8366204496711338</v>
      </c>
    </row>
    <row r="213" spans="1:44">
      <c r="A213" s="711" t="s">
        <v>1788</v>
      </c>
      <c r="B213" s="712">
        <v>210</v>
      </c>
      <c r="C213" s="712" t="s">
        <v>407</v>
      </c>
      <c r="D213" s="713">
        <v>5852579</v>
      </c>
      <c r="E213" s="713">
        <v>4744165.5342763048</v>
      </c>
      <c r="F213" s="713">
        <v>262343.41431402997</v>
      </c>
      <c r="G213" s="713">
        <v>19394.69561110004</v>
      </c>
      <c r="H213" s="713">
        <v>185.34138779959719</v>
      </c>
      <c r="I213" s="713">
        <v>280.56918738110278</v>
      </c>
      <c r="J213" s="713">
        <v>0</v>
      </c>
      <c r="K213" s="713">
        <v>91588.263994169014</v>
      </c>
      <c r="L213" s="713">
        <v>16725.481349842408</v>
      </c>
      <c r="M213" s="713">
        <v>0</v>
      </c>
      <c r="N213" s="713">
        <v>390517.76584432216</v>
      </c>
      <c r="O213" s="714">
        <v>0.81061110568115435</v>
      </c>
      <c r="P213" s="714">
        <v>4.4825266658344971E-2</v>
      </c>
      <c r="Q213" s="714">
        <v>3.3138716472003267E-3</v>
      </c>
      <c r="R213" s="714">
        <v>3.1668327381757204E-5</v>
      </c>
      <c r="S213" s="714">
        <v>4.793941053697913E-5</v>
      </c>
      <c r="T213" s="714">
        <v>0</v>
      </c>
      <c r="U213" s="714">
        <v>1.5649214473511423E-2</v>
      </c>
      <c r="V213" s="714">
        <v>2.857796767859504E-3</v>
      </c>
      <c r="W213" s="714">
        <v>0</v>
      </c>
      <c r="X213" s="714">
        <v>6.6725757284834958E-2</v>
      </c>
      <c r="Y213" s="714">
        <v>41.761218694590781</v>
      </c>
      <c r="Z213" s="714">
        <v>2.3168953394229748</v>
      </c>
      <c r="AA213" s="714">
        <v>0.27439126328618768</v>
      </c>
      <c r="AB213" s="714">
        <v>0.14719762044570436</v>
      </c>
      <c r="AC213" s="714">
        <v>2.1125509433986979E-2</v>
      </c>
      <c r="AD213" s="714">
        <v>1.96145569998992E-2</v>
      </c>
      <c r="AE213" s="714">
        <v>5.6269322418863427E-2</v>
      </c>
      <c r="AF213" s="714">
        <v>1.210976176988466E-2</v>
      </c>
      <c r="AG213" s="714">
        <v>3.0021161700484172E-3</v>
      </c>
      <c r="AH213" s="714">
        <v>2.8506054899475495</v>
      </c>
      <c r="AI213" s="714">
        <v>26.805995787788085</v>
      </c>
      <c r="AJ213" s="714">
        <v>1.4712028865837286</v>
      </c>
      <c r="AK213" s="714">
        <v>7.374811847726763E-2</v>
      </c>
      <c r="AL213" s="714">
        <v>4.4602000952779974E-3</v>
      </c>
      <c r="AM213" s="714">
        <v>1.1008428226647314E-2</v>
      </c>
      <c r="AN213" s="714">
        <v>1.1594238894206396E-2</v>
      </c>
      <c r="AO213" s="714">
        <v>2.7176240279167312E-2</v>
      </c>
      <c r="AP213" s="714">
        <v>7.3017337007936891E-3</v>
      </c>
      <c r="AQ213" s="714">
        <v>3.4116786145580618E-4</v>
      </c>
      <c r="AR213" s="714">
        <v>1.6068330141185447</v>
      </c>
    </row>
    <row r="214" spans="1:44">
      <c r="A214" s="711" t="s">
        <v>1789</v>
      </c>
      <c r="B214" s="712">
        <v>211</v>
      </c>
      <c r="C214" s="712" t="s">
        <v>1221</v>
      </c>
      <c r="D214" s="713">
        <v>1183641</v>
      </c>
      <c r="E214" s="713">
        <v>913537.21205127158</v>
      </c>
      <c r="F214" s="713">
        <v>52537.8335149458</v>
      </c>
      <c r="G214" s="713">
        <v>1489.4885206760416</v>
      </c>
      <c r="H214" s="713">
        <v>35.689364855601696</v>
      </c>
      <c r="I214" s="713">
        <v>54.026443929031693</v>
      </c>
      <c r="J214" s="713">
        <v>0</v>
      </c>
      <c r="K214" s="713">
        <v>0</v>
      </c>
      <c r="L214" s="713">
        <v>3545.179065992776</v>
      </c>
      <c r="M214" s="713">
        <v>0</v>
      </c>
      <c r="N214" s="713">
        <v>57662.216910399256</v>
      </c>
      <c r="O214" s="714">
        <v>0.77180260911143794</v>
      </c>
      <c r="P214" s="714">
        <v>4.4386628644112365E-2</v>
      </c>
      <c r="Q214" s="714">
        <v>1.2583955106962683E-3</v>
      </c>
      <c r="R214" s="714">
        <v>3.015218706989847E-5</v>
      </c>
      <c r="S214" s="714">
        <v>4.5644282285787409E-5</v>
      </c>
      <c r="T214" s="714">
        <v>0</v>
      </c>
      <c r="U214" s="714">
        <v>0</v>
      </c>
      <c r="V214" s="714">
        <v>2.9951472329809259E-3</v>
      </c>
      <c r="W214" s="714">
        <v>0</v>
      </c>
      <c r="X214" s="714">
        <v>4.8715967857145243E-2</v>
      </c>
      <c r="Y214" s="714">
        <v>56.276358321383668</v>
      </c>
      <c r="Z214" s="714">
        <v>3.4761799841912588</v>
      </c>
      <c r="AA214" s="714">
        <v>0.27515365585144325</v>
      </c>
      <c r="AB214" s="714">
        <v>0.17820838512036274</v>
      </c>
      <c r="AC214" s="714">
        <v>2.0577383189821375E-2</v>
      </c>
      <c r="AD214" s="714">
        <v>1.932748217085753E-2</v>
      </c>
      <c r="AE214" s="714">
        <v>4.3664349214363275E-2</v>
      </c>
      <c r="AF214" s="714">
        <v>2.6560782901141829E-2</v>
      </c>
      <c r="AG214" s="714">
        <v>3.1020305115463621E-3</v>
      </c>
      <c r="AH214" s="714">
        <v>4.0427740531507954</v>
      </c>
      <c r="AI214" s="714">
        <v>41.050109601661532</v>
      </c>
      <c r="AJ214" s="714">
        <v>2.5770584124075104</v>
      </c>
      <c r="AK214" s="714">
        <v>7.1447688004428897E-2</v>
      </c>
      <c r="AL214" s="714">
        <v>5.6531009574659159E-3</v>
      </c>
      <c r="AM214" s="714">
        <v>1.1902028687315422E-2</v>
      </c>
      <c r="AN214" s="714">
        <v>1.1876667645762267E-2</v>
      </c>
      <c r="AO214" s="714">
        <v>1.9583399815799065E-2</v>
      </c>
      <c r="AP214" s="714">
        <v>2.1670224742873376E-2</v>
      </c>
      <c r="AQ214" s="714">
        <v>7.3619101195811893E-4</v>
      </c>
      <c r="AR214" s="714">
        <v>2.7199277132731137</v>
      </c>
    </row>
    <row r="215" spans="1:44">
      <c r="A215" s="711" t="s">
        <v>1790</v>
      </c>
      <c r="B215" s="712">
        <v>212</v>
      </c>
      <c r="C215" s="712" t="s">
        <v>1224</v>
      </c>
      <c r="D215" s="713">
        <v>362328</v>
      </c>
      <c r="E215" s="713">
        <v>114971.15867840366</v>
      </c>
      <c r="F215" s="713">
        <v>7092.2553051824871</v>
      </c>
      <c r="G215" s="713">
        <v>3039.4566081404773</v>
      </c>
      <c r="H215" s="713">
        <v>4.4916042563075518</v>
      </c>
      <c r="I215" s="713">
        <v>6.7993758501060011</v>
      </c>
      <c r="J215" s="713">
        <v>0</v>
      </c>
      <c r="K215" s="713">
        <v>0</v>
      </c>
      <c r="L215" s="713">
        <v>2515.274524851131</v>
      </c>
      <c r="M215" s="713">
        <v>0</v>
      </c>
      <c r="N215" s="713">
        <v>12658.277418280508</v>
      </c>
      <c r="O215" s="714">
        <v>0.31731237629552134</v>
      </c>
      <c r="P215" s="714">
        <v>1.9574129808302112E-2</v>
      </c>
      <c r="Q215" s="714">
        <v>8.3886881724307191E-3</v>
      </c>
      <c r="R215" s="714">
        <v>1.2396514363525733E-5</v>
      </c>
      <c r="S215" s="714">
        <v>1.8765802946794067E-5</v>
      </c>
      <c r="T215" s="714">
        <v>0</v>
      </c>
      <c r="U215" s="714">
        <v>0</v>
      </c>
      <c r="V215" s="714">
        <v>6.9419821952792253E-3</v>
      </c>
      <c r="W215" s="714">
        <v>0</v>
      </c>
      <c r="X215" s="714">
        <v>3.493596249332237E-2</v>
      </c>
      <c r="Y215" s="714">
        <v>48.489378928348579</v>
      </c>
      <c r="Z215" s="714">
        <v>3.0161063814979867</v>
      </c>
      <c r="AA215" s="714">
        <v>0.34915230340351283</v>
      </c>
      <c r="AB215" s="714">
        <v>0.15907559421819537</v>
      </c>
      <c r="AC215" s="714">
        <v>1.8263916943633666E-2</v>
      </c>
      <c r="AD215" s="714">
        <v>2.0289719115670592E-2</v>
      </c>
      <c r="AE215" s="714">
        <v>7.809642204181115E-3</v>
      </c>
      <c r="AF215" s="714">
        <v>1.8376397944117755E-2</v>
      </c>
      <c r="AG215" s="714">
        <v>6.0262922161750661E-4</v>
      </c>
      <c r="AH215" s="714">
        <v>3.5896765845489149</v>
      </c>
      <c r="AI215" s="714">
        <v>32.64203028144793</v>
      </c>
      <c r="AJ215" s="714">
        <v>2.07677066829558</v>
      </c>
      <c r="AK215" s="714">
        <v>0.10525079958620395</v>
      </c>
      <c r="AL215" s="714">
        <v>5.0222541939357029E-3</v>
      </c>
      <c r="AM215" s="714">
        <v>1.0569410962488073E-2</v>
      </c>
      <c r="AN215" s="714">
        <v>1.3143480010952826E-2</v>
      </c>
      <c r="AO215" s="714">
        <v>2.3231583741136082E-3</v>
      </c>
      <c r="AP215" s="714">
        <v>1.5238262992996028E-2</v>
      </c>
      <c r="AQ215" s="714">
        <v>9.0843031380656792E-5</v>
      </c>
      <c r="AR215" s="714">
        <v>2.22840887744765</v>
      </c>
    </row>
    <row r="216" spans="1:44">
      <c r="A216" s="711" t="s">
        <v>1791</v>
      </c>
      <c r="B216" s="712">
        <v>213</v>
      </c>
      <c r="C216" s="712" t="s">
        <v>1792</v>
      </c>
      <c r="D216" s="713">
        <v>2193478</v>
      </c>
      <c r="E216" s="713">
        <v>1494072.4109983603</v>
      </c>
      <c r="F216" s="713">
        <v>85207.402815429319</v>
      </c>
      <c r="G216" s="713">
        <v>6608.9575550878644</v>
      </c>
      <c r="H216" s="713">
        <v>58.369264758331802</v>
      </c>
      <c r="I216" s="713">
        <v>88.359202311493576</v>
      </c>
      <c r="J216" s="713">
        <v>0</v>
      </c>
      <c r="K216" s="713">
        <v>0</v>
      </c>
      <c r="L216" s="713">
        <v>136804.67435947291</v>
      </c>
      <c r="M216" s="713">
        <v>0</v>
      </c>
      <c r="N216" s="713">
        <v>228767.76319705992</v>
      </c>
      <c r="O216" s="714">
        <v>0.68114310287058277</v>
      </c>
      <c r="P216" s="714">
        <v>3.8845797776603783E-2</v>
      </c>
      <c r="Q216" s="714">
        <v>3.0130038026767829E-3</v>
      </c>
      <c r="R216" s="714">
        <v>2.6610371637341155E-5</v>
      </c>
      <c r="S216" s="714">
        <v>4.0282693654321392E-5</v>
      </c>
      <c r="T216" s="714">
        <v>0</v>
      </c>
      <c r="U216" s="714">
        <v>0</v>
      </c>
      <c r="V216" s="714">
        <v>6.2368838146301404E-2</v>
      </c>
      <c r="W216" s="714">
        <v>0</v>
      </c>
      <c r="X216" s="714">
        <v>0.10429453279087364</v>
      </c>
      <c r="Y216" s="714">
        <v>39.708284760524435</v>
      </c>
      <c r="Z216" s="714">
        <v>2.4254574220015979</v>
      </c>
      <c r="AA216" s="714">
        <v>0.23087108590529443</v>
      </c>
      <c r="AB216" s="714">
        <v>0.13651519855421768</v>
      </c>
      <c r="AC216" s="714">
        <v>1.9147183762749952E-2</v>
      </c>
      <c r="AD216" s="714">
        <v>2.2361416470998981E-2</v>
      </c>
      <c r="AE216" s="714">
        <v>6.0530710914806593E-2</v>
      </c>
      <c r="AF216" s="714">
        <v>7.8798619528349781E-2</v>
      </c>
      <c r="AG216" s="714">
        <v>4.3425838583862064E-3</v>
      </c>
      <c r="AH216" s="714">
        <v>2.9780242209964021</v>
      </c>
      <c r="AI216" s="714">
        <v>25.885616879486623</v>
      </c>
      <c r="AJ216" s="714">
        <v>1.6218236042892484</v>
      </c>
      <c r="AK216" s="714">
        <v>6.8301303399657454E-2</v>
      </c>
      <c r="AL216" s="714">
        <v>4.1484888371553317E-3</v>
      </c>
      <c r="AM216" s="714">
        <v>8.9045753786306699E-3</v>
      </c>
      <c r="AN216" s="714">
        <v>1.3813542018957011E-2</v>
      </c>
      <c r="AO216" s="714">
        <v>2.4882395277331989E-2</v>
      </c>
      <c r="AP216" s="714">
        <v>7.189863770294895E-2</v>
      </c>
      <c r="AQ216" s="714">
        <v>8.9728223172022862E-4</v>
      </c>
      <c r="AR216" s="714">
        <v>1.8146698291356498</v>
      </c>
    </row>
    <row r="217" spans="1:44">
      <c r="A217" s="711" t="s">
        <v>1793</v>
      </c>
      <c r="B217" s="712">
        <v>214</v>
      </c>
      <c r="C217" s="712" t="s">
        <v>1794</v>
      </c>
      <c r="D217" s="713">
        <v>450522</v>
      </c>
      <c r="E217" s="713">
        <v>210660.92195650286</v>
      </c>
      <c r="F217" s="713">
        <v>11807.0089226374</v>
      </c>
      <c r="G217" s="713">
        <v>46.281703749491186</v>
      </c>
      <c r="H217" s="713">
        <v>8.2299378781092312</v>
      </c>
      <c r="I217" s="713">
        <v>12.458453074468038</v>
      </c>
      <c r="J217" s="713">
        <v>0</v>
      </c>
      <c r="K217" s="713">
        <v>0</v>
      </c>
      <c r="L217" s="713">
        <v>1349.546073444576</v>
      </c>
      <c r="M217" s="713">
        <v>0</v>
      </c>
      <c r="N217" s="713">
        <v>13223.525090784045</v>
      </c>
      <c r="O217" s="714">
        <v>0.46759297427540247</v>
      </c>
      <c r="P217" s="714">
        <v>2.6207397025311528E-2</v>
      </c>
      <c r="Q217" s="714">
        <v>1.0272906483921138E-4</v>
      </c>
      <c r="R217" s="714">
        <v>1.8267560470097423E-5</v>
      </c>
      <c r="S217" s="714">
        <v>2.7653373363493986E-5</v>
      </c>
      <c r="T217" s="714">
        <v>0</v>
      </c>
      <c r="U217" s="714">
        <v>0</v>
      </c>
      <c r="V217" s="714">
        <v>2.9955164752100364E-3</v>
      </c>
      <c r="W217" s="714">
        <v>0</v>
      </c>
      <c r="X217" s="714">
        <v>2.9351563499194364E-2</v>
      </c>
      <c r="Y217" s="714">
        <v>33.466845680836215</v>
      </c>
      <c r="Z217" s="714">
        <v>1.9906097394103559</v>
      </c>
      <c r="AA217" s="714">
        <v>0.2720537047436119</v>
      </c>
      <c r="AB217" s="714">
        <v>0.12313084654209705</v>
      </c>
      <c r="AC217" s="714">
        <v>1.3702598275214448E-2</v>
      </c>
      <c r="AD217" s="714">
        <v>2.6573254599902382E-2</v>
      </c>
      <c r="AE217" s="714">
        <v>3.018176017937546E-3</v>
      </c>
      <c r="AF217" s="714">
        <v>6.3265007015618248E-3</v>
      </c>
      <c r="AG217" s="714">
        <v>3.8725996173834981E-4</v>
      </c>
      <c r="AH217" s="714">
        <v>2.4358020802524196</v>
      </c>
      <c r="AI217" s="714">
        <v>20.934460353189539</v>
      </c>
      <c r="AJ217" s="714">
        <v>1.2529757930425052</v>
      </c>
      <c r="AK217" s="714">
        <v>4.8539597940427587E-2</v>
      </c>
      <c r="AL217" s="714">
        <v>3.2119644512302306E-3</v>
      </c>
      <c r="AM217" s="714">
        <v>7.244030998123133E-3</v>
      </c>
      <c r="AN217" s="714">
        <v>1.8770370990469777E-2</v>
      </c>
      <c r="AO217" s="714">
        <v>2.9112837349085785E-4</v>
      </c>
      <c r="AP217" s="714">
        <v>5.1236455371827605E-3</v>
      </c>
      <c r="AQ217" s="714">
        <v>7.5410756355665044E-6</v>
      </c>
      <c r="AR217" s="714">
        <v>1.3361640724090651</v>
      </c>
    </row>
    <row r="218" spans="1:44">
      <c r="A218" s="711" t="s">
        <v>1795</v>
      </c>
      <c r="B218" s="712">
        <v>215</v>
      </c>
      <c r="C218" s="712" t="s">
        <v>1796</v>
      </c>
      <c r="D218" s="713">
        <v>3100522</v>
      </c>
      <c r="E218" s="713">
        <v>1814595.0712415604</v>
      </c>
      <c r="F218" s="713">
        <v>101170.6491410053</v>
      </c>
      <c r="G218" s="713">
        <v>3797.4373535912659</v>
      </c>
      <c r="H218" s="713">
        <v>70.891196010832999</v>
      </c>
      <c r="I218" s="713">
        <v>107.31486093510905</v>
      </c>
      <c r="J218" s="713">
        <v>0</v>
      </c>
      <c r="K218" s="713">
        <v>0</v>
      </c>
      <c r="L218" s="713">
        <v>9285.9911245337516</v>
      </c>
      <c r="M218" s="713">
        <v>0</v>
      </c>
      <c r="N218" s="713">
        <v>114432.28367607626</v>
      </c>
      <c r="O218" s="714">
        <v>0.58525469944788666</v>
      </c>
      <c r="P218" s="714">
        <v>3.2630198766854517E-2</v>
      </c>
      <c r="Q218" s="714">
        <v>1.224773555417851E-3</v>
      </c>
      <c r="R218" s="714">
        <v>2.2864277696088916E-5</v>
      </c>
      <c r="S218" s="714">
        <v>3.4611868883726373E-5</v>
      </c>
      <c r="T218" s="714">
        <v>0</v>
      </c>
      <c r="U218" s="714">
        <v>0</v>
      </c>
      <c r="V218" s="714">
        <v>2.9949766924839598E-3</v>
      </c>
      <c r="W218" s="714">
        <v>0</v>
      </c>
      <c r="X218" s="714">
        <v>3.690742516133614E-2</v>
      </c>
      <c r="Y218" s="714">
        <v>40.323704330139812</v>
      </c>
      <c r="Z218" s="714">
        <v>2.5482572818929103</v>
      </c>
      <c r="AA218" s="714">
        <v>0.22932329866313367</v>
      </c>
      <c r="AB218" s="714">
        <v>0.1400470237047666</v>
      </c>
      <c r="AC218" s="714">
        <v>1.5349807959866211E-2</v>
      </c>
      <c r="AD218" s="714">
        <v>1.7936272235058594E-2</v>
      </c>
      <c r="AE218" s="714">
        <v>1.221977771037944E-2</v>
      </c>
      <c r="AF218" s="714">
        <v>1.7015878527133654E-2</v>
      </c>
      <c r="AG218" s="714">
        <v>1.1697843601659256E-3</v>
      </c>
      <c r="AH218" s="714">
        <v>2.9813191250534148</v>
      </c>
      <c r="AI218" s="714">
        <v>29.159143362719128</v>
      </c>
      <c r="AJ218" s="714">
        <v>1.8792639211239495</v>
      </c>
      <c r="AK218" s="714">
        <v>6.9455665519818979E-2</v>
      </c>
      <c r="AL218" s="714">
        <v>4.5606831398515395E-3</v>
      </c>
      <c r="AM218" s="714">
        <v>9.0939744109541018E-3</v>
      </c>
      <c r="AN218" s="714">
        <v>1.2553236875388537E-2</v>
      </c>
      <c r="AO218" s="714">
        <v>2.1914591863918271E-3</v>
      </c>
      <c r="AP218" s="714">
        <v>1.4987227125078868E-2</v>
      </c>
      <c r="AQ218" s="714">
        <v>1.5602367432701698E-4</v>
      </c>
      <c r="AR218" s="714">
        <v>1.9922621910557603</v>
      </c>
    </row>
    <row r="219" spans="1:44">
      <c r="A219" s="711" t="s">
        <v>1797</v>
      </c>
      <c r="B219" s="712">
        <v>216</v>
      </c>
      <c r="C219" s="712" t="s">
        <v>1798</v>
      </c>
      <c r="D219" s="713">
        <v>855504</v>
      </c>
      <c r="E219" s="713">
        <v>364262.51878815488</v>
      </c>
      <c r="F219" s="713">
        <v>20292.228521045792</v>
      </c>
      <c r="G219" s="713">
        <v>385.34355252682741</v>
      </c>
      <c r="H219" s="713">
        <v>14.23072619785224</v>
      </c>
      <c r="I219" s="713">
        <v>21.542426829627153</v>
      </c>
      <c r="J219" s="713">
        <v>0</v>
      </c>
      <c r="K219" s="713">
        <v>0</v>
      </c>
      <c r="L219" s="713">
        <v>2562.5202406550802</v>
      </c>
      <c r="M219" s="713">
        <v>0</v>
      </c>
      <c r="N219" s="713">
        <v>23275.865467255182</v>
      </c>
      <c r="O219" s="714">
        <v>0.42578704341318668</v>
      </c>
      <c r="P219" s="714">
        <v>2.3719618518494117E-2</v>
      </c>
      <c r="Q219" s="714">
        <v>4.5042869761781058E-4</v>
      </c>
      <c r="R219" s="714">
        <v>1.6634318714877126E-5</v>
      </c>
      <c r="S219" s="714">
        <v>2.5180977329886423E-5</v>
      </c>
      <c r="T219" s="714">
        <v>0</v>
      </c>
      <c r="U219" s="714">
        <v>0</v>
      </c>
      <c r="V219" s="714">
        <v>2.9953340260888087E-3</v>
      </c>
      <c r="W219" s="714">
        <v>0</v>
      </c>
      <c r="X219" s="714">
        <v>2.72071965382455E-2</v>
      </c>
      <c r="Y219" s="714">
        <v>41.211002530848099</v>
      </c>
      <c r="Z219" s="714">
        <v>2.4373305028054344</v>
      </c>
      <c r="AA219" s="714">
        <v>0.22039730805501975</v>
      </c>
      <c r="AB219" s="714">
        <v>0.14614698104793689</v>
      </c>
      <c r="AC219" s="714">
        <v>2.2982484276515433E-2</v>
      </c>
      <c r="AD219" s="714">
        <v>1.9974308945573102E-2</v>
      </c>
      <c r="AE219" s="714">
        <v>6.1123792306697053E-2</v>
      </c>
      <c r="AF219" s="714">
        <v>2.5805408902911397E-2</v>
      </c>
      <c r="AG219" s="714">
        <v>6.5936889248971288E-3</v>
      </c>
      <c r="AH219" s="714">
        <v>2.9403544752649857</v>
      </c>
      <c r="AI219" s="714">
        <v>26.382837676554942</v>
      </c>
      <c r="AJ219" s="714">
        <v>1.5772500992939265</v>
      </c>
      <c r="AK219" s="714">
        <v>5.3861685350679728E-2</v>
      </c>
      <c r="AL219" s="714">
        <v>4.056161121663444E-3</v>
      </c>
      <c r="AM219" s="714">
        <v>1.0135711978872319E-2</v>
      </c>
      <c r="AN219" s="714">
        <v>1.1107145662904175E-2</v>
      </c>
      <c r="AO219" s="714">
        <v>1.8880681322348609E-2</v>
      </c>
      <c r="AP219" s="714">
        <v>1.6742280600464281E-2</v>
      </c>
      <c r="AQ219" s="714">
        <v>1.1288360469541838E-3</v>
      </c>
      <c r="AR219" s="714">
        <v>1.6931626013778129</v>
      </c>
    </row>
    <row r="220" spans="1:44">
      <c r="A220" s="711" t="s">
        <v>1799</v>
      </c>
      <c r="B220" s="712">
        <v>217</v>
      </c>
      <c r="C220" s="712" t="s">
        <v>1800</v>
      </c>
      <c r="D220" s="713">
        <v>1190378</v>
      </c>
      <c r="E220" s="713">
        <v>564818.60742193344</v>
      </c>
      <c r="F220" s="713">
        <v>32552.072706148545</v>
      </c>
      <c r="G220" s="713">
        <v>24599.30386198741</v>
      </c>
      <c r="H220" s="713">
        <v>22.065896267379287</v>
      </c>
      <c r="I220" s="713">
        <v>33.40328168508389</v>
      </c>
      <c r="J220" s="713">
        <v>32428.160655232929</v>
      </c>
      <c r="K220" s="713">
        <v>0</v>
      </c>
      <c r="L220" s="713">
        <v>16827.220732324931</v>
      </c>
      <c r="M220" s="713">
        <v>0</v>
      </c>
      <c r="N220" s="713">
        <v>106462.22713364627</v>
      </c>
      <c r="O220" s="714">
        <v>0.47448676590287575</v>
      </c>
      <c r="P220" s="714">
        <v>2.7345996570961952E-2</v>
      </c>
      <c r="Q220" s="714">
        <v>2.066511970314254E-2</v>
      </c>
      <c r="R220" s="714">
        <v>1.8536881786608361E-5</v>
      </c>
      <c r="S220" s="714">
        <v>2.8061071092614185E-5</v>
      </c>
      <c r="T220" s="714">
        <v>2.7241901862461275E-2</v>
      </c>
      <c r="U220" s="714">
        <v>0</v>
      </c>
      <c r="V220" s="714">
        <v>1.4136031355019105E-2</v>
      </c>
      <c r="W220" s="714">
        <v>0</v>
      </c>
      <c r="X220" s="714">
        <v>8.9435647444464098E-2</v>
      </c>
      <c r="Y220" s="714">
        <v>39.211105351548731</v>
      </c>
      <c r="Z220" s="714">
        <v>2.3010618589371736</v>
      </c>
      <c r="AA220" s="714">
        <v>0.21590410701960722</v>
      </c>
      <c r="AB220" s="714">
        <v>0.13621565378727696</v>
      </c>
      <c r="AC220" s="714">
        <v>1.9455358547308656E-2</v>
      </c>
      <c r="AD220" s="714">
        <v>0.49506754525331259</v>
      </c>
      <c r="AE220" s="714">
        <v>7.1313150098901129E-2</v>
      </c>
      <c r="AF220" s="714">
        <v>2.9829961298479105E-2</v>
      </c>
      <c r="AG220" s="714">
        <v>4.8729611057369664E-3</v>
      </c>
      <c r="AH220" s="714">
        <v>3.273720596047796</v>
      </c>
      <c r="AI220" s="714">
        <v>25.638982771920997</v>
      </c>
      <c r="AJ220" s="714">
        <v>1.5225686609047355</v>
      </c>
      <c r="AK220" s="714">
        <v>7.0952263132899748E-2</v>
      </c>
      <c r="AL220" s="714">
        <v>3.751411969221278E-3</v>
      </c>
      <c r="AM220" s="714">
        <v>9.0287071222797215E-3</v>
      </c>
      <c r="AN220" s="714">
        <v>0.43465047429189002</v>
      </c>
      <c r="AO220" s="714">
        <v>3.0051240483664851E-2</v>
      </c>
      <c r="AP220" s="714">
        <v>2.2601077674266553E-2</v>
      </c>
      <c r="AQ220" s="714">
        <v>1.1390187069336454E-3</v>
      </c>
      <c r="AR220" s="714">
        <v>2.094742854285891</v>
      </c>
    </row>
    <row r="221" spans="1:44">
      <c r="A221" s="711" t="s">
        <v>1801</v>
      </c>
      <c r="B221" s="712">
        <v>218</v>
      </c>
      <c r="C221" s="712" t="s">
        <v>1802</v>
      </c>
      <c r="D221" s="713">
        <v>1534586</v>
      </c>
      <c r="E221" s="713">
        <v>238238.08600472077</v>
      </c>
      <c r="F221" s="713">
        <v>14825.4611930592</v>
      </c>
      <c r="G221" s="713">
        <v>3246.0623366816867</v>
      </c>
      <c r="H221" s="713">
        <v>9.3073011824344771</v>
      </c>
      <c r="I221" s="713">
        <v>14.089362125044444</v>
      </c>
      <c r="J221" s="713">
        <v>0</v>
      </c>
      <c r="K221" s="713">
        <v>0</v>
      </c>
      <c r="L221" s="713">
        <v>21692.752802273058</v>
      </c>
      <c r="M221" s="713">
        <v>0</v>
      </c>
      <c r="N221" s="713">
        <v>39787.672995321424</v>
      </c>
      <c r="O221" s="714">
        <v>0.15524583568774952</v>
      </c>
      <c r="P221" s="714">
        <v>9.6608865147076797E-3</v>
      </c>
      <c r="Q221" s="714">
        <v>2.1152690932158165E-3</v>
      </c>
      <c r="R221" s="714">
        <v>6.0650241709715042E-6</v>
      </c>
      <c r="S221" s="714">
        <v>9.1812137769042876E-6</v>
      </c>
      <c r="T221" s="714">
        <v>0</v>
      </c>
      <c r="U221" s="714">
        <v>0</v>
      </c>
      <c r="V221" s="714">
        <v>1.4135899064811655E-2</v>
      </c>
      <c r="W221" s="714">
        <v>0</v>
      </c>
      <c r="X221" s="714">
        <v>2.5927300910683029E-2</v>
      </c>
      <c r="Y221" s="714">
        <v>42.615930279778283</v>
      </c>
      <c r="Z221" s="714">
        <v>2.5307484290003908</v>
      </c>
      <c r="AA221" s="714">
        <v>0.2000104156713941</v>
      </c>
      <c r="AB221" s="714">
        <v>0.14720912776428954</v>
      </c>
      <c r="AC221" s="714">
        <v>2.3569403020704378E-2</v>
      </c>
      <c r="AD221" s="714">
        <v>0.31368497929575023</v>
      </c>
      <c r="AE221" s="714">
        <v>9.942655377446992E-2</v>
      </c>
      <c r="AF221" s="714">
        <v>3.6203253271919478E-2</v>
      </c>
      <c r="AG221" s="714">
        <v>7.1480525170247123E-3</v>
      </c>
      <c r="AH221" s="714">
        <v>3.3580002143159433</v>
      </c>
      <c r="AI221" s="714">
        <v>27.355037254855198</v>
      </c>
      <c r="AJ221" s="714">
        <v>1.6520908936131122</v>
      </c>
      <c r="AK221" s="714">
        <v>5.3719332028774991E-2</v>
      </c>
      <c r="AL221" s="714">
        <v>4.083449105233488E-3</v>
      </c>
      <c r="AM221" s="714">
        <v>1.0059923248381512E-2</v>
      </c>
      <c r="AN221" s="714">
        <v>0.26462286269281438</v>
      </c>
      <c r="AO221" s="714">
        <v>4.5387297104468156E-2</v>
      </c>
      <c r="AP221" s="714">
        <v>2.5983520183175436E-2</v>
      </c>
      <c r="AQ221" s="714">
        <v>1.8069058716257236E-3</v>
      </c>
      <c r="AR221" s="714">
        <v>2.0577541838475861</v>
      </c>
    </row>
    <row r="222" spans="1:44">
      <c r="A222" s="711" t="s">
        <v>1803</v>
      </c>
      <c r="B222" s="712">
        <v>219</v>
      </c>
      <c r="C222" s="712" t="s">
        <v>708</v>
      </c>
      <c r="D222" s="713">
        <v>969721</v>
      </c>
      <c r="E222" s="713">
        <v>229431.98152757634</v>
      </c>
      <c r="F222" s="713">
        <v>13374.645441393608</v>
      </c>
      <c r="G222" s="713">
        <v>2745.4659549053822</v>
      </c>
      <c r="H222" s="713">
        <v>8.9632711073643474</v>
      </c>
      <c r="I222" s="713">
        <v>13.568570521274568</v>
      </c>
      <c r="J222" s="713">
        <v>0</v>
      </c>
      <c r="K222" s="713">
        <v>0</v>
      </c>
      <c r="L222" s="713">
        <v>13789.251961927155</v>
      </c>
      <c r="M222" s="713">
        <v>0</v>
      </c>
      <c r="N222" s="713">
        <v>29931.895199854785</v>
      </c>
      <c r="O222" s="714">
        <v>0.23659586780896397</v>
      </c>
      <c r="P222" s="714">
        <v>1.3792261321961274E-2</v>
      </c>
      <c r="Q222" s="714">
        <v>2.8311916055292008E-3</v>
      </c>
      <c r="R222" s="714">
        <v>9.2431442728004725E-6</v>
      </c>
      <c r="S222" s="714">
        <v>1.3992241604827129E-5</v>
      </c>
      <c r="T222" s="714">
        <v>0</v>
      </c>
      <c r="U222" s="714">
        <v>0</v>
      </c>
      <c r="V222" s="714">
        <v>1.4219813700979101E-2</v>
      </c>
      <c r="W222" s="714">
        <v>0</v>
      </c>
      <c r="X222" s="714">
        <v>3.0866502014347201E-2</v>
      </c>
      <c r="Y222" s="714">
        <v>38.904031840255897</v>
      </c>
      <c r="Z222" s="714">
        <v>2.1162507275902347</v>
      </c>
      <c r="AA222" s="714">
        <v>0.1897062941352145</v>
      </c>
      <c r="AB222" s="714">
        <v>0.13378329040876791</v>
      </c>
      <c r="AC222" s="714">
        <v>2.1697921419658508E-2</v>
      </c>
      <c r="AD222" s="714">
        <v>1.6313046877385044E-2</v>
      </c>
      <c r="AE222" s="714">
        <v>0.1341890418651239</v>
      </c>
      <c r="AF222" s="714">
        <v>3.9661783098342181E-2</v>
      </c>
      <c r="AG222" s="714">
        <v>7.670205075720706E-3</v>
      </c>
      <c r="AH222" s="714">
        <v>2.6592723104704477</v>
      </c>
      <c r="AI222" s="714">
        <v>21.940170495956124</v>
      </c>
      <c r="AJ222" s="714">
        <v>1.1829592209522839</v>
      </c>
      <c r="AK222" s="714">
        <v>3.9815904589204643E-2</v>
      </c>
      <c r="AL222" s="714">
        <v>3.1644507420320609E-3</v>
      </c>
      <c r="AM222" s="714">
        <v>8.4809081085608258E-3</v>
      </c>
      <c r="AN222" s="714">
        <v>6.777563530753641E-3</v>
      </c>
      <c r="AO222" s="714">
        <v>6.2137681980139067E-2</v>
      </c>
      <c r="AP222" s="714">
        <v>2.7873300835460826E-2</v>
      </c>
      <c r="AQ222" s="714">
        <v>2.059791485383205E-3</v>
      </c>
      <c r="AR222" s="714">
        <v>1.3332688222238183</v>
      </c>
    </row>
    <row r="223" spans="1:44">
      <c r="A223" s="711" t="s">
        <v>1804</v>
      </c>
      <c r="B223" s="712">
        <v>220</v>
      </c>
      <c r="C223" s="712" t="s">
        <v>710</v>
      </c>
      <c r="D223" s="713">
        <v>1250691</v>
      </c>
      <c r="E223" s="713">
        <v>337411.10828831955</v>
      </c>
      <c r="F223" s="713">
        <v>20113.913423299447</v>
      </c>
      <c r="G223" s="713">
        <v>703.33348551515064</v>
      </c>
      <c r="H223" s="713">
        <v>13.181716071527605</v>
      </c>
      <c r="I223" s="713">
        <v>19.954438727284423</v>
      </c>
      <c r="J223" s="713">
        <v>0</v>
      </c>
      <c r="K223" s="713">
        <v>0</v>
      </c>
      <c r="L223" s="713">
        <v>17781.850385219743</v>
      </c>
      <c r="M223" s="713">
        <v>0</v>
      </c>
      <c r="N223" s="713">
        <v>38632.233448833154</v>
      </c>
      <c r="O223" s="714">
        <v>0.26977975238353802</v>
      </c>
      <c r="P223" s="714">
        <v>1.6082240476104369E-2</v>
      </c>
      <c r="Q223" s="714">
        <v>5.6235591806061663E-4</v>
      </c>
      <c r="R223" s="714">
        <v>1.0539546595863891E-5</v>
      </c>
      <c r="S223" s="714">
        <v>1.595473120641663E-5</v>
      </c>
      <c r="T223" s="714">
        <v>0</v>
      </c>
      <c r="U223" s="714">
        <v>0</v>
      </c>
      <c r="V223" s="714">
        <v>1.4217620807393467E-2</v>
      </c>
      <c r="W223" s="714">
        <v>0</v>
      </c>
      <c r="X223" s="714">
        <v>3.0888711479360731E-2</v>
      </c>
      <c r="Y223" s="714">
        <v>29.972222862087293</v>
      </c>
      <c r="Z223" s="714">
        <v>1.6910471078217244</v>
      </c>
      <c r="AA223" s="714">
        <v>0.16982082955978525</v>
      </c>
      <c r="AB223" s="714">
        <v>0.10749103237539176</v>
      </c>
      <c r="AC223" s="714">
        <v>1.6329953443653684E-2</v>
      </c>
      <c r="AD223" s="714">
        <v>1.8035013617956092E-2</v>
      </c>
      <c r="AE223" s="714">
        <v>8.7952977453942302E-2</v>
      </c>
      <c r="AF223" s="714">
        <v>3.1457577664956521E-2</v>
      </c>
      <c r="AG223" s="714">
        <v>4.5684615136307276E-3</v>
      </c>
      <c r="AH223" s="714">
        <v>2.1267029534510402</v>
      </c>
      <c r="AI223" s="714">
        <v>16.219385643847094</v>
      </c>
      <c r="AJ223" s="714">
        <v>0.92738862696343904</v>
      </c>
      <c r="AK223" s="714">
        <v>4.3930297761938276E-2</v>
      </c>
      <c r="AL223" s="714">
        <v>2.6359100547492147E-3</v>
      </c>
      <c r="AM223" s="714">
        <v>6.5559558018183179E-3</v>
      </c>
      <c r="AN223" s="714">
        <v>1.0042907011034585E-2</v>
      </c>
      <c r="AO223" s="714">
        <v>3.8793652143866077E-2</v>
      </c>
      <c r="AP223" s="714">
        <v>2.411776226202941E-2</v>
      </c>
      <c r="AQ223" s="714">
        <v>1.2175420352080692E-3</v>
      </c>
      <c r="AR223" s="714">
        <v>1.054682654034083</v>
      </c>
    </row>
    <row r="224" spans="1:44">
      <c r="A224" s="711" t="s">
        <v>1805</v>
      </c>
      <c r="B224" s="712">
        <v>221</v>
      </c>
      <c r="C224" s="712" t="s">
        <v>1237</v>
      </c>
      <c r="D224" s="713">
        <v>177156</v>
      </c>
      <c r="E224" s="713">
        <v>245327.9968851209</v>
      </c>
      <c r="F224" s="713">
        <v>13785.19975345346</v>
      </c>
      <c r="G224" s="713">
        <v>8668.9803613445838</v>
      </c>
      <c r="H224" s="713">
        <v>9.5842843341510129</v>
      </c>
      <c r="I224" s="713">
        <v>14.508658315269331</v>
      </c>
      <c r="J224" s="713">
        <v>0</v>
      </c>
      <c r="K224" s="713">
        <v>0</v>
      </c>
      <c r="L224" s="713">
        <v>592.08399378757815</v>
      </c>
      <c r="M224" s="713">
        <v>0</v>
      </c>
      <c r="N224" s="713">
        <v>23070.357051235045</v>
      </c>
      <c r="O224" s="714">
        <v>1.3848133672306944</v>
      </c>
      <c r="P224" s="714">
        <v>7.7813902738001872E-2</v>
      </c>
      <c r="Q224" s="714">
        <v>4.8934161763330535E-2</v>
      </c>
      <c r="R224" s="714">
        <v>5.4100816987011517E-5</v>
      </c>
      <c r="S224" s="714">
        <v>8.1897640019357694E-5</v>
      </c>
      <c r="T224" s="714">
        <v>0</v>
      </c>
      <c r="U224" s="714">
        <v>0</v>
      </c>
      <c r="V224" s="714">
        <v>3.3421616755152416E-3</v>
      </c>
      <c r="W224" s="714">
        <v>0</v>
      </c>
      <c r="X224" s="714">
        <v>0.13022622463385403</v>
      </c>
      <c r="Y224" s="714">
        <v>33.495308552698752</v>
      </c>
      <c r="Z224" s="714">
        <v>1.8043409610241106</v>
      </c>
      <c r="AA224" s="714">
        <v>0.20486217122558872</v>
      </c>
      <c r="AB224" s="714">
        <v>0.1210211827635246</v>
      </c>
      <c r="AC224" s="714">
        <v>2.5576879633591461E-2</v>
      </c>
      <c r="AD224" s="714">
        <v>1.8415065360856721E-2</v>
      </c>
      <c r="AE224" s="714">
        <v>7.323752781754965E-2</v>
      </c>
      <c r="AF224" s="714">
        <v>2.0325434130224054E-2</v>
      </c>
      <c r="AG224" s="714">
        <v>1.1118698955469944E-2</v>
      </c>
      <c r="AH224" s="714">
        <v>2.2788979209109157</v>
      </c>
      <c r="AI224" s="714">
        <v>22.738887566586307</v>
      </c>
      <c r="AJ224" s="714">
        <v>1.193768194722534</v>
      </c>
      <c r="AK224" s="714">
        <v>9.2845218843207483E-2</v>
      </c>
      <c r="AL224" s="714">
        <v>3.1066836038597047E-3</v>
      </c>
      <c r="AM224" s="714">
        <v>7.9787328876099878E-3</v>
      </c>
      <c r="AN224" s="714">
        <v>7.3447495003891262E-3</v>
      </c>
      <c r="AO224" s="714">
        <v>8.9827608746420075E-4</v>
      </c>
      <c r="AP224" s="714">
        <v>4.5031245492649146E-3</v>
      </c>
      <c r="AQ224" s="714">
        <v>3.7196113923415265E-5</v>
      </c>
      <c r="AR224" s="714">
        <v>1.3104821763082528</v>
      </c>
    </row>
    <row r="225" spans="1:44">
      <c r="A225" s="711" t="s">
        <v>1806</v>
      </c>
      <c r="B225" s="712">
        <v>222</v>
      </c>
      <c r="C225" s="712" t="s">
        <v>1238</v>
      </c>
      <c r="D225" s="713">
        <v>1048555</v>
      </c>
      <c r="E225" s="713">
        <v>637367.22740842879</v>
      </c>
      <c r="F225" s="713">
        <v>35481.424795033716</v>
      </c>
      <c r="G225" s="713">
        <v>2617.1785912249716</v>
      </c>
      <c r="H225" s="713">
        <v>24.900169610940818</v>
      </c>
      <c r="I225" s="713">
        <v>37.69379541361392</v>
      </c>
      <c r="J225" s="713">
        <v>0</v>
      </c>
      <c r="K225" s="713">
        <v>0</v>
      </c>
      <c r="L225" s="713">
        <v>3505.3645820794773</v>
      </c>
      <c r="M225" s="713">
        <v>0</v>
      </c>
      <c r="N225" s="713">
        <v>41666.561933362718</v>
      </c>
      <c r="O225" s="714">
        <v>0.60785292846672689</v>
      </c>
      <c r="P225" s="714">
        <v>3.3838401223620806E-2</v>
      </c>
      <c r="Q225" s="714">
        <v>2.4959859914119639E-3</v>
      </c>
      <c r="R225" s="714">
        <v>2.3747127819657356E-5</v>
      </c>
      <c r="S225" s="714">
        <v>3.5948324516705292E-5</v>
      </c>
      <c r="T225" s="714">
        <v>0</v>
      </c>
      <c r="U225" s="714">
        <v>0</v>
      </c>
      <c r="V225" s="714">
        <v>3.3430431232309961E-3</v>
      </c>
      <c r="W225" s="714">
        <v>0</v>
      </c>
      <c r="X225" s="714">
        <v>3.9737125790600132E-2</v>
      </c>
      <c r="Y225" s="714">
        <v>39.073731550004375</v>
      </c>
      <c r="Z225" s="714">
        <v>2.2465119606205133</v>
      </c>
      <c r="AA225" s="714">
        <v>0.18184334539195979</v>
      </c>
      <c r="AB225" s="714">
        <v>0.14531141598860806</v>
      </c>
      <c r="AC225" s="714">
        <v>2.0431813235522213E-2</v>
      </c>
      <c r="AD225" s="714">
        <v>5.4822250821083274E-2</v>
      </c>
      <c r="AE225" s="714">
        <v>3.3264962581887832E-2</v>
      </c>
      <c r="AF225" s="714">
        <v>1.1186030170582588E-2</v>
      </c>
      <c r="AG225" s="714">
        <v>2.9181475462998594E-3</v>
      </c>
      <c r="AH225" s="714">
        <v>2.6962899263564566</v>
      </c>
      <c r="AI225" s="714">
        <v>25.862336822002632</v>
      </c>
      <c r="AJ225" s="714">
        <v>1.4900343350978558</v>
      </c>
      <c r="AK225" s="714">
        <v>4.9944447578229925E-2</v>
      </c>
      <c r="AL225" s="714">
        <v>4.2820279115495467E-3</v>
      </c>
      <c r="AM225" s="714">
        <v>1.0039010953286343E-2</v>
      </c>
      <c r="AN225" s="714">
        <v>4.1755301905971723E-2</v>
      </c>
      <c r="AO225" s="714">
        <v>6.2625914143469253E-3</v>
      </c>
      <c r="AP225" s="714">
        <v>6.6584689805091885E-3</v>
      </c>
      <c r="AQ225" s="714">
        <v>2.9677296353726175E-4</v>
      </c>
      <c r="AR225" s="714">
        <v>1.6092729568052868</v>
      </c>
    </row>
    <row r="226" spans="1:44">
      <c r="A226" s="711" t="s">
        <v>1807</v>
      </c>
      <c r="B226" s="712">
        <v>223</v>
      </c>
      <c r="C226" s="712" t="s">
        <v>1239</v>
      </c>
      <c r="D226" s="713">
        <v>903324</v>
      </c>
      <c r="E226" s="713">
        <v>1465678.16235304</v>
      </c>
      <c r="F226" s="713">
        <v>81866.737403610285</v>
      </c>
      <c r="G226" s="713">
        <v>6374.9733429236285</v>
      </c>
      <c r="H226" s="713">
        <v>57.259980225271491</v>
      </c>
      <c r="I226" s="713">
        <v>86.679971009137731</v>
      </c>
      <c r="J226" s="713">
        <v>0</v>
      </c>
      <c r="K226" s="713">
        <v>0</v>
      </c>
      <c r="L226" s="713">
        <v>3019.9292579803455</v>
      </c>
      <c r="M226" s="713">
        <v>0</v>
      </c>
      <c r="N226" s="713">
        <v>91405.579955748661</v>
      </c>
      <c r="O226" s="714">
        <v>1.6225387151819723</v>
      </c>
      <c r="P226" s="714">
        <v>9.0628320960818354E-2</v>
      </c>
      <c r="Q226" s="714">
        <v>7.0572389783993654E-3</v>
      </c>
      <c r="R226" s="714">
        <v>6.3388086915958721E-5</v>
      </c>
      <c r="S226" s="714">
        <v>9.5956678898310833E-5</v>
      </c>
      <c r="T226" s="714">
        <v>0</v>
      </c>
      <c r="U226" s="714">
        <v>0</v>
      </c>
      <c r="V226" s="714">
        <v>3.343129661096512E-3</v>
      </c>
      <c r="W226" s="714">
        <v>0</v>
      </c>
      <c r="X226" s="714">
        <v>0.1011880343661285</v>
      </c>
      <c r="Y226" s="714">
        <v>48.423385668276687</v>
      </c>
      <c r="Z226" s="714">
        <v>2.7718379327782783</v>
      </c>
      <c r="AA226" s="714">
        <v>0.40135606419699082</v>
      </c>
      <c r="AB226" s="714">
        <v>0.1815891950418575</v>
      </c>
      <c r="AC226" s="714">
        <v>2.293788909960507E-2</v>
      </c>
      <c r="AD226" s="714">
        <v>3.3697970516103036E-2</v>
      </c>
      <c r="AE226" s="714">
        <v>4.5599117449519984E-3</v>
      </c>
      <c r="AF226" s="714">
        <v>7.6022549545461861E-3</v>
      </c>
      <c r="AG226" s="714">
        <v>6.1179427434216794E-4</v>
      </c>
      <c r="AH226" s="714">
        <v>3.4241930126066751</v>
      </c>
      <c r="AI226" s="714">
        <v>33.049307787922672</v>
      </c>
      <c r="AJ226" s="714">
        <v>1.8806538698932893</v>
      </c>
      <c r="AK226" s="714">
        <v>8.2219985360398068E-2</v>
      </c>
      <c r="AL226" s="714">
        <v>5.2607148813208285E-3</v>
      </c>
      <c r="AM226" s="714">
        <v>1.3032887347869521E-2</v>
      </c>
      <c r="AN226" s="714">
        <v>2.4730178206261874E-2</v>
      </c>
      <c r="AO226" s="714">
        <v>3.3384361424928052E-4</v>
      </c>
      <c r="AP226" s="714">
        <v>6.176784580706164E-3</v>
      </c>
      <c r="AQ226" s="714">
        <v>7.1983362123295812E-6</v>
      </c>
      <c r="AR226" s="714">
        <v>2.0124154622203076</v>
      </c>
    </row>
    <row r="227" spans="1:44">
      <c r="A227" s="711" t="s">
        <v>1808</v>
      </c>
      <c r="B227" s="712">
        <v>224</v>
      </c>
      <c r="C227" s="712" t="s">
        <v>1240</v>
      </c>
      <c r="D227" s="713">
        <v>385008</v>
      </c>
      <c r="E227" s="713">
        <v>445121.23591350415</v>
      </c>
      <c r="F227" s="713">
        <v>24975.819504476065</v>
      </c>
      <c r="G227" s="713">
        <v>337.51988119090993</v>
      </c>
      <c r="H227" s="713">
        <v>17.389651985629033</v>
      </c>
      <c r="I227" s="713">
        <v>26.324398367641457</v>
      </c>
      <c r="J227" s="713">
        <v>0</v>
      </c>
      <c r="K227" s="713">
        <v>0</v>
      </c>
      <c r="L227" s="713">
        <v>1286.8047950809646</v>
      </c>
      <c r="M227" s="713">
        <v>0</v>
      </c>
      <c r="N227" s="713">
        <v>26643.858231101207</v>
      </c>
      <c r="O227" s="714">
        <v>1.1561350307357356</v>
      </c>
      <c r="P227" s="714">
        <v>6.4870910486213448E-2</v>
      </c>
      <c r="Q227" s="714">
        <v>8.7665679983509417E-4</v>
      </c>
      <c r="R227" s="714">
        <v>4.5166988700569943E-5</v>
      </c>
      <c r="S227" s="714">
        <v>6.8373639944212738E-5</v>
      </c>
      <c r="T227" s="714">
        <v>0</v>
      </c>
      <c r="U227" s="714">
        <v>0</v>
      </c>
      <c r="V227" s="714">
        <v>3.3422806671055266E-3</v>
      </c>
      <c r="W227" s="714">
        <v>0</v>
      </c>
      <c r="X227" s="714">
        <v>6.920338858179885E-2</v>
      </c>
      <c r="Y227" s="714">
        <v>44.472655669647366</v>
      </c>
      <c r="Z227" s="714">
        <v>2.5534404914635225</v>
      </c>
      <c r="AA227" s="714">
        <v>0.30165495716566781</v>
      </c>
      <c r="AB227" s="714">
        <v>0.16142726976955721</v>
      </c>
      <c r="AC227" s="714">
        <v>0.12185540588122448</v>
      </c>
      <c r="AD227" s="714">
        <v>7.5868844099532928E-2</v>
      </c>
      <c r="AE227" s="714">
        <v>0.61975324196299653</v>
      </c>
      <c r="AF227" s="714">
        <v>0.13447612847775162</v>
      </c>
      <c r="AG227" s="714">
        <v>9.5571674555072275E-2</v>
      </c>
      <c r="AH227" s="714">
        <v>4.0640480133753254</v>
      </c>
      <c r="AI227" s="714">
        <v>24.209850689095564</v>
      </c>
      <c r="AJ227" s="714">
        <v>1.4129934619860676</v>
      </c>
      <c r="AK227" s="714">
        <v>6.1628014770295121E-2</v>
      </c>
      <c r="AL227" s="714">
        <v>4.1729420637787486E-3</v>
      </c>
      <c r="AM227" s="714">
        <v>2.3003194721272931E-2</v>
      </c>
      <c r="AN227" s="714">
        <v>2.0786750564010241E-2</v>
      </c>
      <c r="AO227" s="714">
        <v>8.3997878547116683E-2</v>
      </c>
      <c r="AP227" s="714">
        <v>2.4520532506282597E-2</v>
      </c>
      <c r="AQ227" s="714">
        <v>1.2948491606607325E-2</v>
      </c>
      <c r="AR227" s="714">
        <v>1.6440512667654315</v>
      </c>
    </row>
    <row r="228" spans="1:44">
      <c r="A228" s="711" t="s">
        <v>1809</v>
      </c>
      <c r="B228" s="712">
        <v>225</v>
      </c>
      <c r="C228" s="712" t="s">
        <v>1242</v>
      </c>
      <c r="D228" s="713">
        <v>585847</v>
      </c>
      <c r="E228" s="713">
        <v>155252.60080723299</v>
      </c>
      <c r="F228" s="713">
        <v>10695.923366907478</v>
      </c>
      <c r="G228" s="713">
        <v>1962.7574844372548</v>
      </c>
      <c r="H228" s="713">
        <v>6.0652884654242678</v>
      </c>
      <c r="I228" s="713">
        <v>9.1816138649834862</v>
      </c>
      <c r="J228" s="713">
        <v>0</v>
      </c>
      <c r="K228" s="713">
        <v>0</v>
      </c>
      <c r="L228" s="713">
        <v>5655.5594532377227</v>
      </c>
      <c r="M228" s="713">
        <v>0</v>
      </c>
      <c r="N228" s="713">
        <v>18329.487206912861</v>
      </c>
      <c r="O228" s="714">
        <v>0.2650053696737083</v>
      </c>
      <c r="P228" s="714">
        <v>1.8257195764265207E-2</v>
      </c>
      <c r="Q228" s="714">
        <v>3.35029023693431E-3</v>
      </c>
      <c r="R228" s="714">
        <v>1.035302470683347E-5</v>
      </c>
      <c r="S228" s="714">
        <v>1.5672374980128747E-5</v>
      </c>
      <c r="T228" s="714">
        <v>0</v>
      </c>
      <c r="U228" s="714">
        <v>0</v>
      </c>
      <c r="V228" s="714">
        <v>9.6536458379708739E-3</v>
      </c>
      <c r="W228" s="714">
        <v>0</v>
      </c>
      <c r="X228" s="714">
        <v>3.1287157238857354E-2</v>
      </c>
      <c r="Y228" s="714">
        <v>43.600000004860554</v>
      </c>
      <c r="Z228" s="714">
        <v>2.4152225101075842</v>
      </c>
      <c r="AA228" s="714">
        <v>0.24564793487697539</v>
      </c>
      <c r="AB228" s="714">
        <v>0.15454299222625159</v>
      </c>
      <c r="AC228" s="714">
        <v>2.2627615970723939E-2</v>
      </c>
      <c r="AD228" s="714">
        <v>2.8065424269240077E-2</v>
      </c>
      <c r="AE228" s="714">
        <v>8.4282394083726328E-2</v>
      </c>
      <c r="AF228" s="714">
        <v>2.5159833184345684E-2</v>
      </c>
      <c r="AG228" s="714">
        <v>5.0576988350789897E-3</v>
      </c>
      <c r="AH228" s="714">
        <v>2.9806064035539266</v>
      </c>
      <c r="AI228" s="714">
        <v>26.272174765246824</v>
      </c>
      <c r="AJ228" s="714">
        <v>1.4467251153650142</v>
      </c>
      <c r="AK228" s="714">
        <v>5.5344890591896859E-2</v>
      </c>
      <c r="AL228" s="714">
        <v>3.8573904377407755E-3</v>
      </c>
      <c r="AM228" s="714">
        <v>1.0049539209425695E-2</v>
      </c>
      <c r="AN228" s="714">
        <v>1.7374813903344947E-2</v>
      </c>
      <c r="AO228" s="714">
        <v>3.6013111410902611E-2</v>
      </c>
      <c r="AP228" s="714">
        <v>1.765311534948337E-2</v>
      </c>
      <c r="AQ228" s="714">
        <v>1.1990364332521409E-3</v>
      </c>
      <c r="AR228" s="714">
        <v>1.5882170127010609</v>
      </c>
    </row>
    <row r="229" spans="1:44">
      <c r="A229" s="711" t="s">
        <v>1810</v>
      </c>
      <c r="B229" s="712">
        <v>226</v>
      </c>
      <c r="C229" s="712" t="s">
        <v>1811</v>
      </c>
      <c r="D229" s="713">
        <v>103201</v>
      </c>
      <c r="E229" s="713">
        <v>7743.5816477380868</v>
      </c>
      <c r="F229" s="713">
        <v>443.90675171857379</v>
      </c>
      <c r="G229" s="713">
        <v>88.190136058524004</v>
      </c>
      <c r="H229" s="713">
        <v>0.302520255408879</v>
      </c>
      <c r="I229" s="713">
        <v>0.45795417437020675</v>
      </c>
      <c r="J229" s="713">
        <v>0</v>
      </c>
      <c r="K229" s="713">
        <v>0</v>
      </c>
      <c r="L229" s="713">
        <v>995.20085275441056</v>
      </c>
      <c r="M229" s="713">
        <v>0</v>
      </c>
      <c r="N229" s="713">
        <v>1528.0582149612874</v>
      </c>
      <c r="O229" s="714">
        <v>7.503397881549681E-2</v>
      </c>
      <c r="P229" s="714">
        <v>4.3013803327348939E-3</v>
      </c>
      <c r="Q229" s="714">
        <v>8.5454730146533467E-4</v>
      </c>
      <c r="R229" s="714">
        <v>2.9313694189870155E-6</v>
      </c>
      <c r="S229" s="714">
        <v>4.4374974503174071E-6</v>
      </c>
      <c r="T229" s="714">
        <v>0</v>
      </c>
      <c r="U229" s="714">
        <v>0</v>
      </c>
      <c r="V229" s="714">
        <v>9.6433256727590875E-3</v>
      </c>
      <c r="W229" s="714">
        <v>0</v>
      </c>
      <c r="X229" s="714">
        <v>1.480662217382862E-2</v>
      </c>
      <c r="Y229" s="714">
        <v>45.936616644786383</v>
      </c>
      <c r="Z229" s="714">
        <v>2.5218733278788048</v>
      </c>
      <c r="AA229" s="714">
        <v>0.23903443408479991</v>
      </c>
      <c r="AB229" s="714">
        <v>0.16543827338076014</v>
      </c>
      <c r="AC229" s="714">
        <v>3.1349259990820742E-2</v>
      </c>
      <c r="AD229" s="714">
        <v>4.2149714749275508E-2</v>
      </c>
      <c r="AE229" s="714">
        <v>0.19474231464823774</v>
      </c>
      <c r="AF229" s="714">
        <v>4.832320846805941E-2</v>
      </c>
      <c r="AG229" s="714">
        <v>1.3341577634372602E-2</v>
      </c>
      <c r="AH229" s="714">
        <v>3.2562521108351312</v>
      </c>
      <c r="AI229" s="714">
        <v>26.462418646905967</v>
      </c>
      <c r="AJ229" s="714">
        <v>1.4447889141483867</v>
      </c>
      <c r="AK229" s="714">
        <v>4.9734661017033319E-2</v>
      </c>
      <c r="AL229" s="714">
        <v>3.9899099052485322E-3</v>
      </c>
      <c r="AM229" s="714">
        <v>1.1345760483546652E-2</v>
      </c>
      <c r="AN229" s="714">
        <v>2.6002470993144858E-2</v>
      </c>
      <c r="AO229" s="714">
        <v>9.6525369431913893E-2</v>
      </c>
      <c r="AP229" s="714">
        <v>3.0977068706856105E-2</v>
      </c>
      <c r="AQ229" s="714">
        <v>3.6650179144231301E-3</v>
      </c>
      <c r="AR229" s="714">
        <v>1.6670291726005531</v>
      </c>
    </row>
    <row r="230" spans="1:44">
      <c r="A230" s="711" t="s">
        <v>1812</v>
      </c>
      <c r="B230" s="712">
        <v>227</v>
      </c>
      <c r="C230" s="712" t="s">
        <v>1813</v>
      </c>
      <c r="D230" s="713">
        <v>1424720</v>
      </c>
      <c r="E230" s="713">
        <v>940230.15215630736</v>
      </c>
      <c r="F230" s="713">
        <v>50467.406634194325</v>
      </c>
      <c r="G230" s="713">
        <v>2373.3307061101282</v>
      </c>
      <c r="H230" s="713">
        <v>36.732183983175318</v>
      </c>
      <c r="I230" s="713">
        <v>55.605060117689781</v>
      </c>
      <c r="J230" s="713">
        <v>0</v>
      </c>
      <c r="K230" s="713">
        <v>0</v>
      </c>
      <c r="L230" s="713">
        <v>13751.339814102163</v>
      </c>
      <c r="M230" s="713">
        <v>0</v>
      </c>
      <c r="N230" s="713">
        <v>66684.414398507492</v>
      </c>
      <c r="O230" s="714">
        <v>0.65994030557324057</v>
      </c>
      <c r="P230" s="714">
        <v>3.5422684200540684E-2</v>
      </c>
      <c r="Q230" s="714">
        <v>1.6658225518769499E-3</v>
      </c>
      <c r="R230" s="714">
        <v>2.5782037160407179E-5</v>
      </c>
      <c r="S230" s="714">
        <v>3.9028763629126973E-5</v>
      </c>
      <c r="T230" s="714">
        <v>0</v>
      </c>
      <c r="U230" s="714">
        <v>0</v>
      </c>
      <c r="V230" s="714">
        <v>9.6519595528259325E-3</v>
      </c>
      <c r="W230" s="714">
        <v>0</v>
      </c>
      <c r="X230" s="714">
        <v>4.6805277106033105E-2</v>
      </c>
      <c r="Y230" s="714">
        <v>40.457174222491474</v>
      </c>
      <c r="Z230" s="714">
        <v>2.2248469255655041</v>
      </c>
      <c r="AA230" s="714">
        <v>0.22391848920275281</v>
      </c>
      <c r="AB230" s="714">
        <v>0.14365178374561355</v>
      </c>
      <c r="AC230" s="714">
        <v>2.3175852630228796E-2</v>
      </c>
      <c r="AD230" s="714">
        <v>3.1752798279702982E-2</v>
      </c>
      <c r="AE230" s="714">
        <v>9.6559936798737978E-2</v>
      </c>
      <c r="AF230" s="714">
        <v>2.9168228020767017E-2</v>
      </c>
      <c r="AG230" s="714">
        <v>7.067349057591067E-3</v>
      </c>
      <c r="AH230" s="714">
        <v>2.7801413633008982</v>
      </c>
      <c r="AI230" s="714">
        <v>24.849923100782362</v>
      </c>
      <c r="AJ230" s="714">
        <v>1.3549293679468453</v>
      </c>
      <c r="AK230" s="714">
        <v>4.6203555407505134E-2</v>
      </c>
      <c r="AL230" s="714">
        <v>3.7790133470143325E-3</v>
      </c>
      <c r="AM230" s="714">
        <v>9.7009776219117647E-3</v>
      </c>
      <c r="AN230" s="714">
        <v>2.0183961874313504E-2</v>
      </c>
      <c r="AO230" s="714">
        <v>4.1879346793355164E-2</v>
      </c>
      <c r="AP230" s="714">
        <v>1.9597885160517824E-2</v>
      </c>
      <c r="AQ230" s="714">
        <v>1.6546232037452275E-3</v>
      </c>
      <c r="AR230" s="714">
        <v>1.4979287313552083</v>
      </c>
    </row>
    <row r="231" spans="1:44">
      <c r="A231" s="711" t="s">
        <v>1814</v>
      </c>
      <c r="B231" s="712">
        <v>228</v>
      </c>
      <c r="C231" s="712" t="s">
        <v>1246</v>
      </c>
      <c r="D231" s="713">
        <v>40625</v>
      </c>
      <c r="E231" s="713">
        <v>11583.078161172331</v>
      </c>
      <c r="F231" s="713">
        <v>679.12902353286449</v>
      </c>
      <c r="G231" s="713">
        <v>0</v>
      </c>
      <c r="H231" s="713">
        <v>0.45251873398434689</v>
      </c>
      <c r="I231" s="713">
        <v>0.68502138122540579</v>
      </c>
      <c r="J231" s="713">
        <v>0</v>
      </c>
      <c r="K231" s="713">
        <v>0</v>
      </c>
      <c r="L231" s="713">
        <v>393.83312116760379</v>
      </c>
      <c r="M231" s="713">
        <v>0</v>
      </c>
      <c r="N231" s="713">
        <v>1074.0996848156781</v>
      </c>
      <c r="O231" s="714">
        <v>0.28512192396731889</v>
      </c>
      <c r="P231" s="714">
        <v>1.6717022117732048E-2</v>
      </c>
      <c r="Q231" s="714">
        <v>0</v>
      </c>
      <c r="R231" s="714">
        <v>1.1138922682691616E-5</v>
      </c>
      <c r="S231" s="714">
        <v>1.6862064768625375E-5</v>
      </c>
      <c r="T231" s="714">
        <v>0</v>
      </c>
      <c r="U231" s="714">
        <v>0</v>
      </c>
      <c r="V231" s="714">
        <v>9.6943537518179388E-3</v>
      </c>
      <c r="W231" s="714">
        <v>0</v>
      </c>
      <c r="X231" s="714">
        <v>2.6439376857001304E-2</v>
      </c>
      <c r="Y231" s="714">
        <v>47.197299193259312</v>
      </c>
      <c r="Z231" s="714">
        <v>2.5528511267556513</v>
      </c>
      <c r="AA231" s="714">
        <v>0.19573016218897438</v>
      </c>
      <c r="AB231" s="714">
        <v>0.16566292835668261</v>
      </c>
      <c r="AC231" s="714">
        <v>3.1601351578043446E-2</v>
      </c>
      <c r="AD231" s="714">
        <v>3.2211407420132718E-2</v>
      </c>
      <c r="AE231" s="714">
        <v>0.2217857264872482</v>
      </c>
      <c r="AF231" s="714">
        <v>5.5196466897242523E-2</v>
      </c>
      <c r="AG231" s="714">
        <v>1.5407043418993877E-2</v>
      </c>
      <c r="AH231" s="714">
        <v>3.2704462131029692</v>
      </c>
      <c r="AI231" s="714">
        <v>30.796036428415448</v>
      </c>
      <c r="AJ231" s="714">
        <v>1.645404524205484</v>
      </c>
      <c r="AK231" s="714">
        <v>4.2686650865605226E-2</v>
      </c>
      <c r="AL231" s="714">
        <v>4.1126658304173908E-3</v>
      </c>
      <c r="AM231" s="714">
        <v>1.2001729592494539E-2</v>
      </c>
      <c r="AN231" s="714">
        <v>1.804009980603602E-2</v>
      </c>
      <c r="AO231" s="714">
        <v>0.11869406306849418</v>
      </c>
      <c r="AP231" s="714">
        <v>3.582775338490924E-2</v>
      </c>
      <c r="AQ231" s="714">
        <v>4.5443353027446532E-3</v>
      </c>
      <c r="AR231" s="714">
        <v>1.8813118220561851</v>
      </c>
    </row>
    <row r="232" spans="1:44">
      <c r="A232" s="711" t="s">
        <v>1815</v>
      </c>
      <c r="B232" s="712">
        <v>229</v>
      </c>
      <c r="C232" s="712" t="s">
        <v>1247</v>
      </c>
      <c r="D232" s="713">
        <v>466753</v>
      </c>
      <c r="E232" s="713">
        <v>141136.00786550462</v>
      </c>
      <c r="F232" s="713">
        <v>8346.392250098419</v>
      </c>
      <c r="G232" s="713">
        <v>54.457463385236089</v>
      </c>
      <c r="H232" s="713">
        <v>5.513792336564789</v>
      </c>
      <c r="I232" s="713">
        <v>8.3467608267336892</v>
      </c>
      <c r="J232" s="713">
        <v>0</v>
      </c>
      <c r="K232" s="713">
        <v>0</v>
      </c>
      <c r="L232" s="713">
        <v>4504.9489619833494</v>
      </c>
      <c r="M232" s="713">
        <v>0</v>
      </c>
      <c r="N232" s="713">
        <v>12919.659228630302</v>
      </c>
      <c r="O232" s="714">
        <v>0.30237836257186268</v>
      </c>
      <c r="P232" s="714">
        <v>1.7881818113859835E-2</v>
      </c>
      <c r="Q232" s="714">
        <v>1.1667297989565378E-4</v>
      </c>
      <c r="R232" s="714">
        <v>1.1813083872122491E-5</v>
      </c>
      <c r="S232" s="714">
        <v>1.7882607774848132E-5</v>
      </c>
      <c r="T232" s="714">
        <v>0</v>
      </c>
      <c r="U232" s="714">
        <v>0</v>
      </c>
      <c r="V232" s="714">
        <v>9.6516765012401619E-3</v>
      </c>
      <c r="W232" s="714">
        <v>0</v>
      </c>
      <c r="X232" s="714">
        <v>2.7679863286642622E-2</v>
      </c>
      <c r="Y232" s="714">
        <v>33.885235470422074</v>
      </c>
      <c r="Z232" s="714">
        <v>1.8724786930300521</v>
      </c>
      <c r="AA232" s="714">
        <v>0.14249342062410858</v>
      </c>
      <c r="AB232" s="714">
        <v>0.1133853917044233</v>
      </c>
      <c r="AC232" s="714">
        <v>1.795434840633876E-2</v>
      </c>
      <c r="AD232" s="714">
        <v>1.7569725387063313E-2</v>
      </c>
      <c r="AE232" s="714">
        <v>5.2421914818933477E-2</v>
      </c>
      <c r="AF232" s="714">
        <v>2.0858088173182507E-2</v>
      </c>
      <c r="AG232" s="714">
        <v>4.9311892206015595E-3</v>
      </c>
      <c r="AH232" s="714">
        <v>2.2420927713647032</v>
      </c>
      <c r="AI232" s="714">
        <v>23.647142542711972</v>
      </c>
      <c r="AJ232" s="714">
        <v>1.2945543154796404</v>
      </c>
      <c r="AK232" s="714">
        <v>3.5376601895906759E-2</v>
      </c>
      <c r="AL232" s="714">
        <v>3.4894235845662532E-3</v>
      </c>
      <c r="AM232" s="714">
        <v>8.6047257141853607E-3</v>
      </c>
      <c r="AN232" s="714">
        <v>1.0219811104264452E-2</v>
      </c>
      <c r="AO232" s="714">
        <v>1.2877917406373961E-2</v>
      </c>
      <c r="AP232" s="714">
        <v>1.4015167279001827E-2</v>
      </c>
      <c r="AQ232" s="714">
        <v>6.626156725116569E-4</v>
      </c>
      <c r="AR232" s="714">
        <v>1.3798005781364506</v>
      </c>
    </row>
    <row r="233" spans="1:44">
      <c r="A233" s="711" t="s">
        <v>1816</v>
      </c>
      <c r="B233" s="712">
        <v>230</v>
      </c>
      <c r="C233" s="712" t="s">
        <v>1249</v>
      </c>
      <c r="D233" s="713">
        <v>252126</v>
      </c>
      <c r="E233" s="713">
        <v>60337.954786989751</v>
      </c>
      <c r="F233" s="713">
        <v>3793.3110721287012</v>
      </c>
      <c r="G233" s="713">
        <v>2058.7980215924649</v>
      </c>
      <c r="H233" s="713">
        <v>2.3572365248245806</v>
      </c>
      <c r="I233" s="713">
        <v>3.5683769507013734</v>
      </c>
      <c r="J233" s="713">
        <v>0</v>
      </c>
      <c r="K233" s="713">
        <v>0</v>
      </c>
      <c r="L233" s="713">
        <v>2433.463966822374</v>
      </c>
      <c r="M233" s="713">
        <v>0</v>
      </c>
      <c r="N233" s="713">
        <v>8291.498674019067</v>
      </c>
      <c r="O233" s="714">
        <v>0.23931667018470823</v>
      </c>
      <c r="P233" s="714">
        <v>1.5045299065263801E-2</v>
      </c>
      <c r="Q233" s="714">
        <v>8.1657505437458446E-3</v>
      </c>
      <c r="R233" s="714">
        <v>9.3494384745110804E-6</v>
      </c>
      <c r="S233" s="714">
        <v>1.4153149420136652E-5</v>
      </c>
      <c r="T233" s="714">
        <v>0</v>
      </c>
      <c r="U233" s="714">
        <v>0</v>
      </c>
      <c r="V233" s="714">
        <v>9.6517771543687438E-3</v>
      </c>
      <c r="W233" s="714">
        <v>0</v>
      </c>
      <c r="X233" s="714">
        <v>3.2886329351273037E-2</v>
      </c>
      <c r="Y233" s="714">
        <v>43.606051586370725</v>
      </c>
      <c r="Z233" s="714">
        <v>2.416447378124797</v>
      </c>
      <c r="AA233" s="714">
        <v>0.21929629984995991</v>
      </c>
      <c r="AB233" s="714">
        <v>0.14832520020204509</v>
      </c>
      <c r="AC233" s="714">
        <v>2.1648167971798412E-2</v>
      </c>
      <c r="AD233" s="714">
        <v>2.0600674013899999E-2</v>
      </c>
      <c r="AE233" s="714">
        <v>9.5441676993341329E-2</v>
      </c>
      <c r="AF233" s="714">
        <v>3.1504163309615023E-2</v>
      </c>
      <c r="AG233" s="714">
        <v>5.9186869243213081E-3</v>
      </c>
      <c r="AH233" s="714">
        <v>2.9591822473897786</v>
      </c>
      <c r="AI233" s="714">
        <v>28.285894817519797</v>
      </c>
      <c r="AJ233" s="714">
        <v>1.5572279870253114</v>
      </c>
      <c r="AK233" s="714">
        <v>5.7952912727025796E-2</v>
      </c>
      <c r="AL233" s="714">
        <v>3.8549090253626787E-3</v>
      </c>
      <c r="AM233" s="714">
        <v>9.958453173646211E-3</v>
      </c>
      <c r="AN233" s="714">
        <v>1.140723849184767E-2</v>
      </c>
      <c r="AO233" s="714">
        <v>4.4154984595424621E-2</v>
      </c>
      <c r="AP233" s="714">
        <v>2.2634098169874606E-2</v>
      </c>
      <c r="AQ233" s="714">
        <v>1.5337855044038253E-3</v>
      </c>
      <c r="AR233" s="714">
        <v>1.708724368712897</v>
      </c>
    </row>
    <row r="234" spans="1:44">
      <c r="A234" s="711" t="s">
        <v>1817</v>
      </c>
      <c r="B234" s="712">
        <v>231</v>
      </c>
      <c r="C234" s="712" t="s">
        <v>1250</v>
      </c>
      <c r="D234" s="713">
        <v>189203</v>
      </c>
      <c r="E234" s="713">
        <v>56239.945414392103</v>
      </c>
      <c r="F234" s="713">
        <v>3366.2587783156632</v>
      </c>
      <c r="G234" s="713">
        <v>206.47746116031732</v>
      </c>
      <c r="H234" s="713">
        <v>2.1971386659186387</v>
      </c>
      <c r="I234" s="713">
        <v>3.3260213348943775</v>
      </c>
      <c r="J234" s="713">
        <v>0</v>
      </c>
      <c r="K234" s="713">
        <v>0</v>
      </c>
      <c r="L234" s="713">
        <v>1827.2698489467498</v>
      </c>
      <c r="M234" s="713">
        <v>0</v>
      </c>
      <c r="N234" s="713">
        <v>5405.5292484235433</v>
      </c>
      <c r="O234" s="714">
        <v>0.29724658390401898</v>
      </c>
      <c r="P234" s="714">
        <v>1.7791783313772316E-2</v>
      </c>
      <c r="Q234" s="714">
        <v>1.0913012011454222E-3</v>
      </c>
      <c r="R234" s="714">
        <v>1.1612599514376827E-5</v>
      </c>
      <c r="S234" s="714">
        <v>1.7579115209031452E-5</v>
      </c>
      <c r="T234" s="714">
        <v>0</v>
      </c>
      <c r="U234" s="714">
        <v>0</v>
      </c>
      <c r="V234" s="714">
        <v>9.6577213307756735E-3</v>
      </c>
      <c r="W234" s="714">
        <v>0</v>
      </c>
      <c r="X234" s="714">
        <v>2.8569997560416817E-2</v>
      </c>
      <c r="Y234" s="714">
        <v>43.726174913544668</v>
      </c>
      <c r="Z234" s="714">
        <v>2.4462390997209562</v>
      </c>
      <c r="AA234" s="714">
        <v>0.20982773886062572</v>
      </c>
      <c r="AB234" s="714">
        <v>0.15265696710852344</v>
      </c>
      <c r="AC234" s="714">
        <v>2.5630349272075886E-2</v>
      </c>
      <c r="AD234" s="714">
        <v>3.0393901070228723E-2</v>
      </c>
      <c r="AE234" s="714">
        <v>0.11730382653961285</v>
      </c>
      <c r="AF234" s="714">
        <v>3.3816073793844117E-2</v>
      </c>
      <c r="AG234" s="714">
        <v>8.5659935216090763E-3</v>
      </c>
      <c r="AH234" s="714">
        <v>3.0244339498874759</v>
      </c>
      <c r="AI234" s="714">
        <v>27.553449714316265</v>
      </c>
      <c r="AJ234" s="714">
        <v>1.538399008546933</v>
      </c>
      <c r="AK234" s="714">
        <v>5.7195854293461648E-2</v>
      </c>
      <c r="AL234" s="714">
        <v>4.5772741152916852E-3</v>
      </c>
      <c r="AM234" s="714">
        <v>1.0767183148513441E-2</v>
      </c>
      <c r="AN234" s="714">
        <v>1.8372740303528919E-2</v>
      </c>
      <c r="AO234" s="714">
        <v>5.0348394066941735E-2</v>
      </c>
      <c r="AP234" s="714">
        <v>2.1834543579561029E-2</v>
      </c>
      <c r="AQ234" s="714">
        <v>1.9471499202122025E-3</v>
      </c>
      <c r="AR234" s="714">
        <v>1.7034421479744437</v>
      </c>
    </row>
    <row r="235" spans="1:44">
      <c r="A235" s="711" t="s">
        <v>1818</v>
      </c>
      <c r="B235" s="712">
        <v>232</v>
      </c>
      <c r="C235" s="712" t="s">
        <v>1819</v>
      </c>
      <c r="D235" s="713">
        <v>680047</v>
      </c>
      <c r="E235" s="713">
        <v>85995.629359446408</v>
      </c>
      <c r="F235" s="713">
        <v>4947.6398444871193</v>
      </c>
      <c r="G235" s="713">
        <v>4437.984668361054</v>
      </c>
      <c r="H235" s="713">
        <v>3.3596106997162174</v>
      </c>
      <c r="I235" s="713">
        <v>5.0857677021143255</v>
      </c>
      <c r="J235" s="713">
        <v>0</v>
      </c>
      <c r="K235" s="713">
        <v>0</v>
      </c>
      <c r="L235" s="713">
        <v>4580.9245548052286</v>
      </c>
      <c r="M235" s="713">
        <v>0</v>
      </c>
      <c r="N235" s="713">
        <v>13974.994446055232</v>
      </c>
      <c r="O235" s="714">
        <v>0.12645542052159101</v>
      </c>
      <c r="P235" s="714">
        <v>7.2754380866133063E-3</v>
      </c>
      <c r="Q235" s="714">
        <v>6.5259969801514514E-3</v>
      </c>
      <c r="R235" s="714">
        <v>4.9402625108503047E-6</v>
      </c>
      <c r="S235" s="714">
        <v>7.4785532501640706E-6</v>
      </c>
      <c r="T235" s="714">
        <v>0</v>
      </c>
      <c r="U235" s="714">
        <v>0</v>
      </c>
      <c r="V235" s="714">
        <v>6.7361881675902235E-3</v>
      </c>
      <c r="W235" s="714">
        <v>0</v>
      </c>
      <c r="X235" s="714">
        <v>2.0550042050115996E-2</v>
      </c>
      <c r="Y235" s="714">
        <v>35.989516986307279</v>
      </c>
      <c r="Z235" s="714">
        <v>1.9797697510173509</v>
      </c>
      <c r="AA235" s="714">
        <v>0.18870895547445535</v>
      </c>
      <c r="AB235" s="714">
        <v>0.128234982554637</v>
      </c>
      <c r="AC235" s="714">
        <v>1.9915366448840524E-2</v>
      </c>
      <c r="AD235" s="714">
        <v>1.9936795531066837E-2</v>
      </c>
      <c r="AE235" s="714">
        <v>0.13597719033552214</v>
      </c>
      <c r="AF235" s="714">
        <v>3.129285791833105E-2</v>
      </c>
      <c r="AG235" s="714">
        <v>6.5069518701338664E-3</v>
      </c>
      <c r="AH235" s="714">
        <v>2.5103428511503378</v>
      </c>
      <c r="AI235" s="714">
        <v>18.748688285409898</v>
      </c>
      <c r="AJ235" s="714">
        <v>1.0345664943635957</v>
      </c>
      <c r="AK235" s="714">
        <v>4.1537760333503176E-2</v>
      </c>
      <c r="AL235" s="714">
        <v>2.7534386466101946E-3</v>
      </c>
      <c r="AM235" s="714">
        <v>7.436368347532623E-3</v>
      </c>
      <c r="AN235" s="714">
        <v>1.0022261577344028E-2</v>
      </c>
      <c r="AO235" s="714">
        <v>6.7311082318308277E-2</v>
      </c>
      <c r="AP235" s="714">
        <v>2.1270979924081827E-2</v>
      </c>
      <c r="AQ235" s="714">
        <v>2.0983467309875904E-3</v>
      </c>
      <c r="AR235" s="714">
        <v>1.1869967322419634</v>
      </c>
    </row>
    <row r="236" spans="1:44">
      <c r="A236" s="711" t="s">
        <v>1820</v>
      </c>
      <c r="B236" s="712">
        <v>233</v>
      </c>
      <c r="C236" s="712" t="s">
        <v>1821</v>
      </c>
      <c r="D236" s="713">
        <v>47157</v>
      </c>
      <c r="E236" s="713">
        <v>23880.604888859318</v>
      </c>
      <c r="F236" s="713">
        <v>1296.1049011634359</v>
      </c>
      <c r="G236" s="713">
        <v>81.246084331899795</v>
      </c>
      <c r="H236" s="713">
        <v>0.93294899168610101</v>
      </c>
      <c r="I236" s="713">
        <v>1.4122951358733564</v>
      </c>
      <c r="J236" s="713">
        <v>0</v>
      </c>
      <c r="K236" s="713">
        <v>0</v>
      </c>
      <c r="L236" s="713">
        <v>317.97005733353939</v>
      </c>
      <c r="M236" s="713">
        <v>0</v>
      </c>
      <c r="N236" s="713">
        <v>1697.6662869564345</v>
      </c>
      <c r="O236" s="714">
        <v>0.50640636361217461</v>
      </c>
      <c r="P236" s="714">
        <v>2.7484888800463046E-2</v>
      </c>
      <c r="Q236" s="714">
        <v>1.722884923381466E-3</v>
      </c>
      <c r="R236" s="714">
        <v>1.9783891928793203E-5</v>
      </c>
      <c r="S236" s="714">
        <v>2.9948790972143189E-5</v>
      </c>
      <c r="T236" s="714">
        <v>0</v>
      </c>
      <c r="U236" s="714">
        <v>0</v>
      </c>
      <c r="V236" s="714">
        <v>6.7427965590164639E-3</v>
      </c>
      <c r="W236" s="714">
        <v>0</v>
      </c>
      <c r="X236" s="714">
        <v>3.6000302965761913E-2</v>
      </c>
      <c r="Y236" s="714">
        <v>32.274556658175541</v>
      </c>
      <c r="Z236" s="714">
        <v>1.7742457010458619</v>
      </c>
      <c r="AA236" s="714">
        <v>0.14965613498063374</v>
      </c>
      <c r="AB236" s="714">
        <v>0.11792597652239477</v>
      </c>
      <c r="AC236" s="714">
        <v>1.8085461718330264E-2</v>
      </c>
      <c r="AD236" s="714">
        <v>1.7351199344432619E-2</v>
      </c>
      <c r="AE236" s="714">
        <v>9.2075838170262991E-2</v>
      </c>
      <c r="AF236" s="714">
        <v>2.3946213017257599E-2</v>
      </c>
      <c r="AG236" s="714">
        <v>5.5814464684836992E-3</v>
      </c>
      <c r="AH236" s="714">
        <v>2.1988679712676578</v>
      </c>
      <c r="AI236" s="714">
        <v>17.905077015372733</v>
      </c>
      <c r="AJ236" s="714">
        <v>0.98327363331071949</v>
      </c>
      <c r="AK236" s="714">
        <v>3.224427745244151E-2</v>
      </c>
      <c r="AL236" s="714">
        <v>2.8149695583672431E-3</v>
      </c>
      <c r="AM236" s="714">
        <v>7.0769438329557179E-3</v>
      </c>
      <c r="AN236" s="714">
        <v>8.52848895885433E-3</v>
      </c>
      <c r="AO236" s="714">
        <v>3.6420963021210145E-2</v>
      </c>
      <c r="AP236" s="714">
        <v>1.4598796044843845E-2</v>
      </c>
      <c r="AQ236" s="714">
        <v>1.2647431813356382E-3</v>
      </c>
      <c r="AR236" s="714">
        <v>1.0862228153607281</v>
      </c>
    </row>
    <row r="237" spans="1:44">
      <c r="A237" s="711" t="s">
        <v>1822</v>
      </c>
      <c r="B237" s="712">
        <v>234</v>
      </c>
      <c r="C237" s="712" t="s">
        <v>1823</v>
      </c>
      <c r="D237" s="713">
        <v>999780</v>
      </c>
      <c r="E237" s="713">
        <v>437358.73862500879</v>
      </c>
      <c r="F237" s="713">
        <v>25643.263668948544</v>
      </c>
      <c r="G237" s="713">
        <v>3457.9989073813881</v>
      </c>
      <c r="H237" s="713">
        <v>17.086392748605</v>
      </c>
      <c r="I237" s="713">
        <v>25.865325525316319</v>
      </c>
      <c r="J237" s="713">
        <v>0</v>
      </c>
      <c r="K237" s="713">
        <v>0</v>
      </c>
      <c r="L237" s="713">
        <v>6733.9590955636841</v>
      </c>
      <c r="M237" s="713">
        <v>0</v>
      </c>
      <c r="N237" s="713">
        <v>35878.17339016754</v>
      </c>
      <c r="O237" s="714">
        <v>0.43745497872032724</v>
      </c>
      <c r="P237" s="714">
        <v>2.5648906428362785E-2</v>
      </c>
      <c r="Q237" s="714">
        <v>3.4587598345449879E-3</v>
      </c>
      <c r="R237" s="714">
        <v>1.709015258217308E-5</v>
      </c>
      <c r="S237" s="714">
        <v>2.5871017149089118E-5</v>
      </c>
      <c r="T237" s="714">
        <v>0</v>
      </c>
      <c r="U237" s="714">
        <v>0</v>
      </c>
      <c r="V237" s="714">
        <v>6.7354408925600472E-3</v>
      </c>
      <c r="W237" s="714">
        <v>0</v>
      </c>
      <c r="X237" s="714">
        <v>3.5886068325199083E-2</v>
      </c>
      <c r="Y237" s="714">
        <v>45.15079772850207</v>
      </c>
      <c r="Z237" s="714">
        <v>2.4643700694632162</v>
      </c>
      <c r="AA237" s="714">
        <v>0.18817790639872525</v>
      </c>
      <c r="AB237" s="714">
        <v>0.15799454414951231</v>
      </c>
      <c r="AC237" s="714">
        <v>2.2873913159481285E-2</v>
      </c>
      <c r="AD237" s="714">
        <v>3.8733540668472441E-2</v>
      </c>
      <c r="AE237" s="714">
        <v>0.10582049615462689</v>
      </c>
      <c r="AF237" s="714">
        <v>2.6558220072017129E-2</v>
      </c>
      <c r="AG237" s="714">
        <v>5.7322637119900967E-3</v>
      </c>
      <c r="AH237" s="714">
        <v>3.0102609537780416</v>
      </c>
      <c r="AI237" s="714">
        <v>28.52619960008726</v>
      </c>
      <c r="AJ237" s="714">
        <v>1.5445085959335718</v>
      </c>
      <c r="AK237" s="714">
        <v>4.6489027606482818E-2</v>
      </c>
      <c r="AL237" s="714">
        <v>3.9710028949963049E-3</v>
      </c>
      <c r="AM237" s="714">
        <v>1.0406862561593655E-2</v>
      </c>
      <c r="AN237" s="714">
        <v>2.6584297508044891E-2</v>
      </c>
      <c r="AO237" s="714">
        <v>4.9057310384096747E-2</v>
      </c>
      <c r="AP237" s="714">
        <v>1.7636589269804683E-2</v>
      </c>
      <c r="AQ237" s="714">
        <v>1.5965332854202836E-3</v>
      </c>
      <c r="AR237" s="714">
        <v>1.7002502194440112</v>
      </c>
    </row>
    <row r="238" spans="1:44">
      <c r="A238" s="711" t="s">
        <v>1824</v>
      </c>
      <c r="B238" s="712">
        <v>235</v>
      </c>
      <c r="C238" s="712" t="s">
        <v>1256</v>
      </c>
      <c r="D238" s="713">
        <v>4155265</v>
      </c>
      <c r="E238" s="713">
        <v>1857920.3486184212</v>
      </c>
      <c r="F238" s="713">
        <v>100556.82339773074</v>
      </c>
      <c r="G238" s="713">
        <v>2998.7821397091493</v>
      </c>
      <c r="H238" s="713">
        <v>72.583794419934407</v>
      </c>
      <c r="I238" s="713">
        <v>109.87711087745657</v>
      </c>
      <c r="J238" s="713">
        <v>0</v>
      </c>
      <c r="K238" s="713">
        <v>0</v>
      </c>
      <c r="L238" s="713">
        <v>1918.6382413840188</v>
      </c>
      <c r="M238" s="713">
        <v>0</v>
      </c>
      <c r="N238" s="713">
        <v>105656.70468412129</v>
      </c>
      <c r="O238" s="714">
        <v>0.44712439486252292</v>
      </c>
      <c r="P238" s="714">
        <v>2.4199858107179863E-2</v>
      </c>
      <c r="Q238" s="714">
        <v>7.2168252559322917E-4</v>
      </c>
      <c r="R238" s="714">
        <v>1.7467909849295871E-5</v>
      </c>
      <c r="S238" s="714">
        <v>2.6442864866008923E-5</v>
      </c>
      <c r="T238" s="714">
        <v>0</v>
      </c>
      <c r="U238" s="714">
        <v>0</v>
      </c>
      <c r="V238" s="714">
        <v>4.6173667416735608E-4</v>
      </c>
      <c r="W238" s="714">
        <v>0</v>
      </c>
      <c r="X238" s="714">
        <v>2.5427188081655755E-2</v>
      </c>
      <c r="Y238" s="714">
        <v>43.874670212525061</v>
      </c>
      <c r="Z238" s="714">
        <v>2.7836200790567593</v>
      </c>
      <c r="AA238" s="714">
        <v>0.24490569122587399</v>
      </c>
      <c r="AB238" s="714">
        <v>0.16353507790248889</v>
      </c>
      <c r="AC238" s="714">
        <v>1.7818293623512754E-2</v>
      </c>
      <c r="AD238" s="714">
        <v>3.2398674754667983E-2</v>
      </c>
      <c r="AE238" s="714">
        <v>1.0318202532313362E-2</v>
      </c>
      <c r="AF238" s="714">
        <v>9.7168491196711372E-3</v>
      </c>
      <c r="AG238" s="714">
        <v>6.4306391442989718E-4</v>
      </c>
      <c r="AH238" s="714">
        <v>3.2629559321297172</v>
      </c>
      <c r="AI238" s="714">
        <v>30.666469172561001</v>
      </c>
      <c r="AJ238" s="714">
        <v>1.9903481612503691</v>
      </c>
      <c r="AK238" s="714">
        <v>8.4206456860154044E-2</v>
      </c>
      <c r="AL238" s="714">
        <v>4.8280066344851807E-3</v>
      </c>
      <c r="AM238" s="714">
        <v>9.8554615691328878E-3</v>
      </c>
      <c r="AN238" s="714">
        <v>2.3698547995839897E-2</v>
      </c>
      <c r="AO238" s="714">
        <v>3.2593923208997888E-3</v>
      </c>
      <c r="AP238" s="714">
        <v>7.526433493856774E-3</v>
      </c>
      <c r="AQ238" s="714">
        <v>7.2230114948029209E-5</v>
      </c>
      <c r="AR238" s="714">
        <v>2.1237946902396856</v>
      </c>
    </row>
    <row r="239" spans="1:44">
      <c r="A239" s="711" t="s">
        <v>1825</v>
      </c>
      <c r="B239" s="712">
        <v>236</v>
      </c>
      <c r="C239" s="712" t="s">
        <v>1826</v>
      </c>
      <c r="D239" s="713">
        <v>10293825</v>
      </c>
      <c r="E239" s="713">
        <v>5124088.4006891698</v>
      </c>
      <c r="F239" s="713">
        <v>276348.25558141683</v>
      </c>
      <c r="G239" s="713">
        <v>7852.4568288104365</v>
      </c>
      <c r="H239" s="713">
        <v>0</v>
      </c>
      <c r="I239" s="713">
        <v>0</v>
      </c>
      <c r="J239" s="713">
        <v>0</v>
      </c>
      <c r="K239" s="713">
        <v>0</v>
      </c>
      <c r="L239" s="713">
        <v>4753.1455027394468</v>
      </c>
      <c r="M239" s="713">
        <v>0</v>
      </c>
      <c r="N239" s="713">
        <v>288953.85791296675</v>
      </c>
      <c r="O239" s="714">
        <v>0.49778273874766377</v>
      </c>
      <c r="P239" s="714">
        <v>2.6846022307686096E-2</v>
      </c>
      <c r="Q239" s="714">
        <v>7.6283177815927861E-4</v>
      </c>
      <c r="R239" s="714">
        <v>0</v>
      </c>
      <c r="S239" s="714">
        <v>0</v>
      </c>
      <c r="T239" s="714">
        <v>0</v>
      </c>
      <c r="U239" s="714">
        <v>0</v>
      </c>
      <c r="V239" s="714">
        <v>4.617472613668337E-4</v>
      </c>
      <c r="W239" s="714">
        <v>0</v>
      </c>
      <c r="X239" s="714">
        <v>2.8070601347212207E-2</v>
      </c>
      <c r="Y239" s="714">
        <v>44.853796090881104</v>
      </c>
      <c r="Z239" s="714">
        <v>2.8437230070898791</v>
      </c>
      <c r="AA239" s="714">
        <v>0.249706469100649</v>
      </c>
      <c r="AB239" s="714">
        <v>0.16764011102838527</v>
      </c>
      <c r="AC239" s="714">
        <v>1.8193596235840489E-2</v>
      </c>
      <c r="AD239" s="714">
        <v>3.3830467416430789E-2</v>
      </c>
      <c r="AE239" s="714">
        <v>1.0392442740461029E-2</v>
      </c>
      <c r="AF239" s="714">
        <v>9.9509737804720274E-3</v>
      </c>
      <c r="AG239" s="714">
        <v>6.4900603889368703E-4</v>
      </c>
      <c r="AH239" s="714">
        <v>3.3340860734310116</v>
      </c>
      <c r="AI239" s="714">
        <v>31.367728995889024</v>
      </c>
      <c r="AJ239" s="714">
        <v>2.0340859206214277</v>
      </c>
      <c r="AK239" s="714">
        <v>8.5613349173156245E-2</v>
      </c>
      <c r="AL239" s="714">
        <v>4.9152593991483914E-3</v>
      </c>
      <c r="AM239" s="714">
        <v>1.0059503645799509E-2</v>
      </c>
      <c r="AN239" s="714">
        <v>2.4864163822307769E-2</v>
      </c>
      <c r="AO239" s="714">
        <v>3.276389176609845E-3</v>
      </c>
      <c r="AP239" s="714">
        <v>7.731338922137846E-3</v>
      </c>
      <c r="AQ239" s="714">
        <v>7.2843529589590247E-5</v>
      </c>
      <c r="AR239" s="714">
        <v>2.1706187682901765</v>
      </c>
    </row>
    <row r="240" spans="1:44">
      <c r="A240" s="711" t="s">
        <v>1827</v>
      </c>
      <c r="B240" s="712">
        <v>237</v>
      </c>
      <c r="C240" s="712" t="s">
        <v>719</v>
      </c>
      <c r="D240" s="713">
        <v>3363386</v>
      </c>
      <c r="E240" s="713">
        <v>4293379.3683460047</v>
      </c>
      <c r="F240" s="713">
        <v>222642.06246515203</v>
      </c>
      <c r="G240" s="713">
        <v>1000.2048256999145</v>
      </c>
      <c r="H240" s="713">
        <v>167.73042271190315</v>
      </c>
      <c r="I240" s="713">
        <v>253.90976596253699</v>
      </c>
      <c r="J240" s="713">
        <v>0</v>
      </c>
      <c r="K240" s="713">
        <v>0</v>
      </c>
      <c r="L240" s="713">
        <v>1178.8178156372014</v>
      </c>
      <c r="M240" s="713">
        <v>0</v>
      </c>
      <c r="N240" s="713">
        <v>225242.72529516357</v>
      </c>
      <c r="O240" s="714">
        <v>1.2765050958605419</v>
      </c>
      <c r="P240" s="714">
        <v>6.6195810550781872E-2</v>
      </c>
      <c r="Q240" s="714">
        <v>2.9738032616533294E-4</v>
      </c>
      <c r="R240" s="714">
        <v>4.9869513255957876E-5</v>
      </c>
      <c r="S240" s="714">
        <v>7.5492306254035967E-5</v>
      </c>
      <c r="T240" s="714">
        <v>0</v>
      </c>
      <c r="U240" s="714">
        <v>0</v>
      </c>
      <c r="V240" s="714">
        <v>3.5048543807853199E-4</v>
      </c>
      <c r="W240" s="714">
        <v>0</v>
      </c>
      <c r="X240" s="714">
        <v>6.6969038134535724E-2</v>
      </c>
      <c r="Y240" s="714">
        <v>45.4626827187424</v>
      </c>
      <c r="Z240" s="714">
        <v>2.9612392485647181</v>
      </c>
      <c r="AA240" s="714">
        <v>0.25384953507217967</v>
      </c>
      <c r="AB240" s="714">
        <v>0.16795487134210826</v>
      </c>
      <c r="AC240" s="714">
        <v>1.7757407260029254E-2</v>
      </c>
      <c r="AD240" s="714">
        <v>4.3637707181944672E-2</v>
      </c>
      <c r="AE240" s="714">
        <v>9.2074573221308954E-3</v>
      </c>
      <c r="AF240" s="714">
        <v>8.967580110917148E-3</v>
      </c>
      <c r="AG240" s="714">
        <v>5.3887887168367068E-4</v>
      </c>
      <c r="AH240" s="714">
        <v>3.4631526857257113</v>
      </c>
      <c r="AI240" s="714">
        <v>32.767953174235736</v>
      </c>
      <c r="AJ240" s="714">
        <v>2.1881209348180475</v>
      </c>
      <c r="AK240" s="714">
        <v>9.2904467656213893E-2</v>
      </c>
      <c r="AL240" s="714">
        <v>5.2778452266000926E-3</v>
      </c>
      <c r="AM240" s="714">
        <v>1.0066030318457316E-2</v>
      </c>
      <c r="AN240" s="714">
        <v>3.4361937510522605E-2</v>
      </c>
      <c r="AO240" s="714">
        <v>3.2987749304597119E-3</v>
      </c>
      <c r="AP240" s="714">
        <v>7.1204561088546378E-3</v>
      </c>
      <c r="AQ240" s="714">
        <v>6.5997468264649507E-5</v>
      </c>
      <c r="AR240" s="714">
        <v>2.3412164440374208</v>
      </c>
    </row>
    <row r="241" spans="1:44">
      <c r="A241" s="711" t="s">
        <v>1828</v>
      </c>
      <c r="B241" s="712">
        <v>238</v>
      </c>
      <c r="C241" s="712" t="s">
        <v>721</v>
      </c>
      <c r="D241" s="713">
        <v>273380</v>
      </c>
      <c r="E241" s="713">
        <v>80662.839187786405</v>
      </c>
      <c r="F241" s="713">
        <v>4424.6517304697954</v>
      </c>
      <c r="G241" s="713">
        <v>5.1107933957702736</v>
      </c>
      <c r="H241" s="713">
        <v>3.1512733800930977</v>
      </c>
      <c r="I241" s="713">
        <v>4.7703873482614716</v>
      </c>
      <c r="J241" s="713">
        <v>0</v>
      </c>
      <c r="K241" s="713">
        <v>0</v>
      </c>
      <c r="L241" s="713">
        <v>95.784423669881704</v>
      </c>
      <c r="M241" s="713">
        <v>0</v>
      </c>
      <c r="N241" s="713">
        <v>4533.4686082638018</v>
      </c>
      <c r="O241" s="714">
        <v>0.29505757256487819</v>
      </c>
      <c r="P241" s="714">
        <v>1.6184986942972403E-2</v>
      </c>
      <c r="Q241" s="714">
        <v>1.8694832817946717E-5</v>
      </c>
      <c r="R241" s="714">
        <v>1.1527080913355394E-5</v>
      </c>
      <c r="S241" s="714">
        <v>1.7449657430175842E-5</v>
      </c>
      <c r="T241" s="714">
        <v>0</v>
      </c>
      <c r="U241" s="714">
        <v>0</v>
      </c>
      <c r="V241" s="714">
        <v>3.5037099886561454E-4</v>
      </c>
      <c r="W241" s="714">
        <v>0</v>
      </c>
      <c r="X241" s="714">
        <v>1.6583029512999496E-2</v>
      </c>
      <c r="Y241" s="714">
        <v>42.286242665231001</v>
      </c>
      <c r="Z241" s="714">
        <v>2.6018727429662323</v>
      </c>
      <c r="AA241" s="714">
        <v>0.24108541205734529</v>
      </c>
      <c r="AB241" s="714">
        <v>0.16506192370876896</v>
      </c>
      <c r="AC241" s="714">
        <v>1.7767987167155108E-2</v>
      </c>
      <c r="AD241" s="714">
        <v>3.0204457622638625E-2</v>
      </c>
      <c r="AE241" s="714">
        <v>7.4432646366283887E-3</v>
      </c>
      <c r="AF241" s="714">
        <v>1.0367407278041117E-2</v>
      </c>
      <c r="AG241" s="714">
        <v>4.5765910162565935E-4</v>
      </c>
      <c r="AH241" s="714">
        <v>3.0742608545384358</v>
      </c>
      <c r="AI241" s="714">
        <v>29.703409537107234</v>
      </c>
      <c r="AJ241" s="714">
        <v>1.8536795471304874</v>
      </c>
      <c r="AK241" s="714">
        <v>8.133021871088579E-2</v>
      </c>
      <c r="AL241" s="714">
        <v>4.8892576102025839E-3</v>
      </c>
      <c r="AM241" s="714">
        <v>1.022204110777147E-2</v>
      </c>
      <c r="AN241" s="714">
        <v>2.2109013053547663E-2</v>
      </c>
      <c r="AO241" s="714">
        <v>2.8729618497519336E-3</v>
      </c>
      <c r="AP241" s="714">
        <v>8.700714233991904E-3</v>
      </c>
      <c r="AQ241" s="714">
        <v>6.4426784744136097E-5</v>
      </c>
      <c r="AR241" s="714">
        <v>1.9838681804813827</v>
      </c>
    </row>
    <row r="242" spans="1:44">
      <c r="A242" s="711" t="s">
        <v>1829</v>
      </c>
      <c r="B242" s="712">
        <v>239</v>
      </c>
      <c r="C242" s="712" t="s">
        <v>1830</v>
      </c>
      <c r="D242" s="713">
        <v>5590554</v>
      </c>
      <c r="E242" s="713">
        <v>8052479.7506442182</v>
      </c>
      <c r="F242" s="713">
        <v>432417.15286438284</v>
      </c>
      <c r="G242" s="713">
        <v>1825.4050411892827</v>
      </c>
      <c r="H242" s="713">
        <v>314.58804745105073</v>
      </c>
      <c r="I242" s="713">
        <v>476.22235854079941</v>
      </c>
      <c r="J242" s="713">
        <v>0</v>
      </c>
      <c r="K242" s="713">
        <v>0</v>
      </c>
      <c r="L242" s="713">
        <v>3044.9201686616557</v>
      </c>
      <c r="M242" s="713">
        <v>0</v>
      </c>
      <c r="N242" s="713">
        <v>438078.2884802256</v>
      </c>
      <c r="O242" s="714">
        <v>1.4403724122232284</v>
      </c>
      <c r="P242" s="714">
        <v>7.7347817920081413E-2</v>
      </c>
      <c r="Q242" s="714">
        <v>3.265159483638442E-4</v>
      </c>
      <c r="R242" s="714">
        <v>5.6271354762166811E-5</v>
      </c>
      <c r="S242" s="714">
        <v>8.5183393012713845E-5</v>
      </c>
      <c r="T242" s="714">
        <v>0</v>
      </c>
      <c r="U242" s="714">
        <v>0</v>
      </c>
      <c r="V242" s="714">
        <v>5.4465445976582209E-4</v>
      </c>
      <c r="W242" s="714">
        <v>0</v>
      </c>
      <c r="X242" s="714">
        <v>7.8360443075985955E-2</v>
      </c>
      <c r="Y242" s="714">
        <v>44.336565573444531</v>
      </c>
      <c r="Z242" s="714">
        <v>2.8238101289899662</v>
      </c>
      <c r="AA242" s="714">
        <v>0.25394148659843174</v>
      </c>
      <c r="AB242" s="714">
        <v>0.16896504913817822</v>
      </c>
      <c r="AC242" s="714">
        <v>1.4374194347692111E-2</v>
      </c>
      <c r="AD242" s="714">
        <v>2.1092385709303572E-2</v>
      </c>
      <c r="AE242" s="714">
        <v>3.20415483526253E-3</v>
      </c>
      <c r="AF242" s="714">
        <v>1.6320562447904571E-2</v>
      </c>
      <c r="AG242" s="714">
        <v>2.7872825110754486E-4</v>
      </c>
      <c r="AH242" s="714">
        <v>3.3019866903178468</v>
      </c>
      <c r="AI242" s="714">
        <v>32.718100978274315</v>
      </c>
      <c r="AJ242" s="714">
        <v>2.1291338009234906</v>
      </c>
      <c r="AK242" s="714">
        <v>7.1445569857595981E-2</v>
      </c>
      <c r="AL242" s="714">
        <v>5.0726608396513837E-3</v>
      </c>
      <c r="AM242" s="714">
        <v>9.067922941606802E-3</v>
      </c>
      <c r="AN242" s="714">
        <v>1.5219807520052819E-2</v>
      </c>
      <c r="AO242" s="714">
        <v>7.4779926119687527E-4</v>
      </c>
      <c r="AP242" s="714">
        <v>1.5199597566156058E-2</v>
      </c>
      <c r="AQ242" s="714">
        <v>3.5575771369878552E-5</v>
      </c>
      <c r="AR242" s="714">
        <v>2.2459227346811197</v>
      </c>
    </row>
    <row r="243" spans="1:44">
      <c r="A243" s="711" t="s">
        <v>1831</v>
      </c>
      <c r="B243" s="712">
        <v>240</v>
      </c>
      <c r="C243" s="712" t="s">
        <v>1262</v>
      </c>
      <c r="D243" s="713">
        <v>17139423</v>
      </c>
      <c r="E243" s="713">
        <v>16583014.830380756</v>
      </c>
      <c r="F243" s="713">
        <v>903568.072646391</v>
      </c>
      <c r="G243" s="713">
        <v>226659.21924113395</v>
      </c>
      <c r="H243" s="713">
        <v>647.85239055384659</v>
      </c>
      <c r="I243" s="713">
        <v>980.71683242782228</v>
      </c>
      <c r="J243" s="713">
        <v>5324.53783272685</v>
      </c>
      <c r="K243" s="713">
        <v>42452.013668104737</v>
      </c>
      <c r="L243" s="713">
        <v>9334.8649080109208</v>
      </c>
      <c r="M243" s="713">
        <v>0</v>
      </c>
      <c r="N243" s="713">
        <v>1188967.2775193492</v>
      </c>
      <c r="O243" s="714">
        <v>0.96753635349222411</v>
      </c>
      <c r="P243" s="714">
        <v>5.271869844430533E-2</v>
      </c>
      <c r="Q243" s="714">
        <v>1.3224436974403043E-2</v>
      </c>
      <c r="R243" s="714">
        <v>3.7798961525942071E-5</v>
      </c>
      <c r="S243" s="714">
        <v>5.721994447700032E-5</v>
      </c>
      <c r="T243" s="714">
        <v>3.1066027326164073E-4</v>
      </c>
      <c r="U243" s="714">
        <v>2.4768636416817964E-3</v>
      </c>
      <c r="V243" s="714">
        <v>5.4464289188795446E-4</v>
      </c>
      <c r="W243" s="714">
        <v>0</v>
      </c>
      <c r="X243" s="714">
        <v>6.9370321131542706E-2</v>
      </c>
      <c r="Y243" s="714">
        <v>43.645824239950926</v>
      </c>
      <c r="Z243" s="714">
        <v>2.7240332252165169</v>
      </c>
      <c r="AA243" s="714">
        <v>0.24299313614721241</v>
      </c>
      <c r="AB243" s="714">
        <v>0.16658008169127603</v>
      </c>
      <c r="AC243" s="714">
        <v>1.8308707847647258E-2</v>
      </c>
      <c r="AD243" s="714">
        <v>3.3946320176521341E-2</v>
      </c>
      <c r="AE243" s="714">
        <v>1.4868106907737062E-2</v>
      </c>
      <c r="AF243" s="714">
        <v>1.0613687642871478E-2</v>
      </c>
      <c r="AG243" s="714">
        <v>7.6323696734812655E-4</v>
      </c>
      <c r="AH243" s="714">
        <v>3.2121065025971309</v>
      </c>
      <c r="AI243" s="714">
        <v>30.829127563712145</v>
      </c>
      <c r="AJ243" s="714">
        <v>1.9639827409791457</v>
      </c>
      <c r="AK243" s="714">
        <v>8.9277059123141211E-2</v>
      </c>
      <c r="AL243" s="714">
        <v>4.7618829927498184E-3</v>
      </c>
      <c r="AM243" s="714">
        <v>9.8515017760104975E-3</v>
      </c>
      <c r="AN243" s="714">
        <v>2.540470699668845E-2</v>
      </c>
      <c r="AO243" s="714">
        <v>7.1769419864958616E-3</v>
      </c>
      <c r="AP243" s="714">
        <v>8.7979921842032786E-3</v>
      </c>
      <c r="AQ243" s="714">
        <v>1.2861479650203681E-4</v>
      </c>
      <c r="AR243" s="714">
        <v>2.1093814408349361</v>
      </c>
    </row>
    <row r="244" spans="1:44">
      <c r="A244" s="711" t="s">
        <v>1832</v>
      </c>
      <c r="B244" s="712">
        <v>241</v>
      </c>
      <c r="C244" s="712" t="s">
        <v>1264</v>
      </c>
      <c r="D244" s="713">
        <v>1337873</v>
      </c>
      <c r="E244" s="713">
        <v>1482307.2687521558</v>
      </c>
      <c r="F244" s="713">
        <v>93924.183728769334</v>
      </c>
      <c r="G244" s="713">
        <v>8335.6342067212317</v>
      </c>
      <c r="H244" s="713">
        <v>57.909633285564517</v>
      </c>
      <c r="I244" s="713">
        <v>87.663413689534323</v>
      </c>
      <c r="J244" s="713">
        <v>341.96577460685791</v>
      </c>
      <c r="K244" s="713">
        <v>0</v>
      </c>
      <c r="L244" s="713">
        <v>26087.463542346253</v>
      </c>
      <c r="M244" s="713">
        <v>0</v>
      </c>
      <c r="N244" s="713">
        <v>128834.82029941879</v>
      </c>
      <c r="O244" s="714">
        <v>1.1079581311171955</v>
      </c>
      <c r="P244" s="714">
        <v>7.0204110351856516E-2</v>
      </c>
      <c r="Q244" s="714">
        <v>6.2305123182254457E-3</v>
      </c>
      <c r="R244" s="714">
        <v>4.3284850868179951E-5</v>
      </c>
      <c r="S244" s="714">
        <v>6.5524465842074935E-5</v>
      </c>
      <c r="T244" s="714">
        <v>2.5560406302157075E-4</v>
      </c>
      <c r="U244" s="714">
        <v>0</v>
      </c>
      <c r="V244" s="714">
        <v>1.9499207729243549E-2</v>
      </c>
      <c r="W244" s="714">
        <v>0</v>
      </c>
      <c r="X244" s="714">
        <v>9.6298243779057324E-2</v>
      </c>
      <c r="Y244" s="714">
        <v>114.32154619118018</v>
      </c>
      <c r="Z244" s="714">
        <v>7.6086975489519748</v>
      </c>
      <c r="AA244" s="714">
        <v>0.51951375134605671</v>
      </c>
      <c r="AB244" s="714">
        <v>0.33035643926175862</v>
      </c>
      <c r="AC244" s="714">
        <v>3.2294118229948598E-2</v>
      </c>
      <c r="AD244" s="714">
        <v>0.10795302303424664</v>
      </c>
      <c r="AE244" s="714">
        <v>4.4285529579453529E-3</v>
      </c>
      <c r="AF244" s="714">
        <v>2.955908209429103E-2</v>
      </c>
      <c r="AG244" s="714">
        <v>3.2374680774947481E-4</v>
      </c>
      <c r="AH244" s="714">
        <v>8.6331262626839713</v>
      </c>
      <c r="AI244" s="714">
        <v>96.585462003891323</v>
      </c>
      <c r="AJ244" s="714">
        <v>6.469504850996624</v>
      </c>
      <c r="AK244" s="714">
        <v>0.2222346172491115</v>
      </c>
      <c r="AL244" s="714">
        <v>1.3237191276820066E-2</v>
      </c>
      <c r="AM244" s="714">
        <v>2.5155401429901962E-2</v>
      </c>
      <c r="AN244" s="714">
        <v>9.2280186960481195E-2</v>
      </c>
      <c r="AO244" s="714">
        <v>1.1090798146982577E-3</v>
      </c>
      <c r="AP244" s="714">
        <v>2.7990100764294094E-2</v>
      </c>
      <c r="AQ244" s="714">
        <v>3.613429658325408E-5</v>
      </c>
      <c r="AR244" s="714">
        <v>6.8515475627885145</v>
      </c>
    </row>
    <row r="245" spans="1:44">
      <c r="A245" s="711" t="s">
        <v>1833</v>
      </c>
      <c r="B245" s="712">
        <v>242</v>
      </c>
      <c r="C245" s="712" t="s">
        <v>1265</v>
      </c>
      <c r="D245" s="713">
        <v>29705</v>
      </c>
      <c r="E245" s="713">
        <v>30023.450015187253</v>
      </c>
      <c r="F245" s="713">
        <v>2043.9771678444645</v>
      </c>
      <c r="G245" s="713">
        <v>79.868204179381209</v>
      </c>
      <c r="H245" s="713">
        <v>1.1729329114135745</v>
      </c>
      <c r="I245" s="713">
        <v>1.7755820095816335</v>
      </c>
      <c r="J245" s="713">
        <v>6.9263590331421652</v>
      </c>
      <c r="K245" s="713">
        <v>0</v>
      </c>
      <c r="L245" s="713">
        <v>579.15807086835378</v>
      </c>
      <c r="M245" s="713">
        <v>0</v>
      </c>
      <c r="N245" s="713">
        <v>2712.8783168463369</v>
      </c>
      <c r="O245" s="714">
        <v>1.0107204179494109</v>
      </c>
      <c r="P245" s="714">
        <v>6.8809196022368777E-2</v>
      </c>
      <c r="Q245" s="714">
        <v>2.688712478686457E-3</v>
      </c>
      <c r="R245" s="714">
        <v>3.9486043137975913E-5</v>
      </c>
      <c r="S245" s="714">
        <v>5.9773843109969147E-5</v>
      </c>
      <c r="T245" s="714">
        <v>2.3317148739748073E-4</v>
      </c>
      <c r="U245" s="714">
        <v>0</v>
      </c>
      <c r="V245" s="714">
        <v>1.9496989424957204E-2</v>
      </c>
      <c r="W245" s="714">
        <v>0</v>
      </c>
      <c r="X245" s="714">
        <v>9.1327329299657853E-2</v>
      </c>
      <c r="Y245" s="714">
        <v>79.297770248492441</v>
      </c>
      <c r="Z245" s="714">
        <v>4.5821409065646579</v>
      </c>
      <c r="AA245" s="714">
        <v>0.27798480365971606</v>
      </c>
      <c r="AB245" s="714">
        <v>0.25057482931352282</v>
      </c>
      <c r="AC245" s="714">
        <v>2.6280505637098495E-2</v>
      </c>
      <c r="AD245" s="714">
        <v>3.3946338631785616E-2</v>
      </c>
      <c r="AE245" s="714">
        <v>3.9103848384508307E-3</v>
      </c>
      <c r="AF245" s="714">
        <v>3.3237753519961596E-2</v>
      </c>
      <c r="AG245" s="714">
        <v>2.6615941942315904E-4</v>
      </c>
      <c r="AH245" s="714">
        <v>5.2083416815846171</v>
      </c>
      <c r="AI245" s="714">
        <v>65.456083823647447</v>
      </c>
      <c r="AJ245" s="714">
        <v>3.7591478841089008</v>
      </c>
      <c r="AK245" s="714">
        <v>9.4145026393590417E-2</v>
      </c>
      <c r="AL245" s="714">
        <v>8.3555517623315999E-3</v>
      </c>
      <c r="AM245" s="714">
        <v>1.8993077262277648E-2</v>
      </c>
      <c r="AN245" s="714">
        <v>2.6749007450758762E-2</v>
      </c>
      <c r="AO245" s="714">
        <v>1.056328671273339E-3</v>
      </c>
      <c r="AP245" s="714">
        <v>3.1863123195801618E-2</v>
      </c>
      <c r="AQ245" s="714">
        <v>3.0247490277449515E-5</v>
      </c>
      <c r="AR245" s="714">
        <v>3.9403402463352117</v>
      </c>
    </row>
    <row r="246" spans="1:44">
      <c r="A246" s="711" t="s">
        <v>1834</v>
      </c>
      <c r="B246" s="712">
        <v>243</v>
      </c>
      <c r="C246" s="712" t="s">
        <v>1266</v>
      </c>
      <c r="D246" s="713">
        <v>725240</v>
      </c>
      <c r="E246" s="713">
        <v>6025324.7932542497</v>
      </c>
      <c r="F246" s="713">
        <v>349292.3089842294</v>
      </c>
      <c r="G246" s="713">
        <v>49.549024604760866</v>
      </c>
      <c r="H246" s="713">
        <v>235.39272629858104</v>
      </c>
      <c r="I246" s="713">
        <v>356.33674009404803</v>
      </c>
      <c r="J246" s="713">
        <v>0</v>
      </c>
      <c r="K246" s="713">
        <v>0</v>
      </c>
      <c r="L246" s="713">
        <v>14141.597070495965</v>
      </c>
      <c r="M246" s="713">
        <v>0</v>
      </c>
      <c r="N246" s="713">
        <v>364075.18454572279</v>
      </c>
      <c r="O246" s="714">
        <v>8.3080425697069238</v>
      </c>
      <c r="P246" s="714">
        <v>0.48162306130967597</v>
      </c>
      <c r="Q246" s="714">
        <v>6.8320865651040849E-5</v>
      </c>
      <c r="R246" s="714">
        <v>3.245721778977732E-4</v>
      </c>
      <c r="S246" s="714">
        <v>4.9133630259506921E-4</v>
      </c>
      <c r="T246" s="714">
        <v>0</v>
      </c>
      <c r="U246" s="714">
        <v>0</v>
      </c>
      <c r="V246" s="714">
        <v>1.9499196225381894E-2</v>
      </c>
      <c r="W246" s="714">
        <v>0</v>
      </c>
      <c r="X246" s="714">
        <v>0.50200648688120175</v>
      </c>
      <c r="Y246" s="714">
        <v>89.519793818867896</v>
      </c>
      <c r="Z246" s="714">
        <v>5.2691908038322612</v>
      </c>
      <c r="AA246" s="714">
        <v>0.2530627081779992</v>
      </c>
      <c r="AB246" s="714">
        <v>0.27716582813571472</v>
      </c>
      <c r="AC246" s="714">
        <v>2.2885286165792905E-2</v>
      </c>
      <c r="AD246" s="714">
        <v>1.4561888644286834E-2</v>
      </c>
      <c r="AE246" s="714">
        <v>1.866742428386337E-3</v>
      </c>
      <c r="AF246" s="714">
        <v>3.5047900207816084E-2</v>
      </c>
      <c r="AG246" s="714">
        <v>1.95528431669961E-4</v>
      </c>
      <c r="AH246" s="714">
        <v>5.8739766860239264</v>
      </c>
      <c r="AI246" s="714">
        <v>78.956388294159922</v>
      </c>
      <c r="AJ246" s="714">
        <v>4.6249191170704957</v>
      </c>
      <c r="AK246" s="714">
        <v>8.5362285419705336E-2</v>
      </c>
      <c r="AL246" s="714">
        <v>8.9488678682833195E-3</v>
      </c>
      <c r="AM246" s="714">
        <v>1.8851341641424255E-2</v>
      </c>
      <c r="AN246" s="714">
        <v>1.0674717790672385E-2</v>
      </c>
      <c r="AO246" s="714">
        <v>3.2440166659367038E-4</v>
      </c>
      <c r="AP246" s="714">
        <v>3.4115119960105945E-2</v>
      </c>
      <c r="AQ246" s="714">
        <v>1.19882609443723E-5</v>
      </c>
      <c r="AR246" s="714">
        <v>4.7832078396782238</v>
      </c>
    </row>
    <row r="247" spans="1:44">
      <c r="A247" s="711" t="s">
        <v>1835</v>
      </c>
      <c r="B247" s="712">
        <v>244</v>
      </c>
      <c r="C247" s="712" t="s">
        <v>1269</v>
      </c>
      <c r="D247" s="713">
        <v>226360</v>
      </c>
      <c r="E247" s="713">
        <v>90336.896803267999</v>
      </c>
      <c r="F247" s="713">
        <v>6240.4081907380669</v>
      </c>
      <c r="G247" s="713">
        <v>3647.9425342717677</v>
      </c>
      <c r="H247" s="713">
        <v>3.5292119767024017</v>
      </c>
      <c r="I247" s="713">
        <v>5.3425095611655955</v>
      </c>
      <c r="J247" s="713">
        <v>0</v>
      </c>
      <c r="K247" s="713">
        <v>0</v>
      </c>
      <c r="L247" s="713">
        <v>4414.8615233870487</v>
      </c>
      <c r="M247" s="713">
        <v>0</v>
      </c>
      <c r="N247" s="713">
        <v>14312.083969934749</v>
      </c>
      <c r="O247" s="714">
        <v>0.39908507158185191</v>
      </c>
      <c r="P247" s="714">
        <v>2.7568511180146964E-2</v>
      </c>
      <c r="Q247" s="714">
        <v>1.6115667672167201E-2</v>
      </c>
      <c r="R247" s="714">
        <v>1.559114674280969E-5</v>
      </c>
      <c r="S247" s="714">
        <v>2.3601827006386268E-5</v>
      </c>
      <c r="T247" s="714">
        <v>0</v>
      </c>
      <c r="U247" s="714">
        <v>0</v>
      </c>
      <c r="V247" s="714">
        <v>1.950371763291681E-2</v>
      </c>
      <c r="W247" s="714">
        <v>0</v>
      </c>
      <c r="X247" s="714">
        <v>6.3227089458980174E-2</v>
      </c>
      <c r="Y247" s="714">
        <v>66.619155985677821</v>
      </c>
      <c r="Z247" s="714">
        <v>4.3512982717711335</v>
      </c>
      <c r="AA247" s="714">
        <v>0.36366353511143057</v>
      </c>
      <c r="AB247" s="714">
        <v>0.21443510804281629</v>
      </c>
      <c r="AC247" s="714">
        <v>2.3676588581178621E-2</v>
      </c>
      <c r="AD247" s="714">
        <v>1.9105860102308064E-2</v>
      </c>
      <c r="AE247" s="714">
        <v>2.4547065656139919E-3</v>
      </c>
      <c r="AF247" s="714">
        <v>3.063598097363119E-2</v>
      </c>
      <c r="AG247" s="714">
        <v>1.9076803678580109E-4</v>
      </c>
      <c r="AH247" s="714">
        <v>5.0054608191848988</v>
      </c>
      <c r="AI247" s="714">
        <v>54.048740816749472</v>
      </c>
      <c r="AJ247" s="714">
        <v>3.5766041328595515</v>
      </c>
      <c r="AK247" s="714">
        <v>0.17071649081940515</v>
      </c>
      <c r="AL247" s="714">
        <v>8.433272729049212E-3</v>
      </c>
      <c r="AM247" s="714">
        <v>1.6560687985228272E-2</v>
      </c>
      <c r="AN247" s="714">
        <v>1.4083316187047513E-2</v>
      </c>
      <c r="AO247" s="714">
        <v>6.6438863573274089E-4</v>
      </c>
      <c r="AP247" s="714">
        <v>2.9502955646461704E-2</v>
      </c>
      <c r="AQ247" s="714">
        <v>2.2782717043297059E-5</v>
      </c>
      <c r="AR247" s="714">
        <v>3.8165880275795199</v>
      </c>
    </row>
    <row r="248" spans="1:44">
      <c r="A248" s="711" t="s">
        <v>1836</v>
      </c>
      <c r="B248" s="712">
        <v>245</v>
      </c>
      <c r="C248" s="712" t="s">
        <v>1271</v>
      </c>
      <c r="D248" s="713">
        <v>856939</v>
      </c>
      <c r="E248" s="713">
        <v>600255.72996425128</v>
      </c>
      <c r="F248" s="713">
        <v>39934.979607009715</v>
      </c>
      <c r="G248" s="713">
        <v>855.39559998777088</v>
      </c>
      <c r="H248" s="713">
        <v>23.45032634768835</v>
      </c>
      <c r="I248" s="713">
        <v>35.499027418024355</v>
      </c>
      <c r="J248" s="713">
        <v>0</v>
      </c>
      <c r="K248" s="713">
        <v>0</v>
      </c>
      <c r="L248" s="713">
        <v>1513.9874983775817</v>
      </c>
      <c r="M248" s="713">
        <v>0</v>
      </c>
      <c r="N248" s="713">
        <v>42363.312059140779</v>
      </c>
      <c r="O248" s="714">
        <v>0.70046494553784022</v>
      </c>
      <c r="P248" s="714">
        <v>4.6601893025069133E-2</v>
      </c>
      <c r="Q248" s="714">
        <v>9.9819893829989161E-4</v>
      </c>
      <c r="R248" s="714">
        <v>2.7365222434372048E-5</v>
      </c>
      <c r="S248" s="714">
        <v>4.1425384324933691E-5</v>
      </c>
      <c r="T248" s="714">
        <v>0</v>
      </c>
      <c r="U248" s="714">
        <v>0</v>
      </c>
      <c r="V248" s="714">
        <v>1.7667389375178183E-3</v>
      </c>
      <c r="W248" s="714">
        <v>0</v>
      </c>
      <c r="X248" s="714">
        <v>4.9435621507646146E-2</v>
      </c>
      <c r="Y248" s="714">
        <v>82.370648971909986</v>
      </c>
      <c r="Z248" s="714">
        <v>5.0967966422610251</v>
      </c>
      <c r="AA248" s="714">
        <v>0.42073541334870351</v>
      </c>
      <c r="AB248" s="714">
        <v>0.24929821117037473</v>
      </c>
      <c r="AC248" s="714">
        <v>3.107718461065067E-2</v>
      </c>
      <c r="AD248" s="714">
        <v>0.12212214632934429</v>
      </c>
      <c r="AE248" s="714">
        <v>8.1599172393498516E-3</v>
      </c>
      <c r="AF248" s="714">
        <v>8.8559164253541947E-3</v>
      </c>
      <c r="AG248" s="714">
        <v>9.7825793882871655E-4</v>
      </c>
      <c r="AH248" s="714">
        <v>5.9380236893236313</v>
      </c>
      <c r="AI248" s="714">
        <v>68.805491481308792</v>
      </c>
      <c r="AJ248" s="714">
        <v>4.2546419924630792</v>
      </c>
      <c r="AK248" s="714">
        <v>0.2132226772003121</v>
      </c>
      <c r="AL248" s="714">
        <v>1.281810973914143E-2</v>
      </c>
      <c r="AM248" s="714">
        <v>2.4846486434211119E-2</v>
      </c>
      <c r="AN248" s="714">
        <v>0.10333695450797221</v>
      </c>
      <c r="AO248" s="714">
        <v>1.5401275791653896E-3</v>
      </c>
      <c r="AP248" s="714">
        <v>6.7173777263950744E-3</v>
      </c>
      <c r="AQ248" s="714">
        <v>1.2888590425761762E-4</v>
      </c>
      <c r="AR248" s="714">
        <v>4.6172526115545338</v>
      </c>
    </row>
    <row r="249" spans="1:44">
      <c r="A249" s="711" t="s">
        <v>1837</v>
      </c>
      <c r="B249" s="712">
        <v>246</v>
      </c>
      <c r="C249" s="712" t="s">
        <v>1272</v>
      </c>
      <c r="D249" s="713">
        <v>375430</v>
      </c>
      <c r="E249" s="713">
        <v>1636191.1686851354</v>
      </c>
      <c r="F249" s="713">
        <v>170100.7264736426</v>
      </c>
      <c r="G249" s="713">
        <v>3830.8484221633116</v>
      </c>
      <c r="H249" s="713">
        <v>63.921450404408688</v>
      </c>
      <c r="I249" s="713">
        <v>96.764082804744106</v>
      </c>
      <c r="J249" s="713">
        <v>0</v>
      </c>
      <c r="K249" s="713">
        <v>0</v>
      </c>
      <c r="L249" s="713">
        <v>663.18658913762431</v>
      </c>
      <c r="M249" s="713">
        <v>0</v>
      </c>
      <c r="N249" s="713">
        <v>174755.44701815268</v>
      </c>
      <c r="O249" s="714">
        <v>4.3581790711587658</v>
      </c>
      <c r="P249" s="714">
        <v>0.45308240277453216</v>
      </c>
      <c r="Q249" s="714">
        <v>1.0203895325795253E-2</v>
      </c>
      <c r="R249" s="714">
        <v>1.7026196735585512E-4</v>
      </c>
      <c r="S249" s="714">
        <v>2.5774200997454678E-4</v>
      </c>
      <c r="T249" s="714">
        <v>0</v>
      </c>
      <c r="U249" s="714">
        <v>0</v>
      </c>
      <c r="V249" s="714">
        <v>1.7664720164547966E-3</v>
      </c>
      <c r="W249" s="714">
        <v>0</v>
      </c>
      <c r="X249" s="714">
        <v>0.46548077409411259</v>
      </c>
      <c r="Y249" s="714">
        <v>88.157034005017096</v>
      </c>
      <c r="Z249" s="714">
        <v>5.3390707269846995</v>
      </c>
      <c r="AA249" s="714">
        <v>0.40655908296140181</v>
      </c>
      <c r="AB249" s="714">
        <v>0.30543923558871072</v>
      </c>
      <c r="AC249" s="714">
        <v>3.6654713021441493E-2</v>
      </c>
      <c r="AD249" s="714">
        <v>4.8501196797580366E-2</v>
      </c>
      <c r="AE249" s="714">
        <v>3.4265474765522407E-3</v>
      </c>
      <c r="AF249" s="714">
        <v>8.0394755197305649E-3</v>
      </c>
      <c r="AG249" s="714">
        <v>3.7595360080272278E-4</v>
      </c>
      <c r="AH249" s="714">
        <v>6.14806693195092</v>
      </c>
      <c r="AI249" s="714">
        <v>76.692936022868039</v>
      </c>
      <c r="AJ249" s="714">
        <v>4.6439852485583142</v>
      </c>
      <c r="AK249" s="714">
        <v>0.21001873110086558</v>
      </c>
      <c r="AL249" s="714">
        <v>1.9170255460325865E-2</v>
      </c>
      <c r="AM249" s="714">
        <v>3.1307028411149504E-2</v>
      </c>
      <c r="AN249" s="714">
        <v>3.9186252594951114E-2</v>
      </c>
      <c r="AO249" s="714">
        <v>7.2300621193018477E-4</v>
      </c>
      <c r="AP249" s="714">
        <v>6.9602409759724334E-3</v>
      </c>
      <c r="AQ249" s="714">
        <v>4.8327556642061451E-5</v>
      </c>
      <c r="AR249" s="714">
        <v>4.9513990908701517</v>
      </c>
    </row>
    <row r="250" spans="1:44">
      <c r="A250" s="711" t="s">
        <v>1838</v>
      </c>
      <c r="B250" s="712">
        <v>247</v>
      </c>
      <c r="C250" s="712" t="s">
        <v>1274</v>
      </c>
      <c r="D250" s="713">
        <v>1425619</v>
      </c>
      <c r="E250" s="713">
        <v>8832075.0794395525</v>
      </c>
      <c r="F250" s="713">
        <v>536488.70508596231</v>
      </c>
      <c r="G250" s="713">
        <v>342.33087722672894</v>
      </c>
      <c r="H250" s="713">
        <v>345.04467446312896</v>
      </c>
      <c r="I250" s="713">
        <v>522.32750101651959</v>
      </c>
      <c r="J250" s="713">
        <v>0</v>
      </c>
      <c r="K250" s="713">
        <v>0</v>
      </c>
      <c r="L250" s="713">
        <v>2518.4837545940259</v>
      </c>
      <c r="M250" s="713">
        <v>0</v>
      </c>
      <c r="N250" s="713">
        <v>540216.89189326274</v>
      </c>
      <c r="O250" s="714">
        <v>6.1952562917859204</v>
      </c>
      <c r="P250" s="714">
        <v>0.37631983376060668</v>
      </c>
      <c r="Q250" s="714">
        <v>2.4012788636145347E-4</v>
      </c>
      <c r="R250" s="714">
        <v>2.4203147858097357E-4</v>
      </c>
      <c r="S250" s="714">
        <v>3.6638646161177676E-4</v>
      </c>
      <c r="T250" s="714">
        <v>0</v>
      </c>
      <c r="U250" s="714">
        <v>0</v>
      </c>
      <c r="V250" s="714">
        <v>1.7665896390227866E-3</v>
      </c>
      <c r="W250" s="714">
        <v>0</v>
      </c>
      <c r="X250" s="714">
        <v>0.37893496922618369</v>
      </c>
      <c r="Y250" s="714">
        <v>65.78815209276415</v>
      </c>
      <c r="Z250" s="714">
        <v>3.5338006303620864</v>
      </c>
      <c r="AA250" s="714">
        <v>0.15284106991825203</v>
      </c>
      <c r="AB250" s="714">
        <v>0.22466947691514882</v>
      </c>
      <c r="AC250" s="714">
        <v>1.7994492306624591E-2</v>
      </c>
      <c r="AD250" s="714">
        <v>2.1533288160335895E-2</v>
      </c>
      <c r="AE250" s="714">
        <v>4.8533114428587001E-3</v>
      </c>
      <c r="AF250" s="714">
        <v>7.8595368177062554E-3</v>
      </c>
      <c r="AG250" s="714">
        <v>2.4530617525465821E-4</v>
      </c>
      <c r="AH250" s="714">
        <v>3.9637971120982671</v>
      </c>
      <c r="AI250" s="714">
        <v>47.456242064208212</v>
      </c>
      <c r="AJ250" s="714">
        <v>2.5341039528569071</v>
      </c>
      <c r="AK250" s="714">
        <v>2.7482985638118278E-2</v>
      </c>
      <c r="AL250" s="714">
        <v>4.9892713285558214E-3</v>
      </c>
      <c r="AM250" s="714">
        <v>1.181374166970404E-2</v>
      </c>
      <c r="AN250" s="714">
        <v>1.3635330645106815E-2</v>
      </c>
      <c r="AO250" s="714">
        <v>1.661099686425631E-3</v>
      </c>
      <c r="AP250" s="714">
        <v>5.8031483153478496E-3</v>
      </c>
      <c r="AQ250" s="714">
        <v>5.1973247795883109E-5</v>
      </c>
      <c r="AR250" s="714">
        <v>2.599541503387961</v>
      </c>
    </row>
    <row r="251" spans="1:44">
      <c r="A251" s="711" t="s">
        <v>1839</v>
      </c>
      <c r="B251" s="712">
        <v>248</v>
      </c>
      <c r="C251" s="712" t="s">
        <v>1275</v>
      </c>
      <c r="D251" s="713">
        <v>332606</v>
      </c>
      <c r="E251" s="713">
        <v>262009.11349600664</v>
      </c>
      <c r="F251" s="713">
        <v>14383.768830820787</v>
      </c>
      <c r="G251" s="713">
        <v>0</v>
      </c>
      <c r="H251" s="713">
        <v>10.235969289149134</v>
      </c>
      <c r="I251" s="713">
        <v>15.495176871232744</v>
      </c>
      <c r="J251" s="713">
        <v>0</v>
      </c>
      <c r="K251" s="713">
        <v>0</v>
      </c>
      <c r="L251" s="713">
        <v>587.5755448779272</v>
      </c>
      <c r="M251" s="713">
        <v>0</v>
      </c>
      <c r="N251" s="713">
        <v>14997.075521859097</v>
      </c>
      <c r="O251" s="714">
        <v>0.78774620270231632</v>
      </c>
      <c r="P251" s="714">
        <v>4.32456685412193E-2</v>
      </c>
      <c r="Q251" s="714">
        <v>0</v>
      </c>
      <c r="R251" s="714">
        <v>3.0775059046286397E-5</v>
      </c>
      <c r="S251" s="714">
        <v>4.6587183848856433E-5</v>
      </c>
      <c r="T251" s="714">
        <v>0</v>
      </c>
      <c r="U251" s="714">
        <v>0</v>
      </c>
      <c r="V251" s="714">
        <v>1.7665813150632497E-3</v>
      </c>
      <c r="W251" s="714">
        <v>0</v>
      </c>
      <c r="X251" s="714">
        <v>4.5089612099177688E-2</v>
      </c>
      <c r="Y251" s="714">
        <v>50.195736396441383</v>
      </c>
      <c r="Z251" s="714">
        <v>2.6943424465665577</v>
      </c>
      <c r="AA251" s="714">
        <v>0.12272990840206427</v>
      </c>
      <c r="AB251" s="714">
        <v>0.17169975190919404</v>
      </c>
      <c r="AC251" s="714">
        <v>1.4481986419322926E-2</v>
      </c>
      <c r="AD251" s="714">
        <v>1.5540128605056248E-2</v>
      </c>
      <c r="AE251" s="714">
        <v>3.2829131538189196E-3</v>
      </c>
      <c r="AF251" s="714">
        <v>7.2284882436046607E-3</v>
      </c>
      <c r="AG251" s="714">
        <v>1.6762119208069056E-4</v>
      </c>
      <c r="AH251" s="714">
        <v>3.0294732444916992</v>
      </c>
      <c r="AI251" s="714">
        <v>21.164630195091103</v>
      </c>
      <c r="AJ251" s="714">
        <v>1.1274908306229743</v>
      </c>
      <c r="AK251" s="714">
        <v>1.7749163811876977E-2</v>
      </c>
      <c r="AL251" s="714">
        <v>2.4016391333836319E-3</v>
      </c>
      <c r="AM251" s="714">
        <v>5.643822651779519E-3</v>
      </c>
      <c r="AN251" s="714">
        <v>5.3672195333517528E-3</v>
      </c>
      <c r="AO251" s="714">
        <v>5.5945497450229052E-4</v>
      </c>
      <c r="AP251" s="714">
        <v>3.8583958203910482E-3</v>
      </c>
      <c r="AQ251" s="714">
        <v>1.7319076577799279E-5</v>
      </c>
      <c r="AR251" s="714">
        <v>1.1630878456248372</v>
      </c>
    </row>
    <row r="252" spans="1:44">
      <c r="A252" s="711" t="s">
        <v>1840</v>
      </c>
      <c r="B252" s="712">
        <v>249</v>
      </c>
      <c r="C252" s="712" t="s">
        <v>1277</v>
      </c>
      <c r="D252" s="713">
        <v>239391</v>
      </c>
      <c r="E252" s="713">
        <v>3981708.9843392884</v>
      </c>
      <c r="F252" s="713">
        <v>218836.50735777325</v>
      </c>
      <c r="G252" s="713">
        <v>226.83978214942613</v>
      </c>
      <c r="H252" s="713">
        <v>155.55432533703572</v>
      </c>
      <c r="I252" s="713">
        <v>235.47762953311963</v>
      </c>
      <c r="J252" s="713">
        <v>0</v>
      </c>
      <c r="K252" s="713">
        <v>0</v>
      </c>
      <c r="L252" s="713">
        <v>422.75053484452189</v>
      </c>
      <c r="M252" s="713">
        <v>0</v>
      </c>
      <c r="N252" s="713">
        <v>219877.12962963735</v>
      </c>
      <c r="O252" s="714">
        <v>16.632659474831087</v>
      </c>
      <c r="P252" s="714">
        <v>0.91413840686480796</v>
      </c>
      <c r="Q252" s="714">
        <v>9.4757021838509441E-4</v>
      </c>
      <c r="R252" s="714">
        <v>6.4979186910550408E-4</v>
      </c>
      <c r="S252" s="714">
        <v>9.8365280872346754E-4</v>
      </c>
      <c r="T252" s="714">
        <v>0</v>
      </c>
      <c r="U252" s="714">
        <v>0</v>
      </c>
      <c r="V252" s="714">
        <v>1.7659416387605293E-3</v>
      </c>
      <c r="W252" s="714">
        <v>0</v>
      </c>
      <c r="X252" s="714">
        <v>0.9184853633997826</v>
      </c>
      <c r="Y252" s="714">
        <v>106.97367734882943</v>
      </c>
      <c r="Z252" s="714">
        <v>5.7901109683253154</v>
      </c>
      <c r="AA252" s="714">
        <v>0.23985665254794741</v>
      </c>
      <c r="AB252" s="714">
        <v>0.3306912389028045</v>
      </c>
      <c r="AC252" s="714">
        <v>2.6863547245172408E-2</v>
      </c>
      <c r="AD252" s="714">
        <v>1.1844187817380251E-2</v>
      </c>
      <c r="AE252" s="714">
        <v>1.7782711466847118E-3</v>
      </c>
      <c r="AF252" s="714">
        <v>1.0334727918834788E-2</v>
      </c>
      <c r="AG252" s="714">
        <v>1.3733742288415143E-4</v>
      </c>
      <c r="AH252" s="714">
        <v>6.4116169313270239</v>
      </c>
      <c r="AI252" s="714">
        <v>77.759545562552915</v>
      </c>
      <c r="AJ252" s="714">
        <v>4.1773315813572403</v>
      </c>
      <c r="AK252" s="714">
        <v>4.8062648572115535E-2</v>
      </c>
      <c r="AL252" s="714">
        <v>8.0219758217900186E-3</v>
      </c>
      <c r="AM252" s="714">
        <v>1.7482768549946019E-2</v>
      </c>
      <c r="AN252" s="714">
        <v>6.4356148888785134E-3</v>
      </c>
      <c r="AO252" s="714">
        <v>4.2045773367883524E-4</v>
      </c>
      <c r="AP252" s="714">
        <v>7.672800777282265E-3</v>
      </c>
      <c r="AQ252" s="714">
        <v>1.3850187838284926E-5</v>
      </c>
      <c r="AR252" s="714">
        <v>4.265441697888769</v>
      </c>
    </row>
    <row r="253" spans="1:44">
      <c r="A253" s="711" t="s">
        <v>1841</v>
      </c>
      <c r="B253" s="712">
        <v>250</v>
      </c>
      <c r="C253" s="712" t="s">
        <v>729</v>
      </c>
      <c r="D253" s="713">
        <v>920353</v>
      </c>
      <c r="E253" s="713">
        <v>3439916.4498402444</v>
      </c>
      <c r="F253" s="713">
        <v>192769.32916579364</v>
      </c>
      <c r="G253" s="713">
        <v>810.47469103900278</v>
      </c>
      <c r="H253" s="713">
        <v>134.38799386777936</v>
      </c>
      <c r="I253" s="713">
        <v>203.43610610075203</v>
      </c>
      <c r="J253" s="713">
        <v>0</v>
      </c>
      <c r="K253" s="713">
        <v>0</v>
      </c>
      <c r="L253" s="713">
        <v>1625.990774220217</v>
      </c>
      <c r="M253" s="713">
        <v>0</v>
      </c>
      <c r="N253" s="713">
        <v>195543.61873102139</v>
      </c>
      <c r="O253" s="714">
        <v>3.7376055164053841</v>
      </c>
      <c r="P253" s="714">
        <v>0.20945151389281463</v>
      </c>
      <c r="Q253" s="714">
        <v>8.8061286380226151E-4</v>
      </c>
      <c r="R253" s="714">
        <v>1.4601787995234368E-4</v>
      </c>
      <c r="S253" s="714">
        <v>2.2104138966326184E-4</v>
      </c>
      <c r="T253" s="714">
        <v>0</v>
      </c>
      <c r="U253" s="714">
        <v>0</v>
      </c>
      <c r="V253" s="714">
        <v>1.7667033999130952E-3</v>
      </c>
      <c r="W253" s="714">
        <v>0</v>
      </c>
      <c r="X253" s="714">
        <v>0.21246588942614555</v>
      </c>
      <c r="Y253" s="714">
        <v>76.001284844377537</v>
      </c>
      <c r="Z253" s="714">
        <v>4.7431202913694621</v>
      </c>
      <c r="AA253" s="714">
        <v>0.27611821701177991</v>
      </c>
      <c r="AB253" s="714">
        <v>0.22821958428047895</v>
      </c>
      <c r="AC253" s="714">
        <v>2.1438032676074619E-2</v>
      </c>
      <c r="AD253" s="714">
        <v>1.6076383190444864E-2</v>
      </c>
      <c r="AE253" s="714">
        <v>3.189114709144983E-3</v>
      </c>
      <c r="AF253" s="714">
        <v>8.1088707929334574E-3</v>
      </c>
      <c r="AG253" s="714">
        <v>2.1579977304701873E-4</v>
      </c>
      <c r="AH253" s="714">
        <v>5.2964862938033663</v>
      </c>
      <c r="AI253" s="714">
        <v>62.923149413542959</v>
      </c>
      <c r="AJ253" s="714">
        <v>3.9276449342593942</v>
      </c>
      <c r="AK253" s="714">
        <v>9.9520348356970864E-2</v>
      </c>
      <c r="AL253" s="714">
        <v>7.7927968754668616E-3</v>
      </c>
      <c r="AM253" s="714">
        <v>1.5779967899646499E-2</v>
      </c>
      <c r="AN253" s="714">
        <v>1.1220469200080158E-2</v>
      </c>
      <c r="AO253" s="714">
        <v>1.181358157686213E-3</v>
      </c>
      <c r="AP253" s="714">
        <v>7.0277875222625359E-3</v>
      </c>
      <c r="AQ253" s="714">
        <v>3.1670104064368288E-5</v>
      </c>
      <c r="AR253" s="714">
        <v>4.070199332375573</v>
      </c>
    </row>
    <row r="254" spans="1:44">
      <c r="A254" s="711" t="s">
        <v>1842</v>
      </c>
      <c r="B254" s="712">
        <v>251</v>
      </c>
      <c r="C254" s="712" t="s">
        <v>1843</v>
      </c>
      <c r="D254" s="713">
        <v>146887</v>
      </c>
      <c r="E254" s="713">
        <v>14153.55577763606</v>
      </c>
      <c r="F254" s="713">
        <v>849.45697744703489</v>
      </c>
      <c r="G254" s="713">
        <v>25.941869058239917</v>
      </c>
      <c r="H254" s="713">
        <v>0.55294016432886428</v>
      </c>
      <c r="I254" s="713">
        <v>0.83703901442600537</v>
      </c>
      <c r="J254" s="713">
        <v>0</v>
      </c>
      <c r="K254" s="713">
        <v>0</v>
      </c>
      <c r="L254" s="713">
        <v>0</v>
      </c>
      <c r="M254" s="713">
        <v>0</v>
      </c>
      <c r="N254" s="713">
        <v>876.78882568402969</v>
      </c>
      <c r="O254" s="714">
        <v>9.6356762529264395E-2</v>
      </c>
      <c r="P254" s="714">
        <v>5.783064379060331E-3</v>
      </c>
      <c r="Q254" s="714">
        <v>1.7661106196082646E-4</v>
      </c>
      <c r="R254" s="714">
        <v>3.7643914323858766E-6</v>
      </c>
      <c r="S254" s="714">
        <v>5.6985234528992039E-6</v>
      </c>
      <c r="T254" s="714">
        <v>0</v>
      </c>
      <c r="U254" s="714">
        <v>0</v>
      </c>
      <c r="V254" s="714">
        <v>0</v>
      </c>
      <c r="W254" s="714">
        <v>0</v>
      </c>
      <c r="X254" s="714">
        <v>5.969138355906442E-3</v>
      </c>
      <c r="Y254" s="714">
        <v>33.287237877273306</v>
      </c>
      <c r="Z254" s="714">
        <v>1.9038092414866494</v>
      </c>
      <c r="AA254" s="714">
        <v>0.13656822877111319</v>
      </c>
      <c r="AB254" s="714">
        <v>0.14432337985692911</v>
      </c>
      <c r="AC254" s="714">
        <v>1.8313094691277419E-2</v>
      </c>
      <c r="AD254" s="714">
        <v>3.0641520846614617E-2</v>
      </c>
      <c r="AE254" s="714">
        <v>6.5673810782314615E-2</v>
      </c>
      <c r="AF254" s="714">
        <v>1.1315233371433753E-2</v>
      </c>
      <c r="AG254" s="714">
        <v>2.898540635408349E-3</v>
      </c>
      <c r="AH254" s="714">
        <v>2.3135430504417407</v>
      </c>
      <c r="AI254" s="714">
        <v>19.274237451859218</v>
      </c>
      <c r="AJ254" s="714">
        <v>1.119574891557281</v>
      </c>
      <c r="AK254" s="714">
        <v>2.4714884727494949E-2</v>
      </c>
      <c r="AL254" s="714">
        <v>3.3764973272176471E-3</v>
      </c>
      <c r="AM254" s="714">
        <v>8.5258537171044035E-3</v>
      </c>
      <c r="AN254" s="714">
        <v>2.1338319230997584E-2</v>
      </c>
      <c r="AO254" s="714">
        <v>2.9897150435574452E-2</v>
      </c>
      <c r="AP254" s="714">
        <v>6.4164670478841397E-3</v>
      </c>
      <c r="AQ254" s="714">
        <v>9.1607099227340131E-4</v>
      </c>
      <c r="AR254" s="714">
        <v>1.2147601350358275</v>
      </c>
    </row>
    <row r="255" spans="1:44">
      <c r="A255" s="711" t="s">
        <v>1844</v>
      </c>
      <c r="B255" s="712">
        <v>252</v>
      </c>
      <c r="C255" s="712" t="s">
        <v>1280</v>
      </c>
      <c r="D255" s="713">
        <v>328329</v>
      </c>
      <c r="E255" s="713">
        <v>152581.83672382848</v>
      </c>
      <c r="F255" s="713">
        <v>9170.1759686423593</v>
      </c>
      <c r="G255" s="713">
        <v>553.86139837190058</v>
      </c>
      <c r="H255" s="713">
        <v>5.9609491209964336</v>
      </c>
      <c r="I255" s="713">
        <v>9.0236653062425329</v>
      </c>
      <c r="J255" s="713">
        <v>0</v>
      </c>
      <c r="K255" s="713">
        <v>0</v>
      </c>
      <c r="L255" s="713">
        <v>0</v>
      </c>
      <c r="M255" s="713">
        <v>0</v>
      </c>
      <c r="N255" s="713">
        <v>9739.0219814414977</v>
      </c>
      <c r="O255" s="714">
        <v>0.46472238737311805</v>
      </c>
      <c r="P255" s="714">
        <v>2.7929838572414739E-2</v>
      </c>
      <c r="Q255" s="714">
        <v>1.6869097715154634E-3</v>
      </c>
      <c r="R255" s="714">
        <v>1.8155414602415362E-5</v>
      </c>
      <c r="S255" s="714">
        <v>2.7483607315352993E-5</v>
      </c>
      <c r="T255" s="714">
        <v>0</v>
      </c>
      <c r="U255" s="714">
        <v>0</v>
      </c>
      <c r="V255" s="714">
        <v>0</v>
      </c>
      <c r="W255" s="714">
        <v>0</v>
      </c>
      <c r="X255" s="714">
        <v>2.9662387365847968E-2</v>
      </c>
      <c r="Y255" s="714">
        <v>51.192437261080826</v>
      </c>
      <c r="Z255" s="714">
        <v>3.1827819239333701</v>
      </c>
      <c r="AA255" s="714">
        <v>0.21362718201915548</v>
      </c>
      <c r="AB255" s="714">
        <v>0.21057165585112561</v>
      </c>
      <c r="AC255" s="714">
        <v>2.9096296846517218E-2</v>
      </c>
      <c r="AD255" s="714">
        <v>3.2768571949217513E-2</v>
      </c>
      <c r="AE255" s="714">
        <v>4.4302162039451566E-3</v>
      </c>
      <c r="AF255" s="714">
        <v>4.1623287024649888E-3</v>
      </c>
      <c r="AG255" s="714">
        <v>5.8508712733655545E-4</v>
      </c>
      <c r="AH255" s="714">
        <v>3.6780232626331326</v>
      </c>
      <c r="AI255" s="714">
        <v>33.908927602300075</v>
      </c>
      <c r="AJ255" s="714">
        <v>2.1369060246970855</v>
      </c>
      <c r="AK255" s="714">
        <v>5.7650535885495825E-2</v>
      </c>
      <c r="AL255" s="714">
        <v>6.3374575586983579E-3</v>
      </c>
      <c r="AM255" s="714">
        <v>1.4796206498581242E-2</v>
      </c>
      <c r="AN255" s="714">
        <v>2.3171713761905344E-2</v>
      </c>
      <c r="AO255" s="714">
        <v>3.6532606100177548E-4</v>
      </c>
      <c r="AP255" s="714">
        <v>2.7775173929319424E-3</v>
      </c>
      <c r="AQ255" s="714">
        <v>9.8012918018969934E-6</v>
      </c>
      <c r="AR255" s="714">
        <v>2.2420145831475016</v>
      </c>
    </row>
    <row r="256" spans="1:44">
      <c r="A256" s="711" t="s">
        <v>1845</v>
      </c>
      <c r="B256" s="712">
        <v>253</v>
      </c>
      <c r="C256" s="712" t="s">
        <v>1281</v>
      </c>
      <c r="D256" s="713">
        <v>237795</v>
      </c>
      <c r="E256" s="713">
        <v>112816.76805190889</v>
      </c>
      <c r="F256" s="713">
        <v>6868.8560785264999</v>
      </c>
      <c r="G256" s="713">
        <v>515.18038449811763</v>
      </c>
      <c r="H256" s="713">
        <v>4.4074381904963813</v>
      </c>
      <c r="I256" s="713">
        <v>6.6719655346332489</v>
      </c>
      <c r="J256" s="713">
        <v>0</v>
      </c>
      <c r="K256" s="713">
        <v>0</v>
      </c>
      <c r="L256" s="713">
        <v>0</v>
      </c>
      <c r="M256" s="713">
        <v>0</v>
      </c>
      <c r="N256" s="713">
        <v>7395.1158667497475</v>
      </c>
      <c r="O256" s="714">
        <v>0.47442868038398156</v>
      </c>
      <c r="P256" s="714">
        <v>2.8885620297005823E-2</v>
      </c>
      <c r="Q256" s="714">
        <v>2.1664895582250159E-3</v>
      </c>
      <c r="R256" s="714">
        <v>1.8534612546505945E-5</v>
      </c>
      <c r="S256" s="714">
        <v>2.8057635924360265E-5</v>
      </c>
      <c r="T256" s="714">
        <v>0</v>
      </c>
      <c r="U256" s="714">
        <v>0</v>
      </c>
      <c r="V256" s="714">
        <v>0</v>
      </c>
      <c r="W256" s="714">
        <v>0</v>
      </c>
      <c r="X256" s="714">
        <v>3.1098702103701706E-2</v>
      </c>
      <c r="Y256" s="714">
        <v>33.582898425595488</v>
      </c>
      <c r="Z256" s="714">
        <v>2.0196946331926728</v>
      </c>
      <c r="AA256" s="714">
        <v>0.2272402774925234</v>
      </c>
      <c r="AB256" s="714">
        <v>0.14151735562407897</v>
      </c>
      <c r="AC256" s="714">
        <v>3.884816529115169E-2</v>
      </c>
      <c r="AD256" s="714">
        <v>2.1990346802843917E-2</v>
      </c>
      <c r="AE256" s="714">
        <v>5.1172654219153397E-4</v>
      </c>
      <c r="AF256" s="714">
        <v>1.1772085661912815E-3</v>
      </c>
      <c r="AG256" s="714">
        <v>3.3625780991182814E-5</v>
      </c>
      <c r="AH256" s="714">
        <v>2.4510133392926448</v>
      </c>
      <c r="AI256" s="714">
        <v>22.560538614869799</v>
      </c>
      <c r="AJ256" s="714">
        <v>1.3594134883830811</v>
      </c>
      <c r="AK256" s="714">
        <v>4.6327103118071963E-2</v>
      </c>
      <c r="AL256" s="714">
        <v>1.0779796100096183E-2</v>
      </c>
      <c r="AM256" s="714">
        <v>1.2976049958617722E-2</v>
      </c>
      <c r="AN256" s="714">
        <v>1.6190190039684905E-2</v>
      </c>
      <c r="AO256" s="714">
        <v>1.6106909357492256E-4</v>
      </c>
      <c r="AP256" s="714">
        <v>7.8472181104559976E-4</v>
      </c>
      <c r="AQ256" s="714">
        <v>3.1609847709428979E-6</v>
      </c>
      <c r="AR256" s="714">
        <v>1.4466355794889432</v>
      </c>
    </row>
    <row r="257" spans="1:44">
      <c r="A257" s="711" t="s">
        <v>1846</v>
      </c>
      <c r="B257" s="712">
        <v>254</v>
      </c>
      <c r="C257" s="712" t="s">
        <v>1283</v>
      </c>
      <c r="D257" s="713">
        <v>110478</v>
      </c>
      <c r="E257" s="713">
        <v>115498.18824570932</v>
      </c>
      <c r="F257" s="713">
        <v>7811.6329471050085</v>
      </c>
      <c r="G257" s="713">
        <v>0</v>
      </c>
      <c r="H257" s="713">
        <v>4.5121938395988828</v>
      </c>
      <c r="I257" s="713">
        <v>6.8305442940307364</v>
      </c>
      <c r="J257" s="713">
        <v>0</v>
      </c>
      <c r="K257" s="713">
        <v>0</v>
      </c>
      <c r="L257" s="713">
        <v>0</v>
      </c>
      <c r="M257" s="713">
        <v>0</v>
      </c>
      <c r="N257" s="713">
        <v>7822.9756852386381</v>
      </c>
      <c r="O257" s="714">
        <v>1.045440614834712</v>
      </c>
      <c r="P257" s="714">
        <v>7.0707588362434223E-2</v>
      </c>
      <c r="Q257" s="714">
        <v>0</v>
      </c>
      <c r="R257" s="714">
        <v>4.0842464921512726E-5</v>
      </c>
      <c r="S257" s="714">
        <v>6.1827189974752769E-5</v>
      </c>
      <c r="T257" s="714">
        <v>0</v>
      </c>
      <c r="U257" s="714">
        <v>0</v>
      </c>
      <c r="V257" s="714">
        <v>0</v>
      </c>
      <c r="W257" s="714">
        <v>0</v>
      </c>
      <c r="X257" s="714">
        <v>7.0810258017330499E-2</v>
      </c>
      <c r="Y257" s="714">
        <v>28.628923141788881</v>
      </c>
      <c r="Z257" s="714">
        <v>1.6843891289277619</v>
      </c>
      <c r="AA257" s="714">
        <v>0.13383206925797586</v>
      </c>
      <c r="AB257" s="714">
        <v>0.11663645739912776</v>
      </c>
      <c r="AC257" s="714">
        <v>1.7163353611766876E-2</v>
      </c>
      <c r="AD257" s="714">
        <v>1.9788555914490621E-2</v>
      </c>
      <c r="AE257" s="714">
        <v>4.9286556865960909E-2</v>
      </c>
      <c r="AF257" s="714">
        <v>1.1047960174672191E-2</v>
      </c>
      <c r="AG257" s="714">
        <v>3.7013773061138791E-3</v>
      </c>
      <c r="AH257" s="714">
        <v>2.0358454594578701</v>
      </c>
      <c r="AI257" s="714">
        <v>16.591614867715606</v>
      </c>
      <c r="AJ257" s="714">
        <v>0.98310153464920746</v>
      </c>
      <c r="AK257" s="714">
        <v>2.5229460905832647E-2</v>
      </c>
      <c r="AL257" s="714">
        <v>3.5704925941987867E-3</v>
      </c>
      <c r="AM257" s="714">
        <v>6.6743700148008305E-3</v>
      </c>
      <c r="AN257" s="714">
        <v>1.1160355407821339E-2</v>
      </c>
      <c r="AO257" s="714">
        <v>1.9642729929896817E-2</v>
      </c>
      <c r="AP257" s="714">
        <v>5.1815439821887889E-3</v>
      </c>
      <c r="AQ257" s="714">
        <v>7.4738350327554375E-4</v>
      </c>
      <c r="AR257" s="714">
        <v>1.0553078709872223</v>
      </c>
    </row>
    <row r="258" spans="1:44">
      <c r="A258" s="711" t="s">
        <v>1847</v>
      </c>
      <c r="B258" s="712">
        <v>255</v>
      </c>
      <c r="C258" s="712" t="s">
        <v>1284</v>
      </c>
      <c r="D258" s="713">
        <v>74277</v>
      </c>
      <c r="E258" s="713">
        <v>28379.327135967076</v>
      </c>
      <c r="F258" s="713">
        <v>1635.506394595136</v>
      </c>
      <c r="G258" s="713">
        <v>49.391603360908825</v>
      </c>
      <c r="H258" s="713">
        <v>1.1087015910799722</v>
      </c>
      <c r="I258" s="713">
        <v>1.6783488466903536</v>
      </c>
      <c r="J258" s="713">
        <v>0</v>
      </c>
      <c r="K258" s="713">
        <v>0</v>
      </c>
      <c r="L258" s="713">
        <v>0</v>
      </c>
      <c r="M258" s="713">
        <v>0</v>
      </c>
      <c r="N258" s="713">
        <v>1687.6850483938154</v>
      </c>
      <c r="O258" s="714">
        <v>0.3820742239989105</v>
      </c>
      <c r="P258" s="714">
        <v>2.2019015234798607E-2</v>
      </c>
      <c r="Q258" s="714">
        <v>6.6496497382647149E-4</v>
      </c>
      <c r="R258" s="714">
        <v>1.4926580113359077E-5</v>
      </c>
      <c r="S258" s="714">
        <v>2.2595808213718291E-5</v>
      </c>
      <c r="T258" s="714">
        <v>0</v>
      </c>
      <c r="U258" s="714">
        <v>0</v>
      </c>
      <c r="V258" s="714">
        <v>0</v>
      </c>
      <c r="W258" s="714">
        <v>0</v>
      </c>
      <c r="X258" s="714">
        <v>2.2721502596952155E-2</v>
      </c>
      <c r="Y258" s="714">
        <v>28.800630583831328</v>
      </c>
      <c r="Z258" s="714">
        <v>1.7718864788337372</v>
      </c>
      <c r="AA258" s="714">
        <v>0.12856794834266119</v>
      </c>
      <c r="AB258" s="714">
        <v>0.13492969488846884</v>
      </c>
      <c r="AC258" s="714">
        <v>1.4878529133505493E-2</v>
      </c>
      <c r="AD258" s="714">
        <v>2.2610681111860136E-2</v>
      </c>
      <c r="AE258" s="714">
        <v>3.0423084478530184E-2</v>
      </c>
      <c r="AF258" s="714">
        <v>4.8444712330535933E-3</v>
      </c>
      <c r="AG258" s="714">
        <v>1.2673446468766053E-3</v>
      </c>
      <c r="AH258" s="714">
        <v>2.1094082326686934</v>
      </c>
      <c r="AI258" s="714">
        <v>19.257380867552769</v>
      </c>
      <c r="AJ258" s="714">
        <v>1.2244293881533057</v>
      </c>
      <c r="AK258" s="714">
        <v>3.5904312353688572E-2</v>
      </c>
      <c r="AL258" s="714">
        <v>4.0101216904362726E-3</v>
      </c>
      <c r="AM258" s="714">
        <v>8.7294204993652348E-3</v>
      </c>
      <c r="AN258" s="714">
        <v>1.7304351988206006E-2</v>
      </c>
      <c r="AO258" s="714">
        <v>1.1225582092029941E-2</v>
      </c>
      <c r="AP258" s="714">
        <v>2.537362151141032E-3</v>
      </c>
      <c r="AQ258" s="714">
        <v>3.1517101825021747E-4</v>
      </c>
      <c r="AR258" s="714">
        <v>1.3044557099464231</v>
      </c>
    </row>
    <row r="259" spans="1:44">
      <c r="A259" s="711" t="s">
        <v>1848</v>
      </c>
      <c r="B259" s="712">
        <v>256</v>
      </c>
      <c r="C259" s="712" t="s">
        <v>1285</v>
      </c>
      <c r="D259" s="713">
        <v>240879</v>
      </c>
      <c r="E259" s="713">
        <v>193377.52242761967</v>
      </c>
      <c r="F259" s="713">
        <v>12261.959510221224</v>
      </c>
      <c r="G259" s="713">
        <v>363.2604674535217</v>
      </c>
      <c r="H259" s="713">
        <v>7.5547234001500918</v>
      </c>
      <c r="I259" s="713">
        <v>11.43631560351206</v>
      </c>
      <c r="J259" s="713">
        <v>0</v>
      </c>
      <c r="K259" s="713">
        <v>0</v>
      </c>
      <c r="L259" s="713">
        <v>0</v>
      </c>
      <c r="M259" s="713">
        <v>0</v>
      </c>
      <c r="N259" s="713">
        <v>12644.211016678408</v>
      </c>
      <c r="O259" s="714">
        <v>0.80279942389174508</v>
      </c>
      <c r="P259" s="714">
        <v>5.0905058183657453E-2</v>
      </c>
      <c r="Q259" s="714">
        <v>1.508062003966812E-3</v>
      </c>
      <c r="R259" s="714">
        <v>3.1363146642713114E-5</v>
      </c>
      <c r="S259" s="714">
        <v>4.7477428931173165E-5</v>
      </c>
      <c r="T259" s="714">
        <v>0</v>
      </c>
      <c r="U259" s="714">
        <v>0</v>
      </c>
      <c r="V259" s="714">
        <v>0</v>
      </c>
      <c r="W259" s="714">
        <v>0</v>
      </c>
      <c r="X259" s="714">
        <v>5.2491960763198148E-2</v>
      </c>
      <c r="Y259" s="714">
        <v>35.126694967945255</v>
      </c>
      <c r="Z259" s="714">
        <v>2.0352572069321608</v>
      </c>
      <c r="AA259" s="714">
        <v>0.19088451713818122</v>
      </c>
      <c r="AB259" s="714">
        <v>0.17547104163037919</v>
      </c>
      <c r="AC259" s="714">
        <v>2.8415970455285502E-2</v>
      </c>
      <c r="AD259" s="714">
        <v>3.3709438453172008E-2</v>
      </c>
      <c r="AE259" s="714">
        <v>6.0530582493211805E-4</v>
      </c>
      <c r="AF259" s="714">
        <v>1.134596871032153E-3</v>
      </c>
      <c r="AG259" s="714">
        <v>3.8174150315638304E-5</v>
      </c>
      <c r="AH259" s="714">
        <v>2.4655162514554583</v>
      </c>
      <c r="AI259" s="714">
        <v>25.566471836259847</v>
      </c>
      <c r="AJ259" s="714">
        <v>1.4844929673427874</v>
      </c>
      <c r="AK259" s="714">
        <v>7.5240222871767612E-2</v>
      </c>
      <c r="AL259" s="714">
        <v>1.2531886020196652E-2</v>
      </c>
      <c r="AM259" s="714">
        <v>1.4888858594864114E-2</v>
      </c>
      <c r="AN259" s="714">
        <v>2.7008038674361742E-2</v>
      </c>
      <c r="AO259" s="714">
        <v>2.1821828592366086E-4</v>
      </c>
      <c r="AP259" s="714">
        <v>7.8569470810783276E-4</v>
      </c>
      <c r="AQ259" s="714">
        <v>5.1678719529279576E-6</v>
      </c>
      <c r="AR259" s="714">
        <v>1.6151710543699618</v>
      </c>
    </row>
    <row r="260" spans="1:44">
      <c r="A260" s="711" t="s">
        <v>1849</v>
      </c>
      <c r="B260" s="712">
        <v>257</v>
      </c>
      <c r="C260" s="712" t="s">
        <v>1287</v>
      </c>
      <c r="D260" s="713">
        <v>68719</v>
      </c>
      <c r="E260" s="713">
        <v>18479.912774804656</v>
      </c>
      <c r="F260" s="713">
        <v>1195.7238869333876</v>
      </c>
      <c r="G260" s="713">
        <v>0.21107522803807191</v>
      </c>
      <c r="H260" s="713">
        <v>0.72195893152372448</v>
      </c>
      <c r="I260" s="713">
        <v>1.092899072058102</v>
      </c>
      <c r="J260" s="713">
        <v>0</v>
      </c>
      <c r="K260" s="713">
        <v>0</v>
      </c>
      <c r="L260" s="713">
        <v>0</v>
      </c>
      <c r="M260" s="713">
        <v>0</v>
      </c>
      <c r="N260" s="713">
        <v>1197.7498201650073</v>
      </c>
      <c r="O260" s="714">
        <v>0.26891998973798592</v>
      </c>
      <c r="P260" s="714">
        <v>1.7400193351669663E-2</v>
      </c>
      <c r="Q260" s="714">
        <v>3.0715701339960116E-6</v>
      </c>
      <c r="R260" s="714">
        <v>1.0505958054158595E-5</v>
      </c>
      <c r="S260" s="714">
        <v>1.5903884981709598E-5</v>
      </c>
      <c r="T260" s="714">
        <v>0</v>
      </c>
      <c r="U260" s="714">
        <v>0</v>
      </c>
      <c r="V260" s="714">
        <v>0</v>
      </c>
      <c r="W260" s="714">
        <v>0</v>
      </c>
      <c r="X260" s="714">
        <v>1.7429674764839528E-2</v>
      </c>
      <c r="Y260" s="714">
        <v>26.752296120707548</v>
      </c>
      <c r="Z260" s="714">
        <v>1.5863156391654556</v>
      </c>
      <c r="AA260" s="714">
        <v>0.1254577033023655</v>
      </c>
      <c r="AB260" s="714">
        <v>1.3287199935538836</v>
      </c>
      <c r="AC260" s="714">
        <v>0.13483595856247402</v>
      </c>
      <c r="AD260" s="714">
        <v>1.7738212219714843E-2</v>
      </c>
      <c r="AE260" s="714">
        <v>8.2770467199110888E-4</v>
      </c>
      <c r="AF260" s="714">
        <v>9.1492477674941664E-4</v>
      </c>
      <c r="AG260" s="714">
        <v>5.2054899354579917E-5</v>
      </c>
      <c r="AH260" s="714">
        <v>3.1948621911519886</v>
      </c>
      <c r="AI260" s="714">
        <v>20.038287757919804</v>
      </c>
      <c r="AJ260" s="714">
        <v>1.1957837969573601</v>
      </c>
      <c r="AK260" s="714">
        <v>5.3449269545634531E-2</v>
      </c>
      <c r="AL260" s="714">
        <v>1.1881215068760549</v>
      </c>
      <c r="AM260" s="714">
        <v>0.11108355466149138</v>
      </c>
      <c r="AN260" s="714">
        <v>1.3413246293803477E-2</v>
      </c>
      <c r="AO260" s="714">
        <v>3.1927424263964533E-4</v>
      </c>
      <c r="AP260" s="714">
        <v>6.3098950070066158E-4</v>
      </c>
      <c r="AQ260" s="714">
        <v>8.389754879200419E-6</v>
      </c>
      <c r="AR260" s="714">
        <v>2.5628100278325636</v>
      </c>
    </row>
    <row r="261" spans="1:44">
      <c r="A261" s="711" t="s">
        <v>1850</v>
      </c>
      <c r="B261" s="712">
        <v>258</v>
      </c>
      <c r="C261" s="712" t="s">
        <v>1290</v>
      </c>
      <c r="D261" s="713">
        <v>363722</v>
      </c>
      <c r="E261" s="713">
        <v>51443.533895683737</v>
      </c>
      <c r="F261" s="713">
        <v>3048.4120847011645</v>
      </c>
      <c r="G261" s="713">
        <v>484.83979880345112</v>
      </c>
      <c r="H261" s="713">
        <v>2.0097561724300355</v>
      </c>
      <c r="I261" s="713">
        <v>3.0423623283891055</v>
      </c>
      <c r="J261" s="713">
        <v>0</v>
      </c>
      <c r="K261" s="713">
        <v>0</v>
      </c>
      <c r="L261" s="713">
        <v>0</v>
      </c>
      <c r="M261" s="713">
        <v>0</v>
      </c>
      <c r="N261" s="713">
        <v>3538.304002005435</v>
      </c>
      <c r="O261" s="714">
        <v>0.14143640993858975</v>
      </c>
      <c r="P261" s="714">
        <v>8.3811594698730476E-3</v>
      </c>
      <c r="Q261" s="714">
        <v>1.3329955262630557E-3</v>
      </c>
      <c r="R261" s="714">
        <v>5.5255282122886037E-6</v>
      </c>
      <c r="S261" s="714">
        <v>8.3645265570658515E-6</v>
      </c>
      <c r="T261" s="714">
        <v>0</v>
      </c>
      <c r="U261" s="714">
        <v>0</v>
      </c>
      <c r="V261" s="714">
        <v>0</v>
      </c>
      <c r="W261" s="714">
        <v>0</v>
      </c>
      <c r="X261" s="714">
        <v>9.7280450509054581E-3</v>
      </c>
      <c r="Y261" s="714">
        <v>21.971536546635129</v>
      </c>
      <c r="Z261" s="714">
        <v>1.2451116719761137</v>
      </c>
      <c r="AA261" s="714">
        <v>0.10674940635830557</v>
      </c>
      <c r="AB261" s="714">
        <v>0.11037335983255028</v>
      </c>
      <c r="AC261" s="714">
        <v>1.6992134778577313E-2</v>
      </c>
      <c r="AD261" s="714">
        <v>5.2037496449361467E-2</v>
      </c>
      <c r="AE261" s="714">
        <v>6.4967557759031992E-4</v>
      </c>
      <c r="AF261" s="714">
        <v>8.1805117022780102E-4</v>
      </c>
      <c r="AG261" s="714">
        <v>4.23056730869705E-5</v>
      </c>
      <c r="AH261" s="714">
        <v>1.5327741018158134</v>
      </c>
      <c r="AI261" s="714">
        <v>13.090375782863273</v>
      </c>
      <c r="AJ261" s="714">
        <v>0.74681030303881535</v>
      </c>
      <c r="AK261" s="714">
        <v>2.7317422207720959E-2</v>
      </c>
      <c r="AL261" s="714">
        <v>2.987916661529227E-3</v>
      </c>
      <c r="AM261" s="714">
        <v>7.6970244983195716E-3</v>
      </c>
      <c r="AN261" s="714">
        <v>4.3142811381677811E-2</v>
      </c>
      <c r="AO261" s="714">
        <v>2.3601890173916294E-4</v>
      </c>
      <c r="AP261" s="714">
        <v>4.9508503029180501E-4</v>
      </c>
      <c r="AQ261" s="714">
        <v>6.1766418340284893E-6</v>
      </c>
      <c r="AR261" s="714">
        <v>0.82869275836192791</v>
      </c>
    </row>
    <row r="262" spans="1:44">
      <c r="A262" s="711" t="s">
        <v>1851</v>
      </c>
      <c r="B262" s="712">
        <v>259</v>
      </c>
      <c r="C262" s="712" t="s">
        <v>4</v>
      </c>
      <c r="D262" s="713">
        <v>1928240</v>
      </c>
      <c r="E262" s="713">
        <v>980073.37288261275</v>
      </c>
      <c r="F262" s="713">
        <v>57203.828858212779</v>
      </c>
      <c r="G262" s="713">
        <v>13519.245886648299</v>
      </c>
      <c r="H262" s="713">
        <v>38.288748097657788</v>
      </c>
      <c r="I262" s="713">
        <v>57.961381789237578</v>
      </c>
      <c r="J262" s="713">
        <v>0</v>
      </c>
      <c r="K262" s="713">
        <v>0</v>
      </c>
      <c r="L262" s="713">
        <v>0</v>
      </c>
      <c r="M262" s="713">
        <v>0</v>
      </c>
      <c r="N262" s="713">
        <v>70819.324874747981</v>
      </c>
      <c r="O262" s="714">
        <v>0.50827354109582457</v>
      </c>
      <c r="P262" s="714">
        <v>2.9666342809096781E-2</v>
      </c>
      <c r="Q262" s="714">
        <v>7.0111842336266746E-3</v>
      </c>
      <c r="R262" s="714">
        <v>1.9856837373800868E-5</v>
      </c>
      <c r="S262" s="714">
        <v>3.0059215548498929E-5</v>
      </c>
      <c r="T262" s="714">
        <v>0</v>
      </c>
      <c r="U262" s="714">
        <v>0</v>
      </c>
      <c r="V262" s="714">
        <v>0</v>
      </c>
      <c r="W262" s="714">
        <v>0</v>
      </c>
      <c r="X262" s="714">
        <v>3.6727443095645761E-2</v>
      </c>
      <c r="Y262" s="714">
        <v>39.052325022154889</v>
      </c>
      <c r="Z262" s="714">
        <v>2.2810097377565919</v>
      </c>
      <c r="AA262" s="714">
        <v>0.21672188053389188</v>
      </c>
      <c r="AB262" s="714">
        <v>0.17848585479297843</v>
      </c>
      <c r="AC262" s="714">
        <v>2.9030496557337276E-2</v>
      </c>
      <c r="AD262" s="714">
        <v>4.1178392474173799E-2</v>
      </c>
      <c r="AE262" s="714">
        <v>1.3060477054008205E-3</v>
      </c>
      <c r="AF262" s="714">
        <v>1.4628978079714969E-3</v>
      </c>
      <c r="AG262" s="714">
        <v>1.2150899303773653E-4</v>
      </c>
      <c r="AH262" s="714">
        <v>2.7493168166213833</v>
      </c>
      <c r="AI262" s="714">
        <v>27.198182938794567</v>
      </c>
      <c r="AJ262" s="714">
        <v>1.5935886893125419</v>
      </c>
      <c r="AK262" s="714">
        <v>7.4571532903685553E-2</v>
      </c>
      <c r="AL262" s="714">
        <v>1.1425839943822926E-2</v>
      </c>
      <c r="AM262" s="714">
        <v>1.5361602246602265E-2</v>
      </c>
      <c r="AN262" s="714">
        <v>3.317387597606198E-2</v>
      </c>
      <c r="AO262" s="714">
        <v>3.3979084716374022E-4</v>
      </c>
      <c r="AP262" s="714">
        <v>9.2764385149619053E-4</v>
      </c>
      <c r="AQ262" s="714">
        <v>1.0906424310085531E-5</v>
      </c>
      <c r="AR262" s="714">
        <v>1.729399881505685</v>
      </c>
    </row>
    <row r="263" spans="1:44">
      <c r="A263" s="711" t="s">
        <v>1852</v>
      </c>
      <c r="B263" s="712">
        <v>260</v>
      </c>
      <c r="C263" s="712" t="s">
        <v>432</v>
      </c>
      <c r="D263" s="713">
        <v>914413</v>
      </c>
      <c r="E263" s="713">
        <v>3468061.4032523655</v>
      </c>
      <c r="F263" s="713">
        <v>236305.57979374111</v>
      </c>
      <c r="G263" s="713">
        <v>45.170098800147386</v>
      </c>
      <c r="H263" s="713">
        <v>135.4875391275873</v>
      </c>
      <c r="I263" s="713">
        <v>205.1005941230745</v>
      </c>
      <c r="J263" s="713">
        <v>0</v>
      </c>
      <c r="K263" s="713">
        <v>0</v>
      </c>
      <c r="L263" s="713">
        <v>0</v>
      </c>
      <c r="M263" s="713">
        <v>0</v>
      </c>
      <c r="N263" s="713">
        <v>236691.33802579192</v>
      </c>
      <c r="O263" s="714">
        <v>3.7926641498451636</v>
      </c>
      <c r="P263" s="714">
        <v>0.2584232505374936</v>
      </c>
      <c r="Q263" s="714">
        <v>4.9397918446202523E-5</v>
      </c>
      <c r="R263" s="714">
        <v>1.4816886803620168E-4</v>
      </c>
      <c r="S263" s="714">
        <v>2.2429754839779672E-4</v>
      </c>
      <c r="T263" s="714">
        <v>0</v>
      </c>
      <c r="U263" s="714">
        <v>0</v>
      </c>
      <c r="V263" s="714">
        <v>0</v>
      </c>
      <c r="W263" s="714">
        <v>0</v>
      </c>
      <c r="X263" s="714">
        <v>0.25884511487237383</v>
      </c>
      <c r="Y263" s="714">
        <v>54.484171380765588</v>
      </c>
      <c r="Z263" s="714">
        <v>3.4905528108468546</v>
      </c>
      <c r="AA263" s="714">
        <v>0.12303795640200571</v>
      </c>
      <c r="AB263" s="714">
        <v>0.19268184430993762</v>
      </c>
      <c r="AC263" s="714">
        <v>2.7126542427665937E-2</v>
      </c>
      <c r="AD263" s="714">
        <v>2.1353385957751748E-2</v>
      </c>
      <c r="AE263" s="714">
        <v>1.0862902603248814E-3</v>
      </c>
      <c r="AF263" s="714">
        <v>1.3120692477048199E-3</v>
      </c>
      <c r="AG263" s="714">
        <v>4.8703649511111078E-5</v>
      </c>
      <c r="AH263" s="714">
        <v>3.857199603101757</v>
      </c>
      <c r="AI263" s="714">
        <v>50.140424539231802</v>
      </c>
      <c r="AJ263" s="714">
        <v>3.2382692824743051</v>
      </c>
      <c r="AK263" s="714">
        <v>4.2540792809439287E-2</v>
      </c>
      <c r="AL263" s="714">
        <v>6.3789241278076267E-3</v>
      </c>
      <c r="AM263" s="714">
        <v>2.5007026788543107E-2</v>
      </c>
      <c r="AN263" s="714">
        <v>1.9197579212370652E-2</v>
      </c>
      <c r="AO263" s="714">
        <v>6.0391148908365763E-4</v>
      </c>
      <c r="AP263" s="714">
        <v>1.0315331090489242E-3</v>
      </c>
      <c r="AQ263" s="714">
        <v>7.5431447447786328E-6</v>
      </c>
      <c r="AR263" s="714">
        <v>3.3330365931553434</v>
      </c>
    </row>
    <row r="264" spans="1:44">
      <c r="A264" s="711" t="s">
        <v>1853</v>
      </c>
      <c r="B264" s="712">
        <v>261</v>
      </c>
      <c r="C264" s="712" t="s">
        <v>1293</v>
      </c>
      <c r="D264" s="713">
        <v>9220703</v>
      </c>
      <c r="E264" s="713">
        <v>2264718.738635262</v>
      </c>
      <c r="F264" s="713">
        <v>147223.71742379968</v>
      </c>
      <c r="G264" s="713">
        <v>48442.907864433342</v>
      </c>
      <c r="H264" s="713">
        <v>88.476279118376638</v>
      </c>
      <c r="I264" s="713">
        <v>133.93510229667396</v>
      </c>
      <c r="J264" s="713">
        <v>0</v>
      </c>
      <c r="K264" s="713">
        <v>0</v>
      </c>
      <c r="L264" s="713">
        <v>0</v>
      </c>
      <c r="M264" s="713">
        <v>0</v>
      </c>
      <c r="N264" s="713">
        <v>195889.03666964808</v>
      </c>
      <c r="O264" s="714">
        <v>0.24561237235764583</v>
      </c>
      <c r="P264" s="714">
        <v>1.5966647816744523E-2</v>
      </c>
      <c r="Q264" s="714">
        <v>5.2537109008318934E-3</v>
      </c>
      <c r="R264" s="714">
        <v>9.5953940950464021E-6</v>
      </c>
      <c r="S264" s="714">
        <v>1.4525476235019602E-5</v>
      </c>
      <c r="T264" s="714">
        <v>0</v>
      </c>
      <c r="U264" s="714">
        <v>0</v>
      </c>
      <c r="V264" s="714">
        <v>0</v>
      </c>
      <c r="W264" s="714">
        <v>0</v>
      </c>
      <c r="X264" s="714">
        <v>2.1244479587906481E-2</v>
      </c>
      <c r="Y264" s="714">
        <v>25.526307441462123</v>
      </c>
      <c r="Z264" s="714">
        <v>1.5671014065705764</v>
      </c>
      <c r="AA264" s="714">
        <v>0.33519973006060655</v>
      </c>
      <c r="AB264" s="714">
        <v>0.10013570800960223</v>
      </c>
      <c r="AC264" s="714">
        <v>1.475962498259714E-2</v>
      </c>
      <c r="AD264" s="714">
        <v>2.6823876569671366E-2</v>
      </c>
      <c r="AE264" s="714">
        <v>1.2645686173219949E-3</v>
      </c>
      <c r="AF264" s="714">
        <v>1.2898643433914437E-3</v>
      </c>
      <c r="AG264" s="714">
        <v>1.059599974366932E-4</v>
      </c>
      <c r="AH264" s="714">
        <v>2.0466807391512036</v>
      </c>
      <c r="AI264" s="714">
        <v>19.101621193926221</v>
      </c>
      <c r="AJ264" s="714">
        <v>1.1922668280724733</v>
      </c>
      <c r="AK264" s="714">
        <v>0.26344792678694734</v>
      </c>
      <c r="AL264" s="714">
        <v>5.6210644335068999E-3</v>
      </c>
      <c r="AM264" s="714">
        <v>1.036580589837615E-2</v>
      </c>
      <c r="AN264" s="714">
        <v>2.1801988150852568E-2</v>
      </c>
      <c r="AO264" s="714">
        <v>3.4298713428298876E-4</v>
      </c>
      <c r="AP264" s="714">
        <v>8.8225861356525863E-4</v>
      </c>
      <c r="AQ264" s="714">
        <v>1.04226182741985E-5</v>
      </c>
      <c r="AR264" s="714">
        <v>1.494739281708279</v>
      </c>
    </row>
    <row r="265" spans="1:44">
      <c r="A265" s="711" t="s">
        <v>1854</v>
      </c>
      <c r="B265" s="712">
        <v>262</v>
      </c>
      <c r="C265" s="712" t="s">
        <v>1294</v>
      </c>
      <c r="D265" s="713">
        <v>6513147</v>
      </c>
      <c r="E265" s="713">
        <v>2695915.2826487445</v>
      </c>
      <c r="F265" s="713">
        <v>175078.50342109948</v>
      </c>
      <c r="G265" s="713">
        <v>42333.084884704498</v>
      </c>
      <c r="H265" s="713">
        <v>105.32193201654009</v>
      </c>
      <c r="I265" s="713">
        <v>159.43599662283651</v>
      </c>
      <c r="J265" s="713">
        <v>0</v>
      </c>
      <c r="K265" s="713">
        <v>0</v>
      </c>
      <c r="L265" s="713">
        <v>0</v>
      </c>
      <c r="M265" s="713">
        <v>0</v>
      </c>
      <c r="N265" s="713">
        <v>217676.34623444336</v>
      </c>
      <c r="O265" s="714">
        <v>0.41391899839643487</v>
      </c>
      <c r="P265" s="714">
        <v>2.6880784883421098E-2</v>
      </c>
      <c r="Q265" s="714">
        <v>6.4996360261336799E-3</v>
      </c>
      <c r="R265" s="714">
        <v>1.6170667116301856E-5</v>
      </c>
      <c r="S265" s="714">
        <v>2.4479103054611926E-5</v>
      </c>
      <c r="T265" s="714">
        <v>0</v>
      </c>
      <c r="U265" s="714">
        <v>0</v>
      </c>
      <c r="V265" s="714">
        <v>0</v>
      </c>
      <c r="W265" s="714">
        <v>0</v>
      </c>
      <c r="X265" s="714">
        <v>3.3421070679725697E-2</v>
      </c>
      <c r="Y265" s="714">
        <v>35.977513439694853</v>
      </c>
      <c r="Z265" s="714">
        <v>2.3951949404367245</v>
      </c>
      <c r="AA265" s="714">
        <v>0.50754853549334378</v>
      </c>
      <c r="AB265" s="714">
        <v>0.14255078434886961</v>
      </c>
      <c r="AC265" s="714">
        <v>1.7612195503318294E-2</v>
      </c>
      <c r="AD265" s="714">
        <v>4.1213905296563033E-2</v>
      </c>
      <c r="AE265" s="714">
        <v>1.8080641676721505E-3</v>
      </c>
      <c r="AF265" s="714">
        <v>1.6067387423043199E-3</v>
      </c>
      <c r="AG265" s="714">
        <v>1.72526749561785E-4</v>
      </c>
      <c r="AH265" s="714">
        <v>3.1077076907383576</v>
      </c>
      <c r="AI265" s="714">
        <v>28.635350986589572</v>
      </c>
      <c r="AJ265" s="714">
        <v>1.9462579965527558</v>
      </c>
      <c r="AK265" s="714">
        <v>0.3989798195261014</v>
      </c>
      <c r="AL265" s="714">
        <v>6.4631110442750746E-3</v>
      </c>
      <c r="AM265" s="714">
        <v>1.3558444563152465E-2</v>
      </c>
      <c r="AN265" s="714">
        <v>3.491677032212577E-2</v>
      </c>
      <c r="AO265" s="714">
        <v>4.00526563374952E-4</v>
      </c>
      <c r="AP265" s="714">
        <v>1.0636385654899947E-3</v>
      </c>
      <c r="AQ265" s="714">
        <v>1.21636545737587E-5</v>
      </c>
      <c r="AR265" s="714">
        <v>2.401652470791849</v>
      </c>
    </row>
    <row r="266" spans="1:44">
      <c r="A266" s="711" t="s">
        <v>1855</v>
      </c>
      <c r="B266" s="712">
        <v>263</v>
      </c>
      <c r="C266" s="712" t="s">
        <v>1295</v>
      </c>
      <c r="D266" s="713">
        <v>957053</v>
      </c>
      <c r="E266" s="713">
        <v>311984.64822083229</v>
      </c>
      <c r="F266" s="713">
        <v>20577.982741836677</v>
      </c>
      <c r="G266" s="713">
        <v>3456.8459532399743</v>
      </c>
      <c r="H266" s="713">
        <v>12.188374805989742</v>
      </c>
      <c r="I266" s="713">
        <v>18.450721964542669</v>
      </c>
      <c r="J266" s="713">
        <v>0</v>
      </c>
      <c r="K266" s="713">
        <v>0</v>
      </c>
      <c r="L266" s="713">
        <v>0</v>
      </c>
      <c r="M266" s="713">
        <v>0</v>
      </c>
      <c r="N266" s="713">
        <v>24065.467791847183</v>
      </c>
      <c r="O266" s="714">
        <v>0.32598471372100846</v>
      </c>
      <c r="P266" s="714">
        <v>2.150140351875672E-2</v>
      </c>
      <c r="Q266" s="714">
        <v>3.6119691942243263E-3</v>
      </c>
      <c r="R266" s="714">
        <v>1.2735318530937933E-5</v>
      </c>
      <c r="S266" s="714">
        <v>1.9278683588623272E-5</v>
      </c>
      <c r="T266" s="714">
        <v>0</v>
      </c>
      <c r="U266" s="714">
        <v>0</v>
      </c>
      <c r="V266" s="714">
        <v>0</v>
      </c>
      <c r="W266" s="714">
        <v>0</v>
      </c>
      <c r="X266" s="714">
        <v>2.5145386715100609E-2</v>
      </c>
      <c r="Y266" s="714">
        <v>25.655395410129465</v>
      </c>
      <c r="Z266" s="714">
        <v>1.632816391188417</v>
      </c>
      <c r="AA266" s="714">
        <v>0.48068892522803996</v>
      </c>
      <c r="AB266" s="714">
        <v>9.8907864405908069E-2</v>
      </c>
      <c r="AC266" s="714">
        <v>1.5260958885636057E-2</v>
      </c>
      <c r="AD266" s="714">
        <v>0.17886854481368045</v>
      </c>
      <c r="AE266" s="714">
        <v>2.0342874146826459E-3</v>
      </c>
      <c r="AF266" s="714">
        <v>1.7193544144833823E-3</v>
      </c>
      <c r="AG266" s="714">
        <v>1.811692740341895E-4</v>
      </c>
      <c r="AH266" s="714">
        <v>2.4104774956248827</v>
      </c>
      <c r="AI266" s="714">
        <v>19.522054217264461</v>
      </c>
      <c r="AJ266" s="714">
        <v>1.2673506566583503</v>
      </c>
      <c r="AK266" s="714">
        <v>0.39984248504769798</v>
      </c>
      <c r="AL266" s="714">
        <v>5.0766447982149628E-3</v>
      </c>
      <c r="AM266" s="714">
        <v>1.1403345749680879E-2</v>
      </c>
      <c r="AN266" s="714">
        <v>0.15731838636490977</v>
      </c>
      <c r="AO266" s="714">
        <v>5.060410702203245E-4</v>
      </c>
      <c r="AP266" s="714">
        <v>1.1353440498984254E-3</v>
      </c>
      <c r="AQ266" s="714">
        <v>1.663156358105886E-5</v>
      </c>
      <c r="AR266" s="714">
        <v>1.8426495353025536</v>
      </c>
    </row>
    <row r="267" spans="1:44">
      <c r="A267" s="711" t="s">
        <v>1856</v>
      </c>
      <c r="B267" s="712">
        <v>264</v>
      </c>
      <c r="C267" s="712" t="s">
        <v>1296</v>
      </c>
      <c r="D267" s="713">
        <v>14091533</v>
      </c>
      <c r="E267" s="713">
        <v>6884235.4135498898</v>
      </c>
      <c r="F267" s="713">
        <v>458081.33044719498</v>
      </c>
      <c r="G267" s="713">
        <v>68189.234234559277</v>
      </c>
      <c r="H267" s="713">
        <v>268.94798174050368</v>
      </c>
      <c r="I267" s="713">
        <v>407.13257616432281</v>
      </c>
      <c r="J267" s="713">
        <v>0</v>
      </c>
      <c r="K267" s="713">
        <v>0</v>
      </c>
      <c r="L267" s="713">
        <v>0</v>
      </c>
      <c r="M267" s="713">
        <v>0</v>
      </c>
      <c r="N267" s="713">
        <v>526946.645239659</v>
      </c>
      <c r="O267" s="714">
        <v>0.48853701109381709</v>
      </c>
      <c r="P267" s="714">
        <v>3.2507558293848868E-2</v>
      </c>
      <c r="Q267" s="714">
        <v>4.8390217185425655E-3</v>
      </c>
      <c r="R267" s="714">
        <v>1.9085785892883598E-5</v>
      </c>
      <c r="S267" s="714">
        <v>2.8892000335543537E-5</v>
      </c>
      <c r="T267" s="714">
        <v>0</v>
      </c>
      <c r="U267" s="714">
        <v>0</v>
      </c>
      <c r="V267" s="714">
        <v>0</v>
      </c>
      <c r="W267" s="714">
        <v>0</v>
      </c>
      <c r="X267" s="714">
        <v>3.739455779861986E-2</v>
      </c>
      <c r="Y267" s="714">
        <v>30.135252530792208</v>
      </c>
      <c r="Z267" s="714">
        <v>2.0236376790809318</v>
      </c>
      <c r="AA267" s="714">
        <v>0.46619987378853928</v>
      </c>
      <c r="AB267" s="714">
        <v>0.11562536505984364</v>
      </c>
      <c r="AC267" s="714">
        <v>1.4595389394023366E-2</v>
      </c>
      <c r="AD267" s="714">
        <v>0.18222173433436115</v>
      </c>
      <c r="AE267" s="714">
        <v>1.9120857621379244E-3</v>
      </c>
      <c r="AF267" s="714">
        <v>1.7852595059061169E-3</v>
      </c>
      <c r="AG267" s="714">
        <v>1.8529773888871609E-4</v>
      </c>
      <c r="AH267" s="714">
        <v>2.8061626846646317</v>
      </c>
      <c r="AI267" s="714">
        <v>23.470231717639884</v>
      </c>
      <c r="AJ267" s="714">
        <v>1.6087585352808971</v>
      </c>
      <c r="AK267" s="714">
        <v>0.36897287481365731</v>
      </c>
      <c r="AL267" s="714">
        <v>4.9134967153722665E-3</v>
      </c>
      <c r="AM267" s="714">
        <v>1.1165428836387038E-2</v>
      </c>
      <c r="AN267" s="714">
        <v>0.1608822594754013</v>
      </c>
      <c r="AO267" s="714">
        <v>4.1090794351527938E-4</v>
      </c>
      <c r="AP267" s="714">
        <v>1.1956775618529453E-3</v>
      </c>
      <c r="AQ267" s="714">
        <v>1.2879612254162394E-5</v>
      </c>
      <c r="AR267" s="714">
        <v>2.1563120602393369</v>
      </c>
    </row>
    <row r="268" spans="1:44">
      <c r="A268" s="711" t="s">
        <v>1857</v>
      </c>
      <c r="B268" s="712">
        <v>265</v>
      </c>
      <c r="C268" s="712" t="s">
        <v>436</v>
      </c>
      <c r="D268" s="713">
        <v>15521269</v>
      </c>
      <c r="E268" s="713">
        <v>13016107.36452497</v>
      </c>
      <c r="F268" s="713">
        <v>875306.18306508893</v>
      </c>
      <c r="G268" s="713">
        <v>103677.46617265385</v>
      </c>
      <c r="H268" s="713">
        <v>508.50320994493217</v>
      </c>
      <c r="I268" s="713">
        <v>769.77049804545607</v>
      </c>
      <c r="J268" s="713">
        <v>0</v>
      </c>
      <c r="K268" s="713">
        <v>0</v>
      </c>
      <c r="L268" s="713">
        <v>0</v>
      </c>
      <c r="M268" s="713">
        <v>0</v>
      </c>
      <c r="N268" s="713">
        <v>980261.92294573318</v>
      </c>
      <c r="O268" s="714">
        <v>0.83859814326553905</v>
      </c>
      <c r="P268" s="714">
        <v>5.6393983189460151E-2</v>
      </c>
      <c r="Q268" s="714">
        <v>6.6797029400530233E-3</v>
      </c>
      <c r="R268" s="714">
        <v>3.2761703308210959E-5</v>
      </c>
      <c r="S268" s="714">
        <v>4.9594559442623927E-5</v>
      </c>
      <c r="T268" s="714">
        <v>0</v>
      </c>
      <c r="U268" s="714">
        <v>0</v>
      </c>
      <c r="V268" s="714">
        <v>0</v>
      </c>
      <c r="W268" s="714">
        <v>0</v>
      </c>
      <c r="X268" s="714">
        <v>6.3156042392263995E-2</v>
      </c>
      <c r="Y268" s="714">
        <v>31.727136594218081</v>
      </c>
      <c r="Z268" s="714">
        <v>2.0664593616507032</v>
      </c>
      <c r="AA268" s="714">
        <v>0.42728524754976066</v>
      </c>
      <c r="AB268" s="714">
        <v>0.12669561496930171</v>
      </c>
      <c r="AC268" s="714">
        <v>1.6574267652126381E-2</v>
      </c>
      <c r="AD268" s="714">
        <v>1.6997552820630226E-2</v>
      </c>
      <c r="AE268" s="714">
        <v>1.5708217765876928E-3</v>
      </c>
      <c r="AF268" s="714">
        <v>1.8254152657885755E-3</v>
      </c>
      <c r="AG268" s="714">
        <v>1.6107307937118854E-4</v>
      </c>
      <c r="AH268" s="714">
        <v>2.65756935476427</v>
      </c>
      <c r="AI268" s="714">
        <v>24.333714599819974</v>
      </c>
      <c r="AJ268" s="714">
        <v>1.6132168193745142</v>
      </c>
      <c r="AK268" s="714">
        <v>0.32655312074701437</v>
      </c>
      <c r="AL268" s="714">
        <v>8.7913025651060218E-3</v>
      </c>
      <c r="AM268" s="714">
        <v>1.2541373685593663E-2</v>
      </c>
      <c r="AN268" s="714">
        <v>1.3399515491467829E-2</v>
      </c>
      <c r="AO268" s="714">
        <v>3.1368477668053098E-4</v>
      </c>
      <c r="AP268" s="714">
        <v>1.2945607720275564E-3</v>
      </c>
      <c r="AQ268" s="714">
        <v>9.5980748016672426E-6</v>
      </c>
      <c r="AR268" s="714">
        <v>1.9761199754872061</v>
      </c>
    </row>
    <row r="269" spans="1:44">
      <c r="A269" s="711" t="s">
        <v>1858</v>
      </c>
      <c r="B269" s="712">
        <v>266</v>
      </c>
      <c r="C269" s="712" t="s">
        <v>1297</v>
      </c>
      <c r="D269" s="713">
        <v>5915647</v>
      </c>
      <c r="E269" s="713">
        <v>16380598.316637654</v>
      </c>
      <c r="F269" s="713">
        <v>1121178.9540206823</v>
      </c>
      <c r="G269" s="713">
        <v>58592.971222058048</v>
      </c>
      <c r="H269" s="713">
        <v>639.94453883584674</v>
      </c>
      <c r="I269" s="713">
        <v>968.74595233034256</v>
      </c>
      <c r="J269" s="713">
        <v>0</v>
      </c>
      <c r="K269" s="713">
        <v>0</v>
      </c>
      <c r="L269" s="713">
        <v>0</v>
      </c>
      <c r="M269" s="713">
        <v>0</v>
      </c>
      <c r="N269" s="713">
        <v>1181380.6157339064</v>
      </c>
      <c r="O269" s="714">
        <v>2.7690290371683188</v>
      </c>
      <c r="P269" s="714">
        <v>0.189527697312007</v>
      </c>
      <c r="Q269" s="714">
        <v>9.9047443537550583E-3</v>
      </c>
      <c r="R269" s="714">
        <v>1.081782835987081E-4</v>
      </c>
      <c r="S269" s="714">
        <v>1.6375993231684423E-4</v>
      </c>
      <c r="T269" s="714">
        <v>0</v>
      </c>
      <c r="U269" s="714">
        <v>0</v>
      </c>
      <c r="V269" s="714">
        <v>0</v>
      </c>
      <c r="W269" s="714">
        <v>0</v>
      </c>
      <c r="X269" s="714">
        <v>0.19970437988167761</v>
      </c>
      <c r="Y269" s="714">
        <v>36.198179387820097</v>
      </c>
      <c r="Z269" s="714">
        <v>2.434748259762483</v>
      </c>
      <c r="AA269" s="714">
        <v>0.82820712099464222</v>
      </c>
      <c r="AB269" s="714">
        <v>0.17462704433928924</v>
      </c>
      <c r="AC269" s="714">
        <v>1.9512652529147023E-2</v>
      </c>
      <c r="AD269" s="714">
        <v>1.3981580327836689E-2</v>
      </c>
      <c r="AE269" s="714">
        <v>8.2884218675015537E-4</v>
      </c>
      <c r="AF269" s="714">
        <v>8.9475128418364303E-4</v>
      </c>
      <c r="AG269" s="714">
        <v>6.8591153112531694E-5</v>
      </c>
      <c r="AH269" s="714">
        <v>3.4728688425774439</v>
      </c>
      <c r="AI269" s="714">
        <v>30.185890691362005</v>
      </c>
      <c r="AJ269" s="714">
        <v>2.0663443412859901</v>
      </c>
      <c r="AK269" s="714">
        <v>0.71481440375717054</v>
      </c>
      <c r="AL269" s="714">
        <v>8.0246643996539965E-3</v>
      </c>
      <c r="AM269" s="714">
        <v>1.6560255653131444E-2</v>
      </c>
      <c r="AN269" s="714">
        <v>1.1488986718264427E-2</v>
      </c>
      <c r="AO269" s="714">
        <v>2.1569975449352218E-4</v>
      </c>
      <c r="AP269" s="714">
        <v>5.8803298328541506E-4</v>
      </c>
      <c r="AQ269" s="714">
        <v>5.4064604490063238E-6</v>
      </c>
      <c r="AR269" s="714">
        <v>2.8180417910124382</v>
      </c>
    </row>
    <row r="270" spans="1:44">
      <c r="A270" s="711" t="s">
        <v>1859</v>
      </c>
      <c r="B270" s="712">
        <v>267</v>
      </c>
      <c r="C270" s="712" t="s">
        <v>1298</v>
      </c>
      <c r="D270" s="713">
        <v>6092026</v>
      </c>
      <c r="E270" s="713">
        <v>13557238.630606305</v>
      </c>
      <c r="F270" s="713">
        <v>928888.76103187061</v>
      </c>
      <c r="G270" s="713">
        <v>13754.243636038118</v>
      </c>
      <c r="H270" s="713">
        <v>529.64370749137106</v>
      </c>
      <c r="I270" s="713">
        <v>801.77291416985622</v>
      </c>
      <c r="J270" s="713">
        <v>0</v>
      </c>
      <c r="K270" s="713">
        <v>0</v>
      </c>
      <c r="L270" s="713">
        <v>0</v>
      </c>
      <c r="M270" s="713">
        <v>0</v>
      </c>
      <c r="N270" s="713">
        <v>943974.42128956993</v>
      </c>
      <c r="O270" s="714">
        <v>2.2254072176655688</v>
      </c>
      <c r="P270" s="714">
        <v>0.15247616491326049</v>
      </c>
      <c r="Q270" s="714">
        <v>2.2577453930823863E-3</v>
      </c>
      <c r="R270" s="714">
        <v>8.6940487038527256E-5</v>
      </c>
      <c r="S270" s="714">
        <v>1.3161022526329602E-4</v>
      </c>
      <c r="T270" s="714">
        <v>0</v>
      </c>
      <c r="U270" s="714">
        <v>0</v>
      </c>
      <c r="V270" s="714">
        <v>0</v>
      </c>
      <c r="W270" s="714">
        <v>0</v>
      </c>
      <c r="X270" s="714">
        <v>0.15495246101864468</v>
      </c>
      <c r="Y270" s="714">
        <v>29.689089139486875</v>
      </c>
      <c r="Z270" s="714">
        <v>1.9698495457576031</v>
      </c>
      <c r="AA270" s="714">
        <v>0.65878968091032775</v>
      </c>
      <c r="AB270" s="714">
        <v>0.13036323877043943</v>
      </c>
      <c r="AC270" s="714">
        <v>1.7294708092543909E-2</v>
      </c>
      <c r="AD270" s="714">
        <v>4.3434953968967481E-2</v>
      </c>
      <c r="AE270" s="714">
        <v>1.80671206161544E-3</v>
      </c>
      <c r="AF270" s="714">
        <v>1.4971515806268391E-3</v>
      </c>
      <c r="AG270" s="714">
        <v>1.3538019047698471E-4</v>
      </c>
      <c r="AH270" s="714">
        <v>2.823171371332601</v>
      </c>
      <c r="AI270" s="714">
        <v>24.426973440116708</v>
      </c>
      <c r="AJ270" s="714">
        <v>1.6497690784684675</v>
      </c>
      <c r="AK270" s="714">
        <v>0.5668026488110387</v>
      </c>
      <c r="AL270" s="714">
        <v>7.1624398954234156E-3</v>
      </c>
      <c r="AM270" s="714">
        <v>1.4525969661120684E-2</v>
      </c>
      <c r="AN270" s="714">
        <v>3.7557065042080298E-2</v>
      </c>
      <c r="AO270" s="714">
        <v>5.3701838058315744E-4</v>
      </c>
      <c r="AP270" s="714">
        <v>9.8798535719371063E-4</v>
      </c>
      <c r="AQ270" s="714">
        <v>1.7288046783611505E-5</v>
      </c>
      <c r="AR270" s="714">
        <v>2.2773594936626909</v>
      </c>
    </row>
    <row r="271" spans="1:44">
      <c r="A271" s="711" t="s">
        <v>1860</v>
      </c>
      <c r="B271" s="712">
        <v>268</v>
      </c>
      <c r="C271" s="712" t="s">
        <v>1299</v>
      </c>
      <c r="D271" s="713">
        <v>1207462</v>
      </c>
      <c r="E271" s="713">
        <v>7011588.6779854828</v>
      </c>
      <c r="F271" s="713">
        <v>482537.22875763039</v>
      </c>
      <c r="G271" s="713">
        <v>6283.7274142551378</v>
      </c>
      <c r="H271" s="713">
        <v>273.92332052258564</v>
      </c>
      <c r="I271" s="713">
        <v>414.6642277592909</v>
      </c>
      <c r="J271" s="713">
        <v>0</v>
      </c>
      <c r="K271" s="713">
        <v>0</v>
      </c>
      <c r="L271" s="713">
        <v>0</v>
      </c>
      <c r="M271" s="713">
        <v>0</v>
      </c>
      <c r="N271" s="713">
        <v>489509.54372016742</v>
      </c>
      <c r="O271" s="714">
        <v>5.8068814405633331</v>
      </c>
      <c r="P271" s="714">
        <v>0.39962932892101816</v>
      </c>
      <c r="Q271" s="714">
        <v>5.2040788151139642E-3</v>
      </c>
      <c r="R271" s="714">
        <v>2.2685875043900814E-4</v>
      </c>
      <c r="S271" s="714">
        <v>3.4341803531646618E-4</v>
      </c>
      <c r="T271" s="714">
        <v>0</v>
      </c>
      <c r="U271" s="714">
        <v>0</v>
      </c>
      <c r="V271" s="714">
        <v>0</v>
      </c>
      <c r="W271" s="714">
        <v>0</v>
      </c>
      <c r="X271" s="714">
        <v>0.40540368452188758</v>
      </c>
      <c r="Y271" s="714">
        <v>33.914111272607911</v>
      </c>
      <c r="Z271" s="714">
        <v>2.2917625091363276</v>
      </c>
      <c r="AA271" s="714">
        <v>0.92529817605417342</v>
      </c>
      <c r="AB271" s="714">
        <v>0.15051496303872006</v>
      </c>
      <c r="AC271" s="714">
        <v>2.0510831575128594E-2</v>
      </c>
      <c r="AD271" s="714">
        <v>1.3021417536991479E-2</v>
      </c>
      <c r="AE271" s="714">
        <v>5.0067200465225641E-4</v>
      </c>
      <c r="AF271" s="714">
        <v>7.97502637693704E-4</v>
      </c>
      <c r="AG271" s="714">
        <v>3.3371657640340422E-5</v>
      </c>
      <c r="AH271" s="714">
        <v>3.402439443641327</v>
      </c>
      <c r="AI271" s="714">
        <v>28.741318549301187</v>
      </c>
      <c r="AJ271" s="714">
        <v>1.9743695885601193</v>
      </c>
      <c r="AK271" s="714">
        <v>0.82112590837081656</v>
      </c>
      <c r="AL271" s="714">
        <v>8.3102183458996556E-3</v>
      </c>
      <c r="AM271" s="714">
        <v>1.7401962957400735E-2</v>
      </c>
      <c r="AN271" s="714">
        <v>1.0601045120583333E-2</v>
      </c>
      <c r="AO271" s="714">
        <v>1.7476698157346303E-4</v>
      </c>
      <c r="AP271" s="714">
        <v>5.7385513841737084E-4</v>
      </c>
      <c r="AQ271" s="714">
        <v>4.5020503826834602E-6</v>
      </c>
      <c r="AR271" s="714">
        <v>2.8325618475251932</v>
      </c>
    </row>
    <row r="272" spans="1:44">
      <c r="A272" s="711" t="s">
        <v>1861</v>
      </c>
      <c r="B272" s="712">
        <v>269</v>
      </c>
      <c r="C272" s="712" t="s">
        <v>1862</v>
      </c>
      <c r="D272" s="713">
        <v>1534242</v>
      </c>
      <c r="E272" s="713">
        <v>1675580.5006669057</v>
      </c>
      <c r="F272" s="713">
        <v>114234.58537018318</v>
      </c>
      <c r="G272" s="713">
        <v>5586.0359960435089</v>
      </c>
      <c r="H272" s="713">
        <v>65.460282344663483</v>
      </c>
      <c r="I272" s="713">
        <v>99.093561568873184</v>
      </c>
      <c r="J272" s="713">
        <v>0</v>
      </c>
      <c r="K272" s="713">
        <v>0</v>
      </c>
      <c r="L272" s="713">
        <v>0</v>
      </c>
      <c r="M272" s="713">
        <v>0</v>
      </c>
      <c r="N272" s="713">
        <v>119985.17521014024</v>
      </c>
      <c r="O272" s="714">
        <v>1.092122690336274</v>
      </c>
      <c r="P272" s="714">
        <v>7.4456692862132037E-2</v>
      </c>
      <c r="Q272" s="714">
        <v>3.6409093194186503E-3</v>
      </c>
      <c r="R272" s="714">
        <v>4.2666204122076881E-5</v>
      </c>
      <c r="S272" s="714">
        <v>6.4587960418808241E-5</v>
      </c>
      <c r="T272" s="714">
        <v>0</v>
      </c>
      <c r="U272" s="714">
        <v>0</v>
      </c>
      <c r="V272" s="714">
        <v>0</v>
      </c>
      <c r="W272" s="714">
        <v>0</v>
      </c>
      <c r="X272" s="714">
        <v>7.8204856346091575E-2</v>
      </c>
      <c r="Y272" s="714">
        <v>36.572843112831123</v>
      </c>
      <c r="Z272" s="714">
        <v>2.5472324229750476</v>
      </c>
      <c r="AA272" s="714">
        <v>0.63063057661949673</v>
      </c>
      <c r="AB272" s="714">
        <v>0.13197766546188969</v>
      </c>
      <c r="AC272" s="714">
        <v>1.8747866182512729E-2</v>
      </c>
      <c r="AD272" s="714">
        <v>1.5836064006161527E-2</v>
      </c>
      <c r="AE272" s="714">
        <v>1.2612914310999213E-3</v>
      </c>
      <c r="AF272" s="714">
        <v>1.2695600262711659E-3</v>
      </c>
      <c r="AG272" s="714">
        <v>9.1109286473051211E-5</v>
      </c>
      <c r="AH272" s="714">
        <v>3.3470465559889524</v>
      </c>
      <c r="AI272" s="714">
        <v>28.572124118015836</v>
      </c>
      <c r="AJ272" s="714">
        <v>2.0533037226977249</v>
      </c>
      <c r="AK272" s="714">
        <v>0.48420282374344992</v>
      </c>
      <c r="AL272" s="714">
        <v>7.8149688095799311E-3</v>
      </c>
      <c r="AM272" s="714">
        <v>1.5180556599298272E-2</v>
      </c>
      <c r="AN272" s="714">
        <v>1.2170098947798382E-2</v>
      </c>
      <c r="AO272" s="714">
        <v>3.5790115171966937E-4</v>
      </c>
      <c r="AP272" s="714">
        <v>8.119281939149497E-4</v>
      </c>
      <c r="AQ272" s="714">
        <v>1.0866918117949248E-5</v>
      </c>
      <c r="AR272" s="714">
        <v>2.573852867061603</v>
      </c>
    </row>
    <row r="273" spans="1:44">
      <c r="A273" s="711" t="s">
        <v>1863</v>
      </c>
      <c r="B273" s="712">
        <v>270</v>
      </c>
      <c r="C273" s="712" t="s">
        <v>1302</v>
      </c>
      <c r="D273" s="713">
        <v>2410867</v>
      </c>
      <c r="E273" s="713">
        <v>1778738.9833341117</v>
      </c>
      <c r="F273" s="713">
        <v>120998.41185371595</v>
      </c>
      <c r="G273" s="713">
        <v>2176.5993789385129</v>
      </c>
      <c r="H273" s="713">
        <v>69.49039811585719</v>
      </c>
      <c r="I273" s="713">
        <v>105.19433765779618</v>
      </c>
      <c r="J273" s="713">
        <v>0</v>
      </c>
      <c r="K273" s="713">
        <v>0</v>
      </c>
      <c r="L273" s="713">
        <v>0</v>
      </c>
      <c r="M273" s="713">
        <v>0</v>
      </c>
      <c r="N273" s="713">
        <v>123349.69596842812</v>
      </c>
      <c r="O273" s="714">
        <v>0.73780054367748682</v>
      </c>
      <c r="P273" s="714">
        <v>5.0188754441334159E-2</v>
      </c>
      <c r="Q273" s="714">
        <v>9.0282847578838357E-4</v>
      </c>
      <c r="R273" s="714">
        <v>2.882382069017378E-5</v>
      </c>
      <c r="S273" s="714">
        <v>4.3633405599643688E-5</v>
      </c>
      <c r="T273" s="714">
        <v>0</v>
      </c>
      <c r="U273" s="714">
        <v>0</v>
      </c>
      <c r="V273" s="714">
        <v>0</v>
      </c>
      <c r="W273" s="714">
        <v>0</v>
      </c>
      <c r="X273" s="714">
        <v>5.1164040143412359E-2</v>
      </c>
      <c r="Y273" s="714">
        <v>24.694512991402409</v>
      </c>
      <c r="Z273" s="714">
        <v>1.636232024579668</v>
      </c>
      <c r="AA273" s="714">
        <v>0.37104140658376017</v>
      </c>
      <c r="AB273" s="714">
        <v>9.2033902855905264E-2</v>
      </c>
      <c r="AC273" s="714">
        <v>1.213854194366705E-2</v>
      </c>
      <c r="AD273" s="714">
        <v>1.3507235029694909E-2</v>
      </c>
      <c r="AE273" s="714">
        <v>1.2797117838415592E-3</v>
      </c>
      <c r="AF273" s="714">
        <v>1.232509921025977E-3</v>
      </c>
      <c r="AG273" s="714">
        <v>9.290147555044868E-5</v>
      </c>
      <c r="AH273" s="714">
        <v>2.1275582341731138</v>
      </c>
      <c r="AI273" s="714">
        <v>17.890805110596538</v>
      </c>
      <c r="AJ273" s="714">
        <v>1.2237435268032664</v>
      </c>
      <c r="AK273" s="714">
        <v>0.25908228324545646</v>
      </c>
      <c r="AL273" s="714">
        <v>5.0147867839057817E-3</v>
      </c>
      <c r="AM273" s="714">
        <v>9.1520685953537205E-3</v>
      </c>
      <c r="AN273" s="714">
        <v>1.0147284293495224E-2</v>
      </c>
      <c r="AO273" s="714">
        <v>3.5360406288150934E-4</v>
      </c>
      <c r="AP273" s="714">
        <v>7.6651252054715476E-4</v>
      </c>
      <c r="AQ273" s="714">
        <v>1.1286816677552763E-5</v>
      </c>
      <c r="AR273" s="714">
        <v>1.5082713531215839</v>
      </c>
    </row>
    <row r="274" spans="1:44">
      <c r="A274" s="711" t="s">
        <v>1864</v>
      </c>
      <c r="B274" s="712">
        <v>271</v>
      </c>
      <c r="C274" s="712" t="s">
        <v>1303</v>
      </c>
      <c r="D274" s="713">
        <v>650605</v>
      </c>
      <c r="E274" s="713">
        <v>406478.39191637037</v>
      </c>
      <c r="F274" s="713">
        <v>25310.073012168399</v>
      </c>
      <c r="G274" s="713">
        <v>938.10975411888933</v>
      </c>
      <c r="H274" s="713">
        <v>15.879983260284973</v>
      </c>
      <c r="I274" s="713">
        <v>24.039066782974384</v>
      </c>
      <c r="J274" s="713">
        <v>0</v>
      </c>
      <c r="K274" s="713">
        <v>0</v>
      </c>
      <c r="L274" s="713">
        <v>0</v>
      </c>
      <c r="M274" s="713">
        <v>0</v>
      </c>
      <c r="N274" s="713">
        <v>26288.101816330549</v>
      </c>
      <c r="O274" s="714">
        <v>0.6247698556211071</v>
      </c>
      <c r="P274" s="714">
        <v>3.8902364740769593E-2</v>
      </c>
      <c r="Q274" s="714">
        <v>1.4419036959735774E-3</v>
      </c>
      <c r="R274" s="714">
        <v>2.4408025238485676E-5</v>
      </c>
      <c r="S274" s="714">
        <v>3.6948788870319755E-5</v>
      </c>
      <c r="T274" s="714">
        <v>0</v>
      </c>
      <c r="U274" s="714">
        <v>0</v>
      </c>
      <c r="V274" s="714">
        <v>0</v>
      </c>
      <c r="W274" s="714">
        <v>0</v>
      </c>
      <c r="X274" s="714">
        <v>4.0405625250851979E-2</v>
      </c>
      <c r="Y274" s="714">
        <v>20.271807419582633</v>
      </c>
      <c r="Z274" s="714">
        <v>1.2600190457454383</v>
      </c>
      <c r="AA274" s="714">
        <v>0.2394628852840916</v>
      </c>
      <c r="AB274" s="714">
        <v>8.5412153697772317E-2</v>
      </c>
      <c r="AC274" s="714">
        <v>1.1506833805174282E-2</v>
      </c>
      <c r="AD274" s="714">
        <v>1.8921764623136078E-2</v>
      </c>
      <c r="AE274" s="714">
        <v>2.4421802625019468E-3</v>
      </c>
      <c r="AF274" s="714">
        <v>1.5023294075144555E-3</v>
      </c>
      <c r="AG274" s="714">
        <v>1.8698532120426138E-4</v>
      </c>
      <c r="AH274" s="714">
        <v>1.6194541781468332</v>
      </c>
      <c r="AI274" s="714">
        <v>14.175284455904002</v>
      </c>
      <c r="AJ274" s="714">
        <v>0.90161563150473301</v>
      </c>
      <c r="AK274" s="714">
        <v>0.15326579261168166</v>
      </c>
      <c r="AL274" s="714">
        <v>4.6113198833745671E-3</v>
      </c>
      <c r="AM274" s="714">
        <v>8.2686393711491769E-3</v>
      </c>
      <c r="AN274" s="714">
        <v>1.4881834813302908E-2</v>
      </c>
      <c r="AO274" s="714">
        <v>5.4982670854129639E-4</v>
      </c>
      <c r="AP274" s="714">
        <v>8.5458622851609109E-4</v>
      </c>
      <c r="AQ274" s="714">
        <v>2.0965551953057058E-5</v>
      </c>
      <c r="AR274" s="714">
        <v>1.0840685966732515</v>
      </c>
    </row>
    <row r="275" spans="1:44">
      <c r="A275" s="711" t="s">
        <v>1865</v>
      </c>
      <c r="B275" s="712">
        <v>272</v>
      </c>
      <c r="C275" s="712" t="s">
        <v>440</v>
      </c>
      <c r="D275" s="713">
        <v>4771926</v>
      </c>
      <c r="E275" s="713">
        <v>7259819.872894804</v>
      </c>
      <c r="F275" s="713">
        <v>496584.25841193495</v>
      </c>
      <c r="G275" s="713">
        <v>13051.6919621783</v>
      </c>
      <c r="H275" s="713">
        <v>283.62102475049352</v>
      </c>
      <c r="I275" s="713">
        <v>429.34458073921121</v>
      </c>
      <c r="J275" s="713">
        <v>0</v>
      </c>
      <c r="K275" s="713">
        <v>0</v>
      </c>
      <c r="L275" s="713">
        <v>0</v>
      </c>
      <c r="M275" s="713">
        <v>0</v>
      </c>
      <c r="N275" s="713">
        <v>510348.91597960296</v>
      </c>
      <c r="O275" s="714">
        <v>1.5213605309249985</v>
      </c>
      <c r="P275" s="714">
        <v>0.10406369638002244</v>
      </c>
      <c r="Q275" s="714">
        <v>2.7350994047640933E-3</v>
      </c>
      <c r="R275" s="714">
        <v>5.9435335910593235E-5</v>
      </c>
      <c r="S275" s="714">
        <v>8.9973017339164773E-5</v>
      </c>
      <c r="T275" s="714">
        <v>0</v>
      </c>
      <c r="U275" s="714">
        <v>0</v>
      </c>
      <c r="V275" s="714">
        <v>0</v>
      </c>
      <c r="W275" s="714">
        <v>0</v>
      </c>
      <c r="X275" s="714">
        <v>0.10694820413803628</v>
      </c>
      <c r="Y275" s="714">
        <v>35.044112798621263</v>
      </c>
      <c r="Z275" s="714">
        <v>2.3754014301166135</v>
      </c>
      <c r="AA275" s="714">
        <v>0.72546922044053153</v>
      </c>
      <c r="AB275" s="714">
        <v>0.14208486244899354</v>
      </c>
      <c r="AC275" s="714">
        <v>1.9312502245332396E-2</v>
      </c>
      <c r="AD275" s="714">
        <v>2.3145139269178508E-2</v>
      </c>
      <c r="AE275" s="714">
        <v>1.3957856012404091E-3</v>
      </c>
      <c r="AF275" s="714">
        <v>1.534413054890144E-3</v>
      </c>
      <c r="AG275" s="714">
        <v>9.8475100805446925E-5</v>
      </c>
      <c r="AH275" s="714">
        <v>3.2884418282775854</v>
      </c>
      <c r="AI275" s="714">
        <v>28.608450783830985</v>
      </c>
      <c r="AJ275" s="714">
        <v>1.9732421630568755</v>
      </c>
      <c r="AK275" s="714">
        <v>0.61276055843889088</v>
      </c>
      <c r="AL275" s="714">
        <v>8.5482811778965877E-3</v>
      </c>
      <c r="AM275" s="714">
        <v>1.6117237209879152E-2</v>
      </c>
      <c r="AN275" s="714">
        <v>1.929166123423048E-2</v>
      </c>
      <c r="AO275" s="714">
        <v>4.4314854253183644E-4</v>
      </c>
      <c r="AP275" s="714">
        <v>1.0592732578697352E-3</v>
      </c>
      <c r="AQ275" s="714">
        <v>1.3580603789513384E-5</v>
      </c>
      <c r="AR275" s="714">
        <v>2.6314759035219639</v>
      </c>
    </row>
    <row r="276" spans="1:44">
      <c r="A276" s="711" t="s">
        <v>1866</v>
      </c>
      <c r="B276" s="712">
        <v>273</v>
      </c>
      <c r="C276" s="712" t="s">
        <v>442</v>
      </c>
      <c r="D276" s="713">
        <v>20010229</v>
      </c>
      <c r="E276" s="713">
        <v>8476877480.6503563</v>
      </c>
      <c r="F276" s="713">
        <v>424237793.68264407</v>
      </c>
      <c r="G276" s="713">
        <v>185726.7760565471</v>
      </c>
      <c r="H276" s="713">
        <v>359376.83499750623</v>
      </c>
      <c r="I276" s="713">
        <v>2061535.4913870734</v>
      </c>
      <c r="J276" s="713">
        <v>0</v>
      </c>
      <c r="K276" s="713">
        <v>0</v>
      </c>
      <c r="L276" s="713">
        <v>486228.76569037663</v>
      </c>
      <c r="M276" s="713">
        <v>0</v>
      </c>
      <c r="N276" s="713">
        <v>427330661.55077559</v>
      </c>
      <c r="O276" s="714">
        <v>423.6272098960165</v>
      </c>
      <c r="P276" s="714">
        <v>21.201046408946347</v>
      </c>
      <c r="Q276" s="714">
        <v>9.281591732735647E-3</v>
      </c>
      <c r="R276" s="714">
        <v>1.795965628366903E-2</v>
      </c>
      <c r="S276" s="714">
        <v>0.10302408290215337</v>
      </c>
      <c r="T276" s="714">
        <v>0</v>
      </c>
      <c r="U276" s="714">
        <v>0</v>
      </c>
      <c r="V276" s="714">
        <v>2.4299010555570186E-2</v>
      </c>
      <c r="W276" s="714">
        <v>0</v>
      </c>
      <c r="X276" s="714">
        <v>21.355610750420475</v>
      </c>
      <c r="Y276" s="714">
        <v>488.77604612605387</v>
      </c>
      <c r="Z276" s="714">
        <v>24.515816722566353</v>
      </c>
      <c r="AA276" s="714">
        <v>0.64232618194247948</v>
      </c>
      <c r="AB276" s="714">
        <v>1.3913385503219875</v>
      </c>
      <c r="AC276" s="714">
        <v>0.12655562908067877</v>
      </c>
      <c r="AD276" s="714">
        <v>1.9884008834359267E-2</v>
      </c>
      <c r="AE276" s="714">
        <v>1.616869240815728E-3</v>
      </c>
      <c r="AF276" s="714">
        <v>2.7699350215619201E-2</v>
      </c>
      <c r="AG276" s="714">
        <v>1.0861539229516917E-4</v>
      </c>
      <c r="AH276" s="714">
        <v>26.725345927594589</v>
      </c>
      <c r="AI276" s="714">
        <v>468.99757538549812</v>
      </c>
      <c r="AJ276" s="714">
        <v>23.425456470566605</v>
      </c>
      <c r="AK276" s="714">
        <v>0.10740018785029752</v>
      </c>
      <c r="AL276" s="714">
        <v>4.2217409390834452E-2</v>
      </c>
      <c r="AM276" s="714">
        <v>0.12097464155596574</v>
      </c>
      <c r="AN276" s="714">
        <v>1.3670397958931862E-2</v>
      </c>
      <c r="AO276" s="714">
        <v>5.5267153336598953E-4</v>
      </c>
      <c r="AP276" s="714">
        <v>2.6849008154678569E-2</v>
      </c>
      <c r="AQ276" s="714">
        <v>1.7090596018503246E-5</v>
      </c>
      <c r="AR276" s="714">
        <v>23.737137877606695</v>
      </c>
    </row>
    <row r="277" spans="1:44">
      <c r="A277" s="711" t="s">
        <v>1867</v>
      </c>
      <c r="B277" s="712">
        <v>274</v>
      </c>
      <c r="C277" s="712" t="s">
        <v>743</v>
      </c>
      <c r="D277" s="713">
        <v>3089183</v>
      </c>
      <c r="E277" s="713">
        <v>23984795.690969113</v>
      </c>
      <c r="F277" s="713">
        <v>1226011.0626719436</v>
      </c>
      <c r="G277" s="713">
        <v>1205.4246233154383</v>
      </c>
      <c r="H277" s="713">
        <v>34310.261125854711</v>
      </c>
      <c r="I277" s="713">
        <v>2429.8939456448215</v>
      </c>
      <c r="J277" s="713">
        <v>0</v>
      </c>
      <c r="K277" s="713">
        <v>0</v>
      </c>
      <c r="L277" s="713">
        <v>0</v>
      </c>
      <c r="M277" s="713">
        <v>0</v>
      </c>
      <c r="N277" s="713">
        <v>1263956.6423667585</v>
      </c>
      <c r="O277" s="714">
        <v>7.7641226469811313</v>
      </c>
      <c r="P277" s="714">
        <v>0.39687226773938078</v>
      </c>
      <c r="Q277" s="714">
        <v>3.902082276496531E-4</v>
      </c>
      <c r="R277" s="714">
        <v>1.1106580971685624E-2</v>
      </c>
      <c r="S277" s="714">
        <v>7.8658141833773572E-4</v>
      </c>
      <c r="T277" s="714">
        <v>0</v>
      </c>
      <c r="U277" s="714">
        <v>0</v>
      </c>
      <c r="V277" s="714">
        <v>0</v>
      </c>
      <c r="W277" s="714">
        <v>0</v>
      </c>
      <c r="X277" s="714">
        <v>0.40915563835705382</v>
      </c>
      <c r="Y277" s="714">
        <v>58.375831882565002</v>
      </c>
      <c r="Z277" s="714">
        <v>3.2564648248965136</v>
      </c>
      <c r="AA277" s="714">
        <v>1.1717083042788423</v>
      </c>
      <c r="AB277" s="714">
        <v>2.8789123370332206</v>
      </c>
      <c r="AC277" s="714">
        <v>1.8932674688006787E-2</v>
      </c>
      <c r="AD277" s="714">
        <v>1.4229942114925179E-2</v>
      </c>
      <c r="AE277" s="714">
        <v>8.742684848563019E-4</v>
      </c>
      <c r="AF277" s="714">
        <v>1.786634481104147E-3</v>
      </c>
      <c r="AG277" s="714">
        <v>6.01668066668655E-5</v>
      </c>
      <c r="AH277" s="714">
        <v>7.3429691527841356</v>
      </c>
      <c r="AI277" s="714">
        <v>17.956446497457808</v>
      </c>
      <c r="AJ277" s="714">
        <v>1.0157432493809828</v>
      </c>
      <c r="AK277" s="714">
        <v>5.415035021394083E-2</v>
      </c>
      <c r="AL277" s="714">
        <v>4.6871351044782406E-2</v>
      </c>
      <c r="AM277" s="714">
        <v>7.3475549506206508E-3</v>
      </c>
      <c r="AN277" s="714">
        <v>4.6509713805739416E-3</v>
      </c>
      <c r="AO277" s="714">
        <v>1.1329623663837954E-4</v>
      </c>
      <c r="AP277" s="714">
        <v>3.767816972173743E-4</v>
      </c>
      <c r="AQ277" s="714">
        <v>2.8625290856548391E-6</v>
      </c>
      <c r="AR277" s="714">
        <v>1.129256417433842</v>
      </c>
    </row>
    <row r="278" spans="1:44">
      <c r="A278" s="711" t="s">
        <v>1868</v>
      </c>
      <c r="B278" s="712">
        <v>275</v>
      </c>
      <c r="C278" s="712" t="s">
        <v>745</v>
      </c>
      <c r="D278" s="713">
        <v>153190</v>
      </c>
      <c r="E278" s="713">
        <v>35885498.631524317</v>
      </c>
      <c r="F278" s="713">
        <v>1880032.9486848142</v>
      </c>
      <c r="G278" s="713">
        <v>0</v>
      </c>
      <c r="H278" s="713">
        <v>514.52209537672252</v>
      </c>
      <c r="I278" s="713">
        <v>6826.0469676294324</v>
      </c>
      <c r="J278" s="713">
        <v>0</v>
      </c>
      <c r="K278" s="713">
        <v>0</v>
      </c>
      <c r="L278" s="713">
        <v>0</v>
      </c>
      <c r="M278" s="713">
        <v>0</v>
      </c>
      <c r="N278" s="713">
        <v>1887373.5177478201</v>
      </c>
      <c r="O278" s="714">
        <v>234.25483798893086</v>
      </c>
      <c r="P278" s="714">
        <v>12.272556620437458</v>
      </c>
      <c r="Q278" s="714">
        <v>0</v>
      </c>
      <c r="R278" s="714">
        <v>3.3587185545839969E-3</v>
      </c>
      <c r="S278" s="714">
        <v>4.455935092127053E-2</v>
      </c>
      <c r="T278" s="714">
        <v>0</v>
      </c>
      <c r="U278" s="714">
        <v>0</v>
      </c>
      <c r="V278" s="714">
        <v>0</v>
      </c>
      <c r="W278" s="714">
        <v>0</v>
      </c>
      <c r="X278" s="714">
        <v>12.320474689913311</v>
      </c>
      <c r="Y278" s="714">
        <v>343.64605238222498</v>
      </c>
      <c r="Z278" s="714">
        <v>17.886121504765264</v>
      </c>
      <c r="AA278" s="714">
        <v>0.28509148872037204</v>
      </c>
      <c r="AB278" s="714">
        <v>0.64116833652761385</v>
      </c>
      <c r="AC278" s="714">
        <v>7.7830432452778625E-2</v>
      </c>
      <c r="AD278" s="714">
        <v>2.0245123053201211E-2</v>
      </c>
      <c r="AE278" s="714">
        <v>1.6887139310577703E-3</v>
      </c>
      <c r="AF278" s="714">
        <v>6.0621029410143556E-3</v>
      </c>
      <c r="AG278" s="714">
        <v>1.129673606210871E-4</v>
      </c>
      <c r="AH278" s="714">
        <v>18.918320669751921</v>
      </c>
      <c r="AI278" s="714">
        <v>333.78169300716894</v>
      </c>
      <c r="AJ278" s="714">
        <v>17.333496263368787</v>
      </c>
      <c r="AK278" s="714">
        <v>3.5889730426979759E-2</v>
      </c>
      <c r="AL278" s="714">
        <v>2.1502747532776038E-2</v>
      </c>
      <c r="AM278" s="714">
        <v>7.468282479487319E-2</v>
      </c>
      <c r="AN278" s="714">
        <v>1.5949816409617422E-2</v>
      </c>
      <c r="AO278" s="714">
        <v>6.4281406796734672E-4</v>
      </c>
      <c r="AP278" s="714">
        <v>5.5194208392219937E-3</v>
      </c>
      <c r="AQ278" s="714">
        <v>1.9785071855440365E-5</v>
      </c>
      <c r="AR278" s="714">
        <v>17.487703402512075</v>
      </c>
    </row>
    <row r="279" spans="1:44">
      <c r="A279" s="711" t="s">
        <v>1869</v>
      </c>
      <c r="B279" s="712">
        <v>276</v>
      </c>
      <c r="C279" s="712" t="s">
        <v>1314</v>
      </c>
      <c r="D279" s="713">
        <v>2750749</v>
      </c>
      <c r="E279" s="713">
        <v>4647956.5271948446</v>
      </c>
      <c r="F279" s="713">
        <v>117907.62649042728</v>
      </c>
      <c r="G279" s="713">
        <v>0</v>
      </c>
      <c r="H279" s="713">
        <v>41.545521820640289</v>
      </c>
      <c r="I279" s="713">
        <v>70.8195748183132</v>
      </c>
      <c r="J279" s="713">
        <v>0</v>
      </c>
      <c r="K279" s="713">
        <v>0</v>
      </c>
      <c r="L279" s="713">
        <v>0</v>
      </c>
      <c r="M279" s="713">
        <v>0</v>
      </c>
      <c r="N279" s="713">
        <v>118019.99158706622</v>
      </c>
      <c r="O279" s="714">
        <v>1.6897057954741943</v>
      </c>
      <c r="P279" s="714">
        <v>4.2863825994457247E-2</v>
      </c>
      <c r="Q279" s="714">
        <v>0</v>
      </c>
      <c r="R279" s="714">
        <v>1.5103348877211367E-5</v>
      </c>
      <c r="S279" s="714">
        <v>2.5745560506724969E-5</v>
      </c>
      <c r="T279" s="714">
        <v>0</v>
      </c>
      <c r="U279" s="714">
        <v>0</v>
      </c>
      <c r="V279" s="714">
        <v>0</v>
      </c>
      <c r="W279" s="714">
        <v>0</v>
      </c>
      <c r="X279" s="714">
        <v>4.2904674903841186E-2</v>
      </c>
      <c r="Y279" s="714">
        <v>31.800653699480534</v>
      </c>
      <c r="Z279" s="714">
        <v>1.6231672779550959</v>
      </c>
      <c r="AA279" s="714">
        <v>0.11786103220359138</v>
      </c>
      <c r="AB279" s="714">
        <v>0.10642008994459556</v>
      </c>
      <c r="AC279" s="714">
        <v>1.2579823617593291E-2</v>
      </c>
      <c r="AD279" s="714">
        <v>1.4983492788120865E-2</v>
      </c>
      <c r="AE279" s="714">
        <v>5.6673836732163405E-4</v>
      </c>
      <c r="AF279" s="714">
        <v>1.6829388433882214E-3</v>
      </c>
      <c r="AG279" s="714">
        <v>4.1181548015791828E-5</v>
      </c>
      <c r="AH279" s="714">
        <v>1.8773025752677226</v>
      </c>
      <c r="AI279" s="714">
        <v>28.725754985713372</v>
      </c>
      <c r="AJ279" s="714">
        <v>1.4477131714036682</v>
      </c>
      <c r="AK279" s="714">
        <v>6.5023563074392804E-2</v>
      </c>
      <c r="AL279" s="714">
        <v>4.6199926092587197E-3</v>
      </c>
      <c r="AM279" s="714">
        <v>1.0442558837551876E-2</v>
      </c>
      <c r="AN279" s="714">
        <v>1.2338059539148356E-2</v>
      </c>
      <c r="AO279" s="714">
        <v>1.9725466404005342E-4</v>
      </c>
      <c r="AP279" s="714">
        <v>1.4994700974311195E-3</v>
      </c>
      <c r="AQ279" s="714">
        <v>5.8485732068094872E-6</v>
      </c>
      <c r="AR279" s="714">
        <v>1.541839918798698</v>
      </c>
    </row>
    <row r="280" spans="1:44">
      <c r="A280" s="711" t="s">
        <v>1870</v>
      </c>
      <c r="B280" s="712">
        <v>277</v>
      </c>
      <c r="C280" s="712" t="s">
        <v>1315</v>
      </c>
      <c r="D280" s="713">
        <v>125276</v>
      </c>
      <c r="E280" s="713">
        <v>137532.09417055207</v>
      </c>
      <c r="F280" s="713">
        <v>1858.5145107519913</v>
      </c>
      <c r="G280" s="713">
        <v>0</v>
      </c>
      <c r="H280" s="713">
        <v>1.2293235932758322</v>
      </c>
      <c r="I280" s="713">
        <v>2.095536904453152</v>
      </c>
      <c r="J280" s="713">
        <v>0</v>
      </c>
      <c r="K280" s="713">
        <v>0</v>
      </c>
      <c r="L280" s="713">
        <v>0</v>
      </c>
      <c r="M280" s="713">
        <v>0</v>
      </c>
      <c r="N280" s="713">
        <v>1861.8393712497204</v>
      </c>
      <c r="O280" s="714">
        <v>1.0978327386774167</v>
      </c>
      <c r="P280" s="714">
        <v>1.483535961199265E-2</v>
      </c>
      <c r="Q280" s="714">
        <v>0</v>
      </c>
      <c r="R280" s="714">
        <v>9.8129218148394912E-6</v>
      </c>
      <c r="S280" s="714">
        <v>1.6727361222046938E-5</v>
      </c>
      <c r="T280" s="714">
        <v>0</v>
      </c>
      <c r="U280" s="714">
        <v>0</v>
      </c>
      <c r="V280" s="714">
        <v>0</v>
      </c>
      <c r="W280" s="714">
        <v>0</v>
      </c>
      <c r="X280" s="714">
        <v>1.4861899895029536E-2</v>
      </c>
      <c r="Y280" s="714">
        <v>32.712827695427485</v>
      </c>
      <c r="Z280" s="714">
        <v>1.6575313487365646</v>
      </c>
      <c r="AA280" s="714">
        <v>6.3457128934943458E-2</v>
      </c>
      <c r="AB280" s="714">
        <v>0.10730940577328373</v>
      </c>
      <c r="AC280" s="714">
        <v>9.481446657680687E-3</v>
      </c>
      <c r="AD280" s="714">
        <v>1.6537317752791825E-2</v>
      </c>
      <c r="AE280" s="714">
        <v>1.4092919351544136E-3</v>
      </c>
      <c r="AF280" s="714">
        <v>2.1034052394714618E-3</v>
      </c>
      <c r="AG280" s="714">
        <v>9.4491595353446298E-5</v>
      </c>
      <c r="AH280" s="714">
        <v>1.8579238366252437</v>
      </c>
      <c r="AI280" s="714">
        <v>30.351900867305464</v>
      </c>
      <c r="AJ280" s="714">
        <v>1.5226326023031542</v>
      </c>
      <c r="AK280" s="714">
        <v>1.7099092978784623E-2</v>
      </c>
      <c r="AL280" s="714">
        <v>3.236831926920244E-3</v>
      </c>
      <c r="AM280" s="714">
        <v>8.3952229893238042E-3</v>
      </c>
      <c r="AN280" s="714">
        <v>1.4105316251184949E-2</v>
      </c>
      <c r="AO280" s="714">
        <v>5.723218321958026E-4</v>
      </c>
      <c r="AP280" s="714">
        <v>1.8367663452117219E-3</v>
      </c>
      <c r="AQ280" s="714">
        <v>1.7640166202670259E-5</v>
      </c>
      <c r="AR280" s="714">
        <v>1.5678957947929781</v>
      </c>
    </row>
    <row r="281" spans="1:44">
      <c r="A281" s="711" t="s">
        <v>1871</v>
      </c>
      <c r="B281" s="712">
        <v>278</v>
      </c>
      <c r="C281" s="712" t="s">
        <v>1872</v>
      </c>
      <c r="D281" s="713">
        <v>1654386</v>
      </c>
      <c r="E281" s="713">
        <v>11447549.637540447</v>
      </c>
      <c r="F281" s="713">
        <v>721866.93815154489</v>
      </c>
      <c r="G281" s="713">
        <v>594626.04258858843</v>
      </c>
      <c r="H281" s="713">
        <v>1609499.9757396616</v>
      </c>
      <c r="I281" s="713">
        <v>1332668.48235141</v>
      </c>
      <c r="J281" s="713">
        <v>0</v>
      </c>
      <c r="K281" s="713">
        <v>0</v>
      </c>
      <c r="L281" s="713">
        <v>0</v>
      </c>
      <c r="M281" s="713">
        <v>0</v>
      </c>
      <c r="N281" s="713">
        <v>4258661.4388312045</v>
      </c>
      <c r="O281" s="714">
        <v>6.9195155408353592</v>
      </c>
      <c r="P281" s="714">
        <v>0.43633525558820307</v>
      </c>
      <c r="Q281" s="714">
        <v>0.35942400539450192</v>
      </c>
      <c r="R281" s="714">
        <v>0.97286846947427119</v>
      </c>
      <c r="S281" s="714">
        <v>0.80553660533358595</v>
      </c>
      <c r="T281" s="714">
        <v>0</v>
      </c>
      <c r="U281" s="714">
        <v>0</v>
      </c>
      <c r="V281" s="714">
        <v>0</v>
      </c>
      <c r="W281" s="714">
        <v>0</v>
      </c>
      <c r="X281" s="714">
        <v>2.5741643357905621</v>
      </c>
      <c r="Y281" s="714">
        <v>78.733712495041317</v>
      </c>
      <c r="Z281" s="714">
        <v>4.2482367819440485</v>
      </c>
      <c r="AA281" s="714">
        <v>0.6036618594629688</v>
      </c>
      <c r="AB281" s="714">
        <v>1.2946713319233349</v>
      </c>
      <c r="AC281" s="714">
        <v>0.83087375311527678</v>
      </c>
      <c r="AD281" s="714">
        <v>4.6050895513584655E-2</v>
      </c>
      <c r="AE281" s="714">
        <v>2.2829585351193497E-3</v>
      </c>
      <c r="AF281" s="714">
        <v>4.6256473088238104E-3</v>
      </c>
      <c r="AG281" s="714">
        <v>1.567743503066366E-4</v>
      </c>
      <c r="AH281" s="714">
        <v>7.0305600021534644</v>
      </c>
      <c r="AI281" s="714">
        <v>69.911785585155542</v>
      </c>
      <c r="AJ281" s="714">
        <v>3.7424194840693543</v>
      </c>
      <c r="AK281" s="714">
        <v>0.44986053684907978</v>
      </c>
      <c r="AL281" s="714">
        <v>0.98100471218903995</v>
      </c>
      <c r="AM281" s="714">
        <v>0.82567914664434916</v>
      </c>
      <c r="AN281" s="714">
        <v>3.7937369005853858E-2</v>
      </c>
      <c r="AO281" s="714">
        <v>8.6751362246587809E-4</v>
      </c>
      <c r="AP281" s="714">
        <v>3.8940952282896738E-3</v>
      </c>
      <c r="AQ281" s="714">
        <v>2.5689075831838006E-5</v>
      </c>
      <c r="AR281" s="714">
        <v>6.0416885466842647</v>
      </c>
    </row>
    <row r="282" spans="1:44">
      <c r="A282" s="711" t="s">
        <v>1873</v>
      </c>
      <c r="B282" s="712">
        <v>279</v>
      </c>
      <c r="C282" s="712" t="s">
        <v>1318</v>
      </c>
      <c r="D282" s="713">
        <v>949001</v>
      </c>
      <c r="E282" s="713">
        <v>17984190.175491881</v>
      </c>
      <c r="F282" s="713">
        <v>479491.87339269073</v>
      </c>
      <c r="G282" s="713">
        <v>10209907.986885287</v>
      </c>
      <c r="H282" s="713">
        <v>1230278.1447765189</v>
      </c>
      <c r="I282" s="713">
        <v>339103.79873677017</v>
      </c>
      <c r="J282" s="713">
        <v>0</v>
      </c>
      <c r="K282" s="713">
        <v>0</v>
      </c>
      <c r="L282" s="713">
        <v>0</v>
      </c>
      <c r="M282" s="713">
        <v>0</v>
      </c>
      <c r="N282" s="713">
        <v>12258781.803791266</v>
      </c>
      <c r="O282" s="714">
        <v>18.950654609944436</v>
      </c>
      <c r="P282" s="714">
        <v>0.50525960814866444</v>
      </c>
      <c r="Q282" s="714">
        <v>10.758585066702024</v>
      </c>
      <c r="R282" s="714">
        <v>1.2963928855465052</v>
      </c>
      <c r="S282" s="714">
        <v>0.35732712477307205</v>
      </c>
      <c r="T282" s="714">
        <v>0</v>
      </c>
      <c r="U282" s="714">
        <v>0</v>
      </c>
      <c r="V282" s="714">
        <v>0</v>
      </c>
      <c r="W282" s="714">
        <v>0</v>
      </c>
      <c r="X282" s="714">
        <v>12.917564685170264</v>
      </c>
      <c r="Y282" s="714">
        <v>73.258280672678893</v>
      </c>
      <c r="Z282" s="714">
        <v>3.5702536368352176</v>
      </c>
      <c r="AA282" s="714">
        <v>10.888842818017423</v>
      </c>
      <c r="AB282" s="714">
        <v>1.5232676335823752</v>
      </c>
      <c r="AC282" s="714">
        <v>0.38121358837905822</v>
      </c>
      <c r="AD282" s="714">
        <v>1.7802095978917066E-2</v>
      </c>
      <c r="AE282" s="714">
        <v>1.0206102061745472E-3</v>
      </c>
      <c r="AF282" s="714">
        <v>2.8025320304526269E-3</v>
      </c>
      <c r="AG282" s="714">
        <v>6.4819393440601934E-5</v>
      </c>
      <c r="AH282" s="714">
        <v>16.385267734423064</v>
      </c>
      <c r="AI282" s="714">
        <v>67.889756428704544</v>
      </c>
      <c r="AJ282" s="714">
        <v>3.2589307641575944</v>
      </c>
      <c r="AK282" s="714">
        <v>10.789849595547906</v>
      </c>
      <c r="AL282" s="714">
        <v>1.3067529478865372</v>
      </c>
      <c r="AM282" s="714">
        <v>0.37752286918257616</v>
      </c>
      <c r="AN282" s="714">
        <v>1.4929860806409975E-2</v>
      </c>
      <c r="AO282" s="714">
        <v>4.1723281079119874E-4</v>
      </c>
      <c r="AP282" s="714">
        <v>2.4974433618863063E-3</v>
      </c>
      <c r="AQ282" s="714">
        <v>1.1126462681532527E-5</v>
      </c>
      <c r="AR282" s="714">
        <v>15.75091184021638</v>
      </c>
    </row>
    <row r="283" spans="1:44">
      <c r="A283" s="711" t="s">
        <v>1874</v>
      </c>
      <c r="B283" s="712">
        <v>280</v>
      </c>
      <c r="C283" s="712" t="s">
        <v>6</v>
      </c>
      <c r="D283" s="713">
        <v>5043316</v>
      </c>
      <c r="E283" s="713">
        <v>112379252.21835873</v>
      </c>
      <c r="F283" s="713">
        <v>3693009.2869407632</v>
      </c>
      <c r="G283" s="713">
        <v>19397835.629950762</v>
      </c>
      <c r="H283" s="713">
        <v>949041.10395031236</v>
      </c>
      <c r="I283" s="713">
        <v>1497218.1791835553</v>
      </c>
      <c r="J283" s="713">
        <v>0</v>
      </c>
      <c r="K283" s="713">
        <v>0</v>
      </c>
      <c r="L283" s="713">
        <v>0</v>
      </c>
      <c r="M283" s="713">
        <v>0</v>
      </c>
      <c r="N283" s="713">
        <v>25537104.200025391</v>
      </c>
      <c r="O283" s="714">
        <v>22.282810004044705</v>
      </c>
      <c r="P283" s="714">
        <v>0.73225815850935438</v>
      </c>
      <c r="Q283" s="714">
        <v>3.8462463248288947</v>
      </c>
      <c r="R283" s="714">
        <v>0.18817799716502245</v>
      </c>
      <c r="S283" s="714">
        <v>0.29687177626457578</v>
      </c>
      <c r="T283" s="714">
        <v>0</v>
      </c>
      <c r="U283" s="714">
        <v>0</v>
      </c>
      <c r="V283" s="714">
        <v>0</v>
      </c>
      <c r="W283" s="714">
        <v>0</v>
      </c>
      <c r="X283" s="714">
        <v>5.0635542567678469</v>
      </c>
      <c r="Y283" s="714">
        <v>72.750378219274651</v>
      </c>
      <c r="Z283" s="714">
        <v>3.5567201966779036</v>
      </c>
      <c r="AA283" s="714">
        <v>3.9750700292942835</v>
      </c>
      <c r="AB283" s="714">
        <v>0.40129623236212236</v>
      </c>
      <c r="AC283" s="714">
        <v>0.31830957735999232</v>
      </c>
      <c r="AD283" s="714">
        <v>1.2644026566308949E-2</v>
      </c>
      <c r="AE283" s="714">
        <v>9.6550553783552998E-4</v>
      </c>
      <c r="AF283" s="714">
        <v>2.6936482756839417E-3</v>
      </c>
      <c r="AG283" s="714">
        <v>5.4319767964787079E-5</v>
      </c>
      <c r="AH283" s="714">
        <v>8.2677535358420968</v>
      </c>
      <c r="AI283" s="714">
        <v>68.115972451992846</v>
      </c>
      <c r="AJ283" s="714">
        <v>3.2871331614042436</v>
      </c>
      <c r="AK283" s="714">
        <v>3.8860651060964342</v>
      </c>
      <c r="AL283" s="714">
        <v>0.19846252278724336</v>
      </c>
      <c r="AM283" s="714">
        <v>0.31553474599121889</v>
      </c>
      <c r="AN283" s="714">
        <v>1.0295297438611972E-2</v>
      </c>
      <c r="AO283" s="714">
        <v>4.5696194434411791E-4</v>
      </c>
      <c r="AP283" s="714">
        <v>2.4335534646803712E-3</v>
      </c>
      <c r="AQ283" s="714">
        <v>9.2247957919903779E-6</v>
      </c>
      <c r="AR283" s="714">
        <v>7.7003905739225678</v>
      </c>
    </row>
    <row r="284" spans="1:44">
      <c r="A284" s="711" t="s">
        <v>1875</v>
      </c>
      <c r="B284" s="712">
        <v>281</v>
      </c>
      <c r="C284" s="712" t="s">
        <v>749</v>
      </c>
      <c r="D284" s="713">
        <v>48959979</v>
      </c>
      <c r="E284" s="713">
        <v>36132167.613261953</v>
      </c>
      <c r="F284" s="713">
        <v>2405399.5869963388</v>
      </c>
      <c r="G284" s="713">
        <v>0</v>
      </c>
      <c r="H284" s="713">
        <v>322.9655331801855</v>
      </c>
      <c r="I284" s="713">
        <v>550.53543049800737</v>
      </c>
      <c r="J284" s="713">
        <v>0</v>
      </c>
      <c r="K284" s="713">
        <v>0</v>
      </c>
      <c r="L284" s="713">
        <v>0</v>
      </c>
      <c r="M284" s="713">
        <v>0</v>
      </c>
      <c r="N284" s="713">
        <v>2406273.0879600169</v>
      </c>
      <c r="O284" s="714">
        <v>0.73799393609343567</v>
      </c>
      <c r="P284" s="714">
        <v>4.9129914598132055E-2</v>
      </c>
      <c r="Q284" s="714">
        <v>0</v>
      </c>
      <c r="R284" s="714">
        <v>6.5965210724495107E-6</v>
      </c>
      <c r="S284" s="714">
        <v>1.1244601034204026E-5</v>
      </c>
      <c r="T284" s="714">
        <v>0</v>
      </c>
      <c r="U284" s="714">
        <v>0</v>
      </c>
      <c r="V284" s="714">
        <v>0</v>
      </c>
      <c r="W284" s="714">
        <v>0</v>
      </c>
      <c r="X284" s="714">
        <v>4.9147755720238703E-2</v>
      </c>
      <c r="Y284" s="714">
        <v>12.642523035771738</v>
      </c>
      <c r="Z284" s="714">
        <v>0.74445197259978213</v>
      </c>
      <c r="AA284" s="714">
        <v>4.7320051736285812E-2</v>
      </c>
      <c r="AB284" s="714">
        <v>6.438313512761637E-2</v>
      </c>
      <c r="AC284" s="714">
        <v>6.177759153030234E-3</v>
      </c>
      <c r="AD284" s="714">
        <v>7.4440158107272761E-3</v>
      </c>
      <c r="AE284" s="714">
        <v>3.9152479091643816E-4</v>
      </c>
      <c r="AF284" s="714">
        <v>4.6468301933762864E-4</v>
      </c>
      <c r="AG284" s="714">
        <v>2.3368257911667978E-5</v>
      </c>
      <c r="AH284" s="714">
        <v>0.87065651049560766</v>
      </c>
      <c r="AI284" s="714">
        <v>10.819460593233886</v>
      </c>
      <c r="AJ284" s="714">
        <v>0.63883699554390216</v>
      </c>
      <c r="AK284" s="714">
        <v>1.9763569276829564E-2</v>
      </c>
      <c r="AL284" s="714">
        <v>2.9831710739548285E-3</v>
      </c>
      <c r="AM284" s="714">
        <v>5.2224766915024579E-3</v>
      </c>
      <c r="AN284" s="714">
        <v>6.6454029820522762E-3</v>
      </c>
      <c r="AO284" s="714">
        <v>1.4267862243105692E-4</v>
      </c>
      <c r="AP284" s="714">
        <v>3.4557527956781777E-4</v>
      </c>
      <c r="AQ284" s="714">
        <v>2.4750033369011044E-6</v>
      </c>
      <c r="AR284" s="714">
        <v>0.67394234447357704</v>
      </c>
    </row>
    <row r="285" spans="1:44">
      <c r="A285" s="711" t="s">
        <v>1876</v>
      </c>
      <c r="B285" s="712">
        <v>282</v>
      </c>
      <c r="C285" s="712" t="s">
        <v>751</v>
      </c>
      <c r="D285" s="713">
        <v>43758323</v>
      </c>
      <c r="E285" s="713">
        <v>47791874.532519847</v>
      </c>
      <c r="F285" s="713">
        <v>2858592.4730883976</v>
      </c>
      <c r="G285" s="713">
        <v>0</v>
      </c>
      <c r="H285" s="713">
        <v>427.1852274484217</v>
      </c>
      <c r="I285" s="713">
        <v>728.19102639196058</v>
      </c>
      <c r="J285" s="713">
        <v>0</v>
      </c>
      <c r="K285" s="713">
        <v>0</v>
      </c>
      <c r="L285" s="713">
        <v>0</v>
      </c>
      <c r="M285" s="713">
        <v>0</v>
      </c>
      <c r="N285" s="713">
        <v>2859747.8493422382</v>
      </c>
      <c r="O285" s="714">
        <v>1.0921779276714934</v>
      </c>
      <c r="P285" s="714">
        <v>6.5326828751833058E-2</v>
      </c>
      <c r="Q285" s="714">
        <v>0</v>
      </c>
      <c r="R285" s="714">
        <v>9.7623765757298724E-6</v>
      </c>
      <c r="S285" s="714">
        <v>1.6641200495548253E-5</v>
      </c>
      <c r="T285" s="714">
        <v>0</v>
      </c>
      <c r="U285" s="714">
        <v>0</v>
      </c>
      <c r="V285" s="714">
        <v>0</v>
      </c>
      <c r="W285" s="714">
        <v>0</v>
      </c>
      <c r="X285" s="714">
        <v>6.5353232328904332E-2</v>
      </c>
      <c r="Y285" s="714">
        <v>25.308742492283312</v>
      </c>
      <c r="Z285" s="714">
        <v>1.3774214940151128</v>
      </c>
      <c r="AA285" s="714">
        <v>7.3617708608975888E-2</v>
      </c>
      <c r="AB285" s="714">
        <v>0.11654456756934198</v>
      </c>
      <c r="AC285" s="714">
        <v>1.220633395589501E-2</v>
      </c>
      <c r="AD285" s="714">
        <v>1.0509130076599761E-2</v>
      </c>
      <c r="AE285" s="714">
        <v>3.7791875187107943E-4</v>
      </c>
      <c r="AF285" s="714">
        <v>1.1404156466452949E-3</v>
      </c>
      <c r="AG285" s="714">
        <v>2.4528783168224594E-5</v>
      </c>
      <c r="AH285" s="714">
        <v>1.5918420974076102</v>
      </c>
      <c r="AI285" s="714">
        <v>22.62008078919181</v>
      </c>
      <c r="AJ285" s="714">
        <v>1.2245101697391174</v>
      </c>
      <c r="AK285" s="714">
        <v>2.6290854881772262E-2</v>
      </c>
      <c r="AL285" s="714">
        <v>7.2829624223986148E-3</v>
      </c>
      <c r="AM285" s="714">
        <v>1.0698120784381962E-2</v>
      </c>
      <c r="AN285" s="714">
        <v>8.9931109983077961E-3</v>
      </c>
      <c r="AO285" s="714">
        <v>1.2446067614585305E-4</v>
      </c>
      <c r="AP285" s="714">
        <v>9.9889024140169236E-4</v>
      </c>
      <c r="AQ285" s="714">
        <v>3.0012798201175153E-6</v>
      </c>
      <c r="AR285" s="714">
        <v>1.2789015710233458</v>
      </c>
    </row>
    <row r="286" spans="1:44">
      <c r="A286" s="711" t="s">
        <v>1877</v>
      </c>
      <c r="B286" s="712">
        <v>283</v>
      </c>
      <c r="C286" s="712" t="s">
        <v>753</v>
      </c>
      <c r="D286" s="713">
        <v>23544887</v>
      </c>
      <c r="E286" s="713">
        <v>2659543.4477149239</v>
      </c>
      <c r="F286" s="713">
        <v>145585.42392600433</v>
      </c>
      <c r="G286" s="713">
        <v>0</v>
      </c>
      <c r="H286" s="713">
        <v>23.772193154884338</v>
      </c>
      <c r="I286" s="713">
        <v>40.522697464142198</v>
      </c>
      <c r="J286" s="713">
        <v>0</v>
      </c>
      <c r="K286" s="713">
        <v>0</v>
      </c>
      <c r="L286" s="713">
        <v>0</v>
      </c>
      <c r="M286" s="713">
        <v>0</v>
      </c>
      <c r="N286" s="713">
        <v>145649.71881662335</v>
      </c>
      <c r="O286" s="714">
        <v>0.11295630544818176</v>
      </c>
      <c r="P286" s="714">
        <v>6.1833137668490116E-3</v>
      </c>
      <c r="Q286" s="714">
        <v>0</v>
      </c>
      <c r="R286" s="714">
        <v>1.00965416206433E-6</v>
      </c>
      <c r="S286" s="714">
        <v>1.7210826904432456E-6</v>
      </c>
      <c r="T286" s="714">
        <v>0</v>
      </c>
      <c r="U286" s="714">
        <v>0</v>
      </c>
      <c r="V286" s="714">
        <v>0</v>
      </c>
      <c r="W286" s="714">
        <v>0</v>
      </c>
      <c r="X286" s="714">
        <v>6.1860445037015196E-3</v>
      </c>
      <c r="Y286" s="714">
        <v>8.4939805531113635</v>
      </c>
      <c r="Z286" s="714">
        <v>0.47899939931283037</v>
      </c>
      <c r="AA286" s="714">
        <v>5.1414293820608581E-2</v>
      </c>
      <c r="AB286" s="714">
        <v>4.0352757297611896E-2</v>
      </c>
      <c r="AC286" s="714">
        <v>6.0422595572484543E-3</v>
      </c>
      <c r="AD286" s="714">
        <v>6.3650868334626E-3</v>
      </c>
      <c r="AE286" s="714">
        <v>3.9879908358469356E-4</v>
      </c>
      <c r="AF286" s="714">
        <v>3.951709203357214E-4</v>
      </c>
      <c r="AG286" s="714">
        <v>2.4063427648824918E-5</v>
      </c>
      <c r="AH286" s="714">
        <v>0.58399183025333101</v>
      </c>
      <c r="AI286" s="714">
        <v>6.9036936850670187</v>
      </c>
      <c r="AJ286" s="714">
        <v>0.38774562088985859</v>
      </c>
      <c r="AK286" s="714">
        <v>3.2769387141751774E-2</v>
      </c>
      <c r="AL286" s="714">
        <v>3.1007428556134313E-3</v>
      </c>
      <c r="AM286" s="714">
        <v>5.0373064053484727E-3</v>
      </c>
      <c r="AN286" s="714">
        <v>5.2692142117864247E-3</v>
      </c>
      <c r="AO286" s="714">
        <v>1.5671416237763281E-4</v>
      </c>
      <c r="AP286" s="714">
        <v>2.8700582873784648E-4</v>
      </c>
      <c r="AQ286" s="714">
        <v>3.3814500935650149E-6</v>
      </c>
      <c r="AR286" s="714">
        <v>0.43436937294556777</v>
      </c>
    </row>
    <row r="287" spans="1:44">
      <c r="A287" s="711" t="s">
        <v>1878</v>
      </c>
      <c r="B287" s="712">
        <v>284</v>
      </c>
      <c r="C287" s="712" t="s">
        <v>1325</v>
      </c>
      <c r="D287" s="713">
        <v>8017322</v>
      </c>
      <c r="E287" s="713">
        <v>580404.13935362932</v>
      </c>
      <c r="F287" s="713">
        <v>32829.611297930329</v>
      </c>
      <c r="G287" s="713">
        <v>0</v>
      </c>
      <c r="H287" s="713">
        <v>5.1879127300829238</v>
      </c>
      <c r="I287" s="713">
        <v>8.8434506930770045</v>
      </c>
      <c r="J287" s="713">
        <v>0</v>
      </c>
      <c r="K287" s="713">
        <v>0</v>
      </c>
      <c r="L287" s="713">
        <v>0</v>
      </c>
      <c r="M287" s="713">
        <v>0</v>
      </c>
      <c r="N287" s="713">
        <v>32843.642661353493</v>
      </c>
      <c r="O287" s="714">
        <v>7.2393766815606178E-2</v>
      </c>
      <c r="P287" s="714">
        <v>4.0948350706046643E-3</v>
      </c>
      <c r="Q287" s="714">
        <v>0</v>
      </c>
      <c r="R287" s="714">
        <v>6.47087984003003E-7</v>
      </c>
      <c r="S287" s="714">
        <v>1.1030429728376888E-6</v>
      </c>
      <c r="T287" s="714">
        <v>0</v>
      </c>
      <c r="U287" s="714">
        <v>0</v>
      </c>
      <c r="V287" s="714">
        <v>0</v>
      </c>
      <c r="W287" s="714">
        <v>0</v>
      </c>
      <c r="X287" s="714">
        <v>4.0965852015615051E-3</v>
      </c>
      <c r="Y287" s="714">
        <v>7.1477401201441024</v>
      </c>
      <c r="Z287" s="714">
        <v>0.40420948585780481</v>
      </c>
      <c r="AA287" s="714">
        <v>5.083078850979178E-2</v>
      </c>
      <c r="AB287" s="714">
        <v>3.6368570416022317E-2</v>
      </c>
      <c r="AC287" s="714">
        <v>6.0030622785198304E-3</v>
      </c>
      <c r="AD287" s="714">
        <v>6.3743535660509242E-3</v>
      </c>
      <c r="AE287" s="714">
        <v>3.5982544842239831E-4</v>
      </c>
      <c r="AF287" s="714">
        <v>3.1634623958706244E-4</v>
      </c>
      <c r="AG287" s="714">
        <v>1.8700894612631347E-5</v>
      </c>
      <c r="AH287" s="714">
        <v>0.50448113321081178</v>
      </c>
      <c r="AI287" s="714">
        <v>5.7235474144070322</v>
      </c>
      <c r="AJ287" s="714">
        <v>0.32277524664165852</v>
      </c>
      <c r="AK287" s="714">
        <v>3.4216070088047917E-2</v>
      </c>
      <c r="AL287" s="714">
        <v>3.3170811058394058E-3</v>
      </c>
      <c r="AM287" s="714">
        <v>5.0712472170201311E-3</v>
      </c>
      <c r="AN287" s="714">
        <v>5.2757091443676931E-3</v>
      </c>
      <c r="AO287" s="714">
        <v>1.690396985765069E-4</v>
      </c>
      <c r="AP287" s="714">
        <v>2.264991261307898E-4</v>
      </c>
      <c r="AQ287" s="714">
        <v>2.5425739274918373E-6</v>
      </c>
      <c r="AR287" s="714">
        <v>0.37105343559556841</v>
      </c>
    </row>
    <row r="288" spans="1:44">
      <c r="A288" s="711" t="s">
        <v>1879</v>
      </c>
      <c r="B288" s="712">
        <v>285</v>
      </c>
      <c r="C288" s="712" t="s">
        <v>1326</v>
      </c>
      <c r="D288" s="713">
        <v>4771376</v>
      </c>
      <c r="E288" s="713">
        <v>693220.32412057091</v>
      </c>
      <c r="F288" s="713">
        <v>38180.585085236431</v>
      </c>
      <c r="G288" s="713">
        <v>0</v>
      </c>
      <c r="H288" s="713">
        <v>6.1963144306007818</v>
      </c>
      <c r="I288" s="713">
        <v>10.562398405060225</v>
      </c>
      <c r="J288" s="713">
        <v>0</v>
      </c>
      <c r="K288" s="713">
        <v>0</v>
      </c>
      <c r="L288" s="713">
        <v>0</v>
      </c>
      <c r="M288" s="713">
        <v>0</v>
      </c>
      <c r="N288" s="713">
        <v>38197.343798072092</v>
      </c>
      <c r="O288" s="714">
        <v>0.14528729744219926</v>
      </c>
      <c r="P288" s="714">
        <v>8.0020071956677548E-3</v>
      </c>
      <c r="Q288" s="714">
        <v>0</v>
      </c>
      <c r="R288" s="714">
        <v>1.298643081283215E-6</v>
      </c>
      <c r="S288" s="714">
        <v>2.2137007029125822E-6</v>
      </c>
      <c r="T288" s="714">
        <v>0</v>
      </c>
      <c r="U288" s="714">
        <v>0</v>
      </c>
      <c r="V288" s="714">
        <v>0</v>
      </c>
      <c r="W288" s="714">
        <v>0</v>
      </c>
      <c r="X288" s="714">
        <v>8.005519539451951E-3</v>
      </c>
      <c r="Y288" s="714">
        <v>9.8475329924387243</v>
      </c>
      <c r="Z288" s="714">
        <v>0.54884591021135254</v>
      </c>
      <c r="AA288" s="714">
        <v>5.4636617592266984E-2</v>
      </c>
      <c r="AB288" s="714">
        <v>4.6113331077092305E-2</v>
      </c>
      <c r="AC288" s="714">
        <v>6.184916893096048E-3</v>
      </c>
      <c r="AD288" s="714">
        <v>6.1500199513314638E-3</v>
      </c>
      <c r="AE288" s="714">
        <v>4.8590363259070712E-4</v>
      </c>
      <c r="AF288" s="714">
        <v>4.8051722698034529E-4</v>
      </c>
      <c r="AG288" s="714">
        <v>2.4935132225536548E-5</v>
      </c>
      <c r="AH288" s="714">
        <v>0.66292215171693603</v>
      </c>
      <c r="AI288" s="714">
        <v>8.01508697428965</v>
      </c>
      <c r="AJ288" s="714">
        <v>0.44350661926081358</v>
      </c>
      <c r="AK288" s="714">
        <v>3.2670399320507172E-2</v>
      </c>
      <c r="AL288" s="714">
        <v>2.9798454331467598E-3</v>
      </c>
      <c r="AM288" s="714">
        <v>5.0482488338712793E-3</v>
      </c>
      <c r="AN288" s="714">
        <v>4.8624238941171322E-3</v>
      </c>
      <c r="AO288" s="714">
        <v>2.429089453255522E-4</v>
      </c>
      <c r="AP288" s="714">
        <v>3.6344435632758396E-4</v>
      </c>
      <c r="AQ288" s="714">
        <v>3.5653447027471637E-6</v>
      </c>
      <c r="AR288" s="714">
        <v>0.4896774553888118</v>
      </c>
    </row>
    <row r="289" spans="1:44">
      <c r="A289" s="711" t="s">
        <v>1880</v>
      </c>
      <c r="B289" s="712">
        <v>286</v>
      </c>
      <c r="C289" s="712" t="s">
        <v>1328</v>
      </c>
      <c r="D289" s="713">
        <v>10369054</v>
      </c>
      <c r="E289" s="713">
        <v>898046.89772705548</v>
      </c>
      <c r="F289" s="713">
        <v>55779.026760471628</v>
      </c>
      <c r="G289" s="713">
        <v>0</v>
      </c>
      <c r="H289" s="713">
        <v>8.0271462883055609</v>
      </c>
      <c r="I289" s="713">
        <v>13.68328190933382</v>
      </c>
      <c r="J289" s="713">
        <v>0</v>
      </c>
      <c r="K289" s="713">
        <v>0</v>
      </c>
      <c r="L289" s="713">
        <v>0</v>
      </c>
      <c r="M289" s="713">
        <v>0</v>
      </c>
      <c r="N289" s="713">
        <v>55800.737188669264</v>
      </c>
      <c r="O289" s="714">
        <v>8.6608373119385379E-2</v>
      </c>
      <c r="P289" s="714">
        <v>5.3793747009584121E-3</v>
      </c>
      <c r="Q289" s="714">
        <v>0</v>
      </c>
      <c r="R289" s="714">
        <v>7.7414451581654033E-7</v>
      </c>
      <c r="S289" s="714">
        <v>1.3196268347463347E-6</v>
      </c>
      <c r="T289" s="714">
        <v>0</v>
      </c>
      <c r="U289" s="714">
        <v>0</v>
      </c>
      <c r="V289" s="714">
        <v>0</v>
      </c>
      <c r="W289" s="714">
        <v>0</v>
      </c>
      <c r="X289" s="714">
        <v>5.3814684723089744E-3</v>
      </c>
      <c r="Y289" s="714">
        <v>5.2339919816769127</v>
      </c>
      <c r="Z289" s="714">
        <v>0.29666962606206781</v>
      </c>
      <c r="AA289" s="714">
        <v>2.9072441669405334E-2</v>
      </c>
      <c r="AB289" s="714">
        <v>2.8183060161329737E-2</v>
      </c>
      <c r="AC289" s="714">
        <v>3.0500330020356596E-3</v>
      </c>
      <c r="AD289" s="714">
        <v>3.0921308697927038E-3</v>
      </c>
      <c r="AE289" s="714">
        <v>2.4929819586231526E-4</v>
      </c>
      <c r="AF289" s="714">
        <v>2.5168848780854081E-4</v>
      </c>
      <c r="AG289" s="714">
        <v>1.5782485823937007E-5</v>
      </c>
      <c r="AH289" s="714">
        <v>0.36058406093412604</v>
      </c>
      <c r="AI289" s="714">
        <v>4.1729446370311418</v>
      </c>
      <c r="AJ289" s="714">
        <v>0.23558001166212755</v>
      </c>
      <c r="AK289" s="714">
        <v>1.5470765592529079E-2</v>
      </c>
      <c r="AL289" s="714">
        <v>1.6796659307567285E-3</v>
      </c>
      <c r="AM289" s="714">
        <v>2.3604635672243818E-3</v>
      </c>
      <c r="AN289" s="714">
        <v>2.4487958990672427E-3</v>
      </c>
      <c r="AO289" s="714">
        <v>7.3852398006841376E-5</v>
      </c>
      <c r="AP289" s="714">
        <v>1.7619407235795081E-4</v>
      </c>
      <c r="AQ289" s="714">
        <v>1.4640801508731341E-6</v>
      </c>
      <c r="AR289" s="714">
        <v>0.2577912132022207</v>
      </c>
    </row>
    <row r="290" spans="1:44">
      <c r="A290" s="711" t="s">
        <v>1881</v>
      </c>
      <c r="B290" s="712">
        <v>287</v>
      </c>
      <c r="C290" s="712" t="s">
        <v>1329</v>
      </c>
      <c r="D290" s="713">
        <v>13030207</v>
      </c>
      <c r="E290" s="713">
        <v>19029399.595903963</v>
      </c>
      <c r="F290" s="713">
        <v>1006952.0410549936</v>
      </c>
      <c r="G290" s="713">
        <v>0</v>
      </c>
      <c r="H290" s="713">
        <v>170.09331552901799</v>
      </c>
      <c r="I290" s="713">
        <v>289.94548045892367</v>
      </c>
      <c r="J290" s="713">
        <v>0</v>
      </c>
      <c r="K290" s="713">
        <v>0</v>
      </c>
      <c r="L290" s="713">
        <v>0</v>
      </c>
      <c r="M290" s="713">
        <v>0</v>
      </c>
      <c r="N290" s="713">
        <v>1007412.0798509816</v>
      </c>
      <c r="O290" s="714">
        <v>1.4604065457980799</v>
      </c>
      <c r="P290" s="714">
        <v>7.727828430162266E-2</v>
      </c>
      <c r="Q290" s="714">
        <v>0</v>
      </c>
      <c r="R290" s="714">
        <v>1.3053769255470614E-5</v>
      </c>
      <c r="S290" s="714">
        <v>2.2251793886230945E-5</v>
      </c>
      <c r="T290" s="714">
        <v>0</v>
      </c>
      <c r="U290" s="714">
        <v>0</v>
      </c>
      <c r="V290" s="714">
        <v>0</v>
      </c>
      <c r="W290" s="714">
        <v>0</v>
      </c>
      <c r="X290" s="714">
        <v>7.7313589864764359E-2</v>
      </c>
      <c r="Y290" s="714">
        <v>9.4262508840817212</v>
      </c>
      <c r="Z290" s="714">
        <v>0.50031895975607288</v>
      </c>
      <c r="AA290" s="714">
        <v>2.7341163981778577E-2</v>
      </c>
      <c r="AB290" s="714">
        <v>3.8672676991632543E-2</v>
      </c>
      <c r="AC290" s="714">
        <v>3.5560387100693367E-3</v>
      </c>
      <c r="AD290" s="714">
        <v>2.6716356274177414E-3</v>
      </c>
      <c r="AE290" s="714">
        <v>1.8124869410778761E-4</v>
      </c>
      <c r="AF290" s="714">
        <v>4.1769032759582646E-4</v>
      </c>
      <c r="AG290" s="714">
        <v>1.175377543957146E-5</v>
      </c>
      <c r="AH290" s="714">
        <v>0.57317116786411437</v>
      </c>
      <c r="AI290" s="714">
        <v>8.4490482539798641</v>
      </c>
      <c r="AJ290" s="714">
        <v>0.44457928544632785</v>
      </c>
      <c r="AK290" s="714">
        <v>1.080789525318088E-2</v>
      </c>
      <c r="AL290" s="714">
        <v>1.9865991260656444E-3</v>
      </c>
      <c r="AM290" s="714">
        <v>3.0231322853872681E-3</v>
      </c>
      <c r="AN290" s="714">
        <v>2.154414338094776E-3</v>
      </c>
      <c r="AO290" s="714">
        <v>5.7969640807862367E-5</v>
      </c>
      <c r="AP290" s="714">
        <v>3.5870669548632286E-4</v>
      </c>
      <c r="AQ290" s="714">
        <v>1.3775714076512962E-6</v>
      </c>
      <c r="AR290" s="714">
        <v>0.46296938035675822</v>
      </c>
    </row>
    <row r="291" spans="1:44">
      <c r="A291" s="711" t="s">
        <v>1882</v>
      </c>
      <c r="B291" s="712">
        <v>288</v>
      </c>
      <c r="C291" s="712" t="s">
        <v>452</v>
      </c>
      <c r="D291" s="713">
        <v>14935043</v>
      </c>
      <c r="E291" s="713">
        <v>1811130.7769122543</v>
      </c>
      <c r="F291" s="713">
        <v>109062.68908937424</v>
      </c>
      <c r="G291" s="713">
        <v>0</v>
      </c>
      <c r="H291" s="713">
        <v>16.188699866703161</v>
      </c>
      <c r="I291" s="713">
        <v>27.595677973928314</v>
      </c>
      <c r="J291" s="713">
        <v>0</v>
      </c>
      <c r="K291" s="713">
        <v>0</v>
      </c>
      <c r="L291" s="713">
        <v>0</v>
      </c>
      <c r="M291" s="713">
        <v>0</v>
      </c>
      <c r="N291" s="713">
        <v>109106.47346721488</v>
      </c>
      <c r="O291" s="714">
        <v>0.12126719534133609</v>
      </c>
      <c r="P291" s="714">
        <v>7.302469038045236E-3</v>
      </c>
      <c r="Q291" s="714">
        <v>0</v>
      </c>
      <c r="R291" s="714">
        <v>1.0839406265320535E-6</v>
      </c>
      <c r="S291" s="714">
        <v>1.8477133258959024E-6</v>
      </c>
      <c r="T291" s="714">
        <v>0</v>
      </c>
      <c r="U291" s="714">
        <v>0</v>
      </c>
      <c r="V291" s="714">
        <v>0</v>
      </c>
      <c r="W291" s="714">
        <v>0</v>
      </c>
      <c r="X291" s="714">
        <v>7.3054006919976641E-3</v>
      </c>
      <c r="Y291" s="714">
        <v>5.5259379713648809</v>
      </c>
      <c r="Z291" s="714">
        <v>0.31206045025558976</v>
      </c>
      <c r="AA291" s="714">
        <v>3.1771695431887258E-2</v>
      </c>
      <c r="AB291" s="714">
        <v>2.5933517460376067E-2</v>
      </c>
      <c r="AC291" s="714">
        <v>2.8249924758064365E-3</v>
      </c>
      <c r="AD291" s="714">
        <v>3.2902297276286218E-3</v>
      </c>
      <c r="AE291" s="714">
        <v>1.9653418508806225E-4</v>
      </c>
      <c r="AF291" s="714">
        <v>2.7356467172182753E-4</v>
      </c>
      <c r="AG291" s="714">
        <v>1.3513193596374552E-5</v>
      </c>
      <c r="AH291" s="714">
        <v>0.37636449740169442</v>
      </c>
      <c r="AI291" s="714">
        <v>4.5451095052528556</v>
      </c>
      <c r="AJ291" s="714">
        <v>0.25524611973381905</v>
      </c>
      <c r="AK291" s="714">
        <v>1.8789040647523663E-2</v>
      </c>
      <c r="AL291" s="714">
        <v>1.4235236335958727E-3</v>
      </c>
      <c r="AM291" s="714">
        <v>2.2085936778633887E-3</v>
      </c>
      <c r="AN291" s="714">
        <v>2.6519015916206192E-3</v>
      </c>
      <c r="AO291" s="714">
        <v>6.044450660755489E-5</v>
      </c>
      <c r="AP291" s="714">
        <v>2.1000979250633143E-4</v>
      </c>
      <c r="AQ291" s="714">
        <v>1.4149618688610341E-6</v>
      </c>
      <c r="AR291" s="714">
        <v>0.2805910485454054</v>
      </c>
    </row>
    <row r="292" spans="1:44">
      <c r="A292" s="711" t="s">
        <v>1883</v>
      </c>
      <c r="B292" s="712">
        <v>289</v>
      </c>
      <c r="C292" s="712" t="s">
        <v>759</v>
      </c>
      <c r="D292" s="713">
        <v>52214289</v>
      </c>
      <c r="E292" s="713">
        <v>640.48041798188058</v>
      </c>
      <c r="F292" s="713">
        <v>0</v>
      </c>
      <c r="G292" s="713">
        <v>0</v>
      </c>
      <c r="H292" s="713">
        <v>5.724901475577757E-3</v>
      </c>
      <c r="I292" s="713">
        <v>9.7588156463045261E-3</v>
      </c>
      <c r="J292" s="713">
        <v>0</v>
      </c>
      <c r="K292" s="713">
        <v>0</v>
      </c>
      <c r="L292" s="713">
        <v>0</v>
      </c>
      <c r="M292" s="713">
        <v>0</v>
      </c>
      <c r="N292" s="713">
        <v>1.5483717121882283E-2</v>
      </c>
      <c r="O292" s="714">
        <v>1.2266382062233588E-5</v>
      </c>
      <c r="P292" s="714">
        <v>0</v>
      </c>
      <c r="Q292" s="714">
        <v>0</v>
      </c>
      <c r="R292" s="714">
        <v>1.0964242902125426E-10</v>
      </c>
      <c r="S292" s="714">
        <v>1.868993303021808E-10</v>
      </c>
      <c r="T292" s="714">
        <v>0</v>
      </c>
      <c r="U292" s="714">
        <v>0</v>
      </c>
      <c r="V292" s="714">
        <v>0</v>
      </c>
      <c r="W292" s="714">
        <v>0</v>
      </c>
      <c r="X292" s="714">
        <v>2.9654175932343504E-10</v>
      </c>
      <c r="Y292" s="714">
        <v>1.4534374235060099</v>
      </c>
      <c r="Z292" s="714">
        <v>8.8408652070640317E-2</v>
      </c>
      <c r="AA292" s="714">
        <v>1.8359066500987488E-2</v>
      </c>
      <c r="AB292" s="714">
        <v>6.7071045082964902E-3</v>
      </c>
      <c r="AC292" s="714">
        <v>9.1809761884615736E-4</v>
      </c>
      <c r="AD292" s="714">
        <v>1.0428146017656182E-3</v>
      </c>
      <c r="AE292" s="714">
        <v>6.218117493927126E-5</v>
      </c>
      <c r="AF292" s="714">
        <v>6.9764655049619248E-5</v>
      </c>
      <c r="AG292" s="714">
        <v>4.7826718339480642E-6</v>
      </c>
      <c r="AH292" s="714">
        <v>0.11557246380235892</v>
      </c>
      <c r="AI292" s="714">
        <v>1.1219722467607582</v>
      </c>
      <c r="AJ292" s="714">
        <v>6.8938413796734266E-2</v>
      </c>
      <c r="AK292" s="714">
        <v>1.4277216084940736E-2</v>
      </c>
      <c r="AL292" s="714">
        <v>4.3397093666881266E-4</v>
      </c>
      <c r="AM292" s="714">
        <v>7.1744397975291108E-4</v>
      </c>
      <c r="AN292" s="714">
        <v>8.3644688696142837E-4</v>
      </c>
      <c r="AO292" s="714">
        <v>1.8747766929381139E-5</v>
      </c>
      <c r="AP292" s="714">
        <v>4.8751728462164215E-5</v>
      </c>
      <c r="AQ292" s="714">
        <v>4.2854563576439753E-7</v>
      </c>
      <c r="AR292" s="714">
        <v>8.5271419726085471E-2</v>
      </c>
    </row>
    <row r="293" spans="1:44">
      <c r="A293" s="711" t="s">
        <v>1884</v>
      </c>
      <c r="B293" s="712">
        <v>290</v>
      </c>
      <c r="C293" s="712" t="s">
        <v>761</v>
      </c>
      <c r="D293" s="713">
        <v>4690299</v>
      </c>
      <c r="E293" s="713">
        <v>5950386.3332387013</v>
      </c>
      <c r="F293" s="713">
        <v>408960.98574015778</v>
      </c>
      <c r="G293" s="713">
        <v>2582.318039957046</v>
      </c>
      <c r="H293" s="713">
        <v>637.63021331370226</v>
      </c>
      <c r="I293" s="713">
        <v>41531.165147174899</v>
      </c>
      <c r="J293" s="713">
        <v>511.40939930466885</v>
      </c>
      <c r="K293" s="713">
        <v>28739.289434818333</v>
      </c>
      <c r="L293" s="713">
        <v>0</v>
      </c>
      <c r="M293" s="713">
        <v>0</v>
      </c>
      <c r="N293" s="713">
        <v>482962.79797472636</v>
      </c>
      <c r="O293" s="714">
        <v>1.2686582099006272</v>
      </c>
      <c r="P293" s="714">
        <v>8.7192945639533379E-2</v>
      </c>
      <c r="Q293" s="714">
        <v>5.5056576136341116E-4</v>
      </c>
      <c r="R293" s="714">
        <v>1.3594660240502838E-4</v>
      </c>
      <c r="S293" s="714">
        <v>8.8546945828346761E-3</v>
      </c>
      <c r="T293" s="714">
        <v>1.0903556453536734E-4</v>
      </c>
      <c r="U293" s="714">
        <v>6.1273896258678458E-3</v>
      </c>
      <c r="V293" s="714">
        <v>0</v>
      </c>
      <c r="W293" s="714">
        <v>0</v>
      </c>
      <c r="X293" s="714">
        <v>0.1029705777765397</v>
      </c>
      <c r="Y293" s="714">
        <v>48.723171242542854</v>
      </c>
      <c r="Z293" s="714">
        <v>2.5761106743993789</v>
      </c>
      <c r="AA293" s="714">
        <v>0.29208787630681743</v>
      </c>
      <c r="AB293" s="714">
        <v>0.1670620956797505</v>
      </c>
      <c r="AC293" s="714">
        <v>4.0885739223766052E-2</v>
      </c>
      <c r="AD293" s="714">
        <v>8.9242003264672198E-3</v>
      </c>
      <c r="AE293" s="714">
        <v>6.8556645568472923E-3</v>
      </c>
      <c r="AF293" s="714">
        <v>2.8484447005064518E-3</v>
      </c>
      <c r="AG293" s="714">
        <v>6.3898737916215562E-5</v>
      </c>
      <c r="AH293" s="714">
        <v>3.0948385939314496</v>
      </c>
      <c r="AI293" s="714">
        <v>45.323307317007853</v>
      </c>
      <c r="AJ293" s="714">
        <v>2.3796867396794834</v>
      </c>
      <c r="AK293" s="714">
        <v>0.22376419279873483</v>
      </c>
      <c r="AL293" s="714">
        <v>1.9393903994711231E-2</v>
      </c>
      <c r="AM293" s="714">
        <v>3.9381537471266118E-2</v>
      </c>
      <c r="AN293" s="714">
        <v>7.1246523604279535E-3</v>
      </c>
      <c r="AO293" s="714">
        <v>6.3449586619811951E-3</v>
      </c>
      <c r="AP293" s="714">
        <v>2.6166588872852722E-3</v>
      </c>
      <c r="AQ293" s="714">
        <v>7.2980240957865066E-6</v>
      </c>
      <c r="AR293" s="714">
        <v>2.6783199418779859</v>
      </c>
    </row>
    <row r="294" spans="1:44">
      <c r="A294" s="711" t="s">
        <v>1885</v>
      </c>
      <c r="B294" s="712">
        <v>291</v>
      </c>
      <c r="C294" s="712" t="s">
        <v>763</v>
      </c>
      <c r="D294" s="713">
        <v>138279</v>
      </c>
      <c r="E294" s="713">
        <v>1030775.5398075122</v>
      </c>
      <c r="F294" s="713">
        <v>70842.714621942665</v>
      </c>
      <c r="G294" s="713">
        <v>288.82879411483106</v>
      </c>
      <c r="H294" s="713">
        <v>111.38433540118548</v>
      </c>
      <c r="I294" s="713">
        <v>7254.8651738356166</v>
      </c>
      <c r="J294" s="713">
        <v>88.590600695331148</v>
      </c>
      <c r="K294" s="713">
        <v>19289.480427987375</v>
      </c>
      <c r="L294" s="713">
        <v>0</v>
      </c>
      <c r="M294" s="713">
        <v>0</v>
      </c>
      <c r="N294" s="713">
        <v>97875.863953977008</v>
      </c>
      <c r="O294" s="714">
        <v>7.4543172846745502</v>
      </c>
      <c r="P294" s="714">
        <v>0.51231723271026453</v>
      </c>
      <c r="Q294" s="714">
        <v>2.088739390036311E-3</v>
      </c>
      <c r="R294" s="714">
        <v>8.0550434557080598E-4</v>
      </c>
      <c r="S294" s="714">
        <v>5.2465415383649121E-2</v>
      </c>
      <c r="T294" s="714">
        <v>6.4066561585874313E-4</v>
      </c>
      <c r="U294" s="714">
        <v>0.13949681750654383</v>
      </c>
      <c r="V294" s="714">
        <v>0</v>
      </c>
      <c r="W294" s="714">
        <v>0</v>
      </c>
      <c r="X294" s="714">
        <v>0.70781437495192334</v>
      </c>
      <c r="Y294" s="714">
        <v>73.106839099365217</v>
      </c>
      <c r="Z294" s="714">
        <v>3.9509154077039703</v>
      </c>
      <c r="AA294" s="714">
        <v>0.34142224010121297</v>
      </c>
      <c r="AB294" s="714">
        <v>0.22687018157891808</v>
      </c>
      <c r="AC294" s="714">
        <v>8.8527745263653063E-2</v>
      </c>
      <c r="AD294" s="714">
        <v>1.0569802588569037E-2</v>
      </c>
      <c r="AE294" s="714">
        <v>0.14032129494756501</v>
      </c>
      <c r="AF294" s="714">
        <v>3.9118021945466503E-3</v>
      </c>
      <c r="AG294" s="714">
        <v>6.7779900429227046E-5</v>
      </c>
      <c r="AH294" s="714">
        <v>4.7626062542788654</v>
      </c>
      <c r="AI294" s="714">
        <v>68.816832651333087</v>
      </c>
      <c r="AJ294" s="714">
        <v>3.7040259320263775</v>
      </c>
      <c r="AK294" s="714">
        <v>0.24817515250912275</v>
      </c>
      <c r="AL294" s="714">
        <v>1.9891066830065463E-2</v>
      </c>
      <c r="AM294" s="714">
        <v>8.6840255857606671E-2</v>
      </c>
      <c r="AN294" s="714">
        <v>8.4095507929613997E-3</v>
      </c>
      <c r="AO294" s="714">
        <v>0.13977830048813819</v>
      </c>
      <c r="AP294" s="714">
        <v>3.6429729228103789E-3</v>
      </c>
      <c r="AQ294" s="714">
        <v>8.8239007369550598E-6</v>
      </c>
      <c r="AR294" s="714">
        <v>4.2107720553278192</v>
      </c>
    </row>
    <row r="295" spans="1:44">
      <c r="A295" s="711" t="s">
        <v>1886</v>
      </c>
      <c r="B295" s="712">
        <v>292</v>
      </c>
      <c r="C295" s="712" t="s">
        <v>1335</v>
      </c>
      <c r="D295" s="713">
        <v>1127218</v>
      </c>
      <c r="E295" s="713">
        <v>47209231.426331334</v>
      </c>
      <c r="F295" s="713">
        <v>3246257.6798922732</v>
      </c>
      <c r="G295" s="713">
        <v>0</v>
      </c>
      <c r="H295" s="713">
        <v>1848.8066188688838</v>
      </c>
      <c r="I295" s="713">
        <v>21575.387056821779</v>
      </c>
      <c r="J295" s="713">
        <v>3241.589103510405</v>
      </c>
      <c r="K295" s="713">
        <v>0</v>
      </c>
      <c r="L295" s="713">
        <v>0</v>
      </c>
      <c r="M295" s="713">
        <v>0</v>
      </c>
      <c r="N295" s="713">
        <v>3272923.4626714746</v>
      </c>
      <c r="O295" s="714">
        <v>41.881190174687887</v>
      </c>
      <c r="P295" s="714">
        <v>2.879884529782414</v>
      </c>
      <c r="Q295" s="714">
        <v>0</v>
      </c>
      <c r="R295" s="714">
        <v>1.640150014344061E-3</v>
      </c>
      <c r="S295" s="714">
        <v>1.9140385494928025E-2</v>
      </c>
      <c r="T295" s="714">
        <v>2.875742849662093E-3</v>
      </c>
      <c r="U295" s="714">
        <v>0</v>
      </c>
      <c r="V295" s="714">
        <v>0</v>
      </c>
      <c r="W295" s="714">
        <v>0</v>
      </c>
      <c r="X295" s="714">
        <v>2.9035408081413485</v>
      </c>
      <c r="Y295" s="714">
        <v>57.023310319840846</v>
      </c>
      <c r="Z295" s="714">
        <v>3.7928582636865302</v>
      </c>
      <c r="AA295" s="714">
        <v>0.16368604315904078</v>
      </c>
      <c r="AB295" s="714">
        <v>0.28638580552120374</v>
      </c>
      <c r="AC295" s="714">
        <v>3.0093205752436469E-2</v>
      </c>
      <c r="AD295" s="714">
        <v>9.9682867154859689E-3</v>
      </c>
      <c r="AE295" s="714">
        <v>5.8621938313811977E-4</v>
      </c>
      <c r="AF295" s="714">
        <v>6.7851799044273868E-4</v>
      </c>
      <c r="AG295" s="714">
        <v>3.6546567700638579E-5</v>
      </c>
      <c r="AH295" s="714">
        <v>4.2842928887759797</v>
      </c>
      <c r="AI295" s="714">
        <v>51.69442624472844</v>
      </c>
      <c r="AJ295" s="714">
        <v>3.4858751878738592</v>
      </c>
      <c r="AK295" s="714">
        <v>5.0603066762553169E-2</v>
      </c>
      <c r="AL295" s="714">
        <v>9.6876210226327641E-3</v>
      </c>
      <c r="AM295" s="714">
        <v>2.7957807722939043E-2</v>
      </c>
      <c r="AN295" s="714">
        <v>8.2915300231353201E-3</v>
      </c>
      <c r="AO295" s="714">
        <v>2.0617913440988889E-4</v>
      </c>
      <c r="AP295" s="714">
        <v>4.327283252319063E-4</v>
      </c>
      <c r="AQ295" s="714">
        <v>5.0314610537204211E-6</v>
      </c>
      <c r="AR295" s="714">
        <v>3.5830591523258151</v>
      </c>
    </row>
    <row r="296" spans="1:44">
      <c r="A296" s="711" t="s">
        <v>1887</v>
      </c>
      <c r="B296" s="712">
        <v>293</v>
      </c>
      <c r="C296" s="712" t="s">
        <v>1336</v>
      </c>
      <c r="D296" s="713">
        <v>1161015</v>
      </c>
      <c r="E296" s="713">
        <v>23273374.621262748</v>
      </c>
      <c r="F296" s="713">
        <v>1430884.9767711004</v>
      </c>
      <c r="G296" s="713">
        <v>0</v>
      </c>
      <c r="H296" s="713">
        <v>919.18431888695386</v>
      </c>
      <c r="I296" s="713">
        <v>10726.788434303839</v>
      </c>
      <c r="J296" s="713">
        <v>7155.0667569817215</v>
      </c>
      <c r="K296" s="713">
        <v>0</v>
      </c>
      <c r="L296" s="713">
        <v>0</v>
      </c>
      <c r="M296" s="713">
        <v>0</v>
      </c>
      <c r="N296" s="713">
        <v>1449686.016281273</v>
      </c>
      <c r="O296" s="714">
        <v>20.045713984111099</v>
      </c>
      <c r="P296" s="714">
        <v>1.2324431439482697</v>
      </c>
      <c r="Q296" s="714">
        <v>0</v>
      </c>
      <c r="R296" s="714">
        <v>7.91707530813085E-4</v>
      </c>
      <c r="S296" s="714">
        <v>9.2391471551218872E-3</v>
      </c>
      <c r="T296" s="714">
        <v>6.162768574895003E-3</v>
      </c>
      <c r="U296" s="714">
        <v>0</v>
      </c>
      <c r="V296" s="714">
        <v>0</v>
      </c>
      <c r="W296" s="714">
        <v>0</v>
      </c>
      <c r="X296" s="714">
        <v>1.2486367672090997</v>
      </c>
      <c r="Y296" s="714">
        <v>28.63503959310319</v>
      </c>
      <c r="Z296" s="714">
        <v>1.7484066182055757</v>
      </c>
      <c r="AA296" s="714">
        <v>7.636981851336333E-2</v>
      </c>
      <c r="AB296" s="714">
        <v>0.15468731679399311</v>
      </c>
      <c r="AC296" s="714">
        <v>1.4329901659883961E-2</v>
      </c>
      <c r="AD296" s="714">
        <v>9.2347478897331012E-3</v>
      </c>
      <c r="AE296" s="714">
        <v>2.6803794999572634E-4</v>
      </c>
      <c r="AF296" s="714">
        <v>3.6959902749227926E-4</v>
      </c>
      <c r="AG296" s="714">
        <v>1.6141983112400177E-5</v>
      </c>
      <c r="AH296" s="714">
        <v>2.0036821820231494</v>
      </c>
      <c r="AI296" s="714">
        <v>25.71641221910901</v>
      </c>
      <c r="AJ296" s="714">
        <v>1.5803101702883149</v>
      </c>
      <c r="AK296" s="714">
        <v>1.4662593081458404E-2</v>
      </c>
      <c r="AL296" s="714">
        <v>4.2944232573506411E-3</v>
      </c>
      <c r="AM296" s="714">
        <v>1.3130447933359725E-2</v>
      </c>
      <c r="AN296" s="714">
        <v>8.4149248221761057E-3</v>
      </c>
      <c r="AO296" s="714">
        <v>9.2846331880326523E-5</v>
      </c>
      <c r="AP296" s="714">
        <v>2.4411539008394343E-4</v>
      </c>
      <c r="AQ296" s="714">
        <v>1.900810283951424E-6</v>
      </c>
      <c r="AR296" s="714">
        <v>1.6211514219149081</v>
      </c>
    </row>
    <row r="297" spans="1:44">
      <c r="A297" s="711" t="s">
        <v>1888</v>
      </c>
      <c r="B297" s="712">
        <v>294</v>
      </c>
      <c r="C297" s="712" t="s">
        <v>767</v>
      </c>
      <c r="D297" s="713">
        <v>13697814</v>
      </c>
      <c r="E297" s="713">
        <v>606741299.62517214</v>
      </c>
      <c r="F297" s="713">
        <v>41739378.152963042</v>
      </c>
      <c r="G297" s="713">
        <v>72460.254963404572</v>
      </c>
      <c r="H297" s="713">
        <v>23958.285516805467</v>
      </c>
      <c r="I297" s="713">
        <v>279590.77924503275</v>
      </c>
      <c r="J297" s="713">
        <v>63371.522325982769</v>
      </c>
      <c r="K297" s="713">
        <v>0</v>
      </c>
      <c r="L297" s="713">
        <v>0</v>
      </c>
      <c r="M297" s="713">
        <v>0</v>
      </c>
      <c r="N297" s="713">
        <v>42178758.995014273</v>
      </c>
      <c r="O297" s="714">
        <v>44.294753865483365</v>
      </c>
      <c r="P297" s="714">
        <v>3.0471561486353256</v>
      </c>
      <c r="Q297" s="714">
        <v>5.2899137748114097E-3</v>
      </c>
      <c r="R297" s="714">
        <v>1.7490590481667708E-3</v>
      </c>
      <c r="S297" s="714">
        <v>2.0411342951877777E-2</v>
      </c>
      <c r="T297" s="714">
        <v>4.6263967612629846E-3</v>
      </c>
      <c r="U297" s="714">
        <v>0</v>
      </c>
      <c r="V297" s="714">
        <v>0</v>
      </c>
      <c r="W297" s="714">
        <v>0</v>
      </c>
      <c r="X297" s="714">
        <v>3.0792328611714441</v>
      </c>
      <c r="Y297" s="714">
        <v>55.961161870285068</v>
      </c>
      <c r="Z297" s="714">
        <v>3.7423763139833928</v>
      </c>
      <c r="AA297" s="714">
        <v>0.10315654911041068</v>
      </c>
      <c r="AB297" s="714">
        <v>0.17992811572884829</v>
      </c>
      <c r="AC297" s="714">
        <v>2.7175717324326679E-2</v>
      </c>
      <c r="AD297" s="714">
        <v>8.8900541962512406E-3</v>
      </c>
      <c r="AE297" s="714">
        <v>4.9507877635963351E-4</v>
      </c>
      <c r="AF297" s="714">
        <v>5.1300381475561209E-4</v>
      </c>
      <c r="AG297" s="714">
        <v>1.8504381902221243E-5</v>
      </c>
      <c r="AH297" s="714">
        <v>4.0625533373162472</v>
      </c>
      <c r="AI297" s="714">
        <v>52.573483824590333</v>
      </c>
      <c r="AJ297" s="714">
        <v>3.5472661388956146</v>
      </c>
      <c r="AK297" s="714">
        <v>3.1636358060831662E-2</v>
      </c>
      <c r="AL297" s="714">
        <v>5.6476635847701644E-3</v>
      </c>
      <c r="AM297" s="714">
        <v>2.5792180383304129E-2</v>
      </c>
      <c r="AN297" s="714">
        <v>7.9003333602116945E-3</v>
      </c>
      <c r="AO297" s="714">
        <v>2.9062218462793667E-4</v>
      </c>
      <c r="AP297" s="714">
        <v>3.6501318022528535E-4</v>
      </c>
      <c r="AQ297" s="714">
        <v>2.1175921903600103E-6</v>
      </c>
      <c r="AR297" s="714">
        <v>3.6189004272417762</v>
      </c>
    </row>
    <row r="298" spans="1:44">
      <c r="A298" s="711" t="s">
        <v>1889</v>
      </c>
      <c r="B298" s="712">
        <v>295</v>
      </c>
      <c r="C298" s="712" t="s">
        <v>769</v>
      </c>
      <c r="D298" s="713">
        <v>6111144</v>
      </c>
      <c r="E298" s="713">
        <v>456122894.29056168</v>
      </c>
      <c r="F298" s="713">
        <v>30944687.457507204</v>
      </c>
      <c r="G298" s="713">
        <v>149625.35438963701</v>
      </c>
      <c r="H298" s="713">
        <v>18033.343370206763</v>
      </c>
      <c r="I298" s="713">
        <v>210447.30106971503</v>
      </c>
      <c r="J298" s="713">
        <v>823248.5741197546</v>
      </c>
      <c r="K298" s="713">
        <v>0</v>
      </c>
      <c r="L298" s="713">
        <v>0</v>
      </c>
      <c r="M298" s="713">
        <v>0</v>
      </c>
      <c r="N298" s="713">
        <v>32146042.030456517</v>
      </c>
      <c r="O298" s="714">
        <v>74.637890105446985</v>
      </c>
      <c r="P298" s="714">
        <v>5.0636488777726729</v>
      </c>
      <c r="Q298" s="714">
        <v>2.4484017131593858E-2</v>
      </c>
      <c r="R298" s="714">
        <v>2.9508948521269934E-3</v>
      </c>
      <c r="S298" s="714">
        <v>3.4436645752368954E-2</v>
      </c>
      <c r="T298" s="714">
        <v>0.13471267803863804</v>
      </c>
      <c r="U298" s="714">
        <v>0</v>
      </c>
      <c r="V298" s="714">
        <v>0</v>
      </c>
      <c r="W298" s="714">
        <v>0</v>
      </c>
      <c r="X298" s="714">
        <v>5.2602331135474012</v>
      </c>
      <c r="Y298" s="714">
        <v>114.1996996530514</v>
      </c>
      <c r="Z298" s="714">
        <v>7.476399836261086</v>
      </c>
      <c r="AA298" s="714">
        <v>0.45546771387157031</v>
      </c>
      <c r="AB298" s="714">
        <v>0.94793321072121639</v>
      </c>
      <c r="AC298" s="714">
        <v>6.2392245965205761E-2</v>
      </c>
      <c r="AD298" s="714">
        <v>0.14672338850049427</v>
      </c>
      <c r="AE298" s="714">
        <v>1.3231796564748225E-3</v>
      </c>
      <c r="AF298" s="714">
        <v>1.7148827988243914E-3</v>
      </c>
      <c r="AG298" s="714">
        <v>7.7280346394560895E-5</v>
      </c>
      <c r="AH298" s="714">
        <v>9.0920317381212659</v>
      </c>
      <c r="AI298" s="714">
        <v>97.348422028645842</v>
      </c>
      <c r="AJ298" s="714">
        <v>6.5076402285443491</v>
      </c>
      <c r="AK298" s="714">
        <v>8.1236829101365857E-2</v>
      </c>
      <c r="AL298" s="714">
        <v>2.6300828140601116E-2</v>
      </c>
      <c r="AM298" s="714">
        <v>5.5966872749524388E-2</v>
      </c>
      <c r="AN298" s="714">
        <v>0.1423486149434017</v>
      </c>
      <c r="AO298" s="714">
        <v>4.8651662307115705E-4</v>
      </c>
      <c r="AP298" s="714">
        <v>1.0363519837633347E-3</v>
      </c>
      <c r="AQ298" s="714">
        <v>9.3308247310599485E-6</v>
      </c>
      <c r="AR298" s="714">
        <v>6.8150255729108071</v>
      </c>
    </row>
    <row r="299" spans="1:44">
      <c r="A299" s="711" t="s">
        <v>1890</v>
      </c>
      <c r="B299" s="712">
        <v>296</v>
      </c>
      <c r="C299" s="712" t="s">
        <v>771</v>
      </c>
      <c r="D299" s="713">
        <v>3738035</v>
      </c>
      <c r="E299" s="713">
        <v>465008896.49176037</v>
      </c>
      <c r="F299" s="713">
        <v>31775209.649867337</v>
      </c>
      <c r="G299" s="713">
        <v>7071.5863688866903</v>
      </c>
      <c r="H299" s="713">
        <v>18383.264707716782</v>
      </c>
      <c r="I299" s="713">
        <v>214530.8478393812</v>
      </c>
      <c r="J299" s="713">
        <v>433264.10401214613</v>
      </c>
      <c r="K299" s="713">
        <v>0</v>
      </c>
      <c r="L299" s="713">
        <v>0</v>
      </c>
      <c r="M299" s="713">
        <v>0</v>
      </c>
      <c r="N299" s="713">
        <v>32448459.452795468</v>
      </c>
      <c r="O299" s="714">
        <v>124.39928906277238</v>
      </c>
      <c r="P299" s="714">
        <v>8.5005115387810264</v>
      </c>
      <c r="Q299" s="714">
        <v>1.8917924441281824E-3</v>
      </c>
      <c r="R299" s="714">
        <v>4.9178952866189805E-3</v>
      </c>
      <c r="S299" s="714">
        <v>5.7391342734720567E-2</v>
      </c>
      <c r="T299" s="714">
        <v>0.11590691473251218</v>
      </c>
      <c r="U299" s="714">
        <v>0</v>
      </c>
      <c r="V299" s="714">
        <v>0</v>
      </c>
      <c r="W299" s="714">
        <v>0</v>
      </c>
      <c r="X299" s="714">
        <v>8.6806194839790063</v>
      </c>
      <c r="Y299" s="714">
        <v>169.01922631045383</v>
      </c>
      <c r="Z299" s="714">
        <v>11.221198026767111</v>
      </c>
      <c r="AA299" s="714">
        <v>0.49096515456566503</v>
      </c>
      <c r="AB299" s="714">
        <v>1.0855048635980336</v>
      </c>
      <c r="AC299" s="714">
        <v>8.56766709250016E-2</v>
      </c>
      <c r="AD299" s="714">
        <v>0.12787935503398973</v>
      </c>
      <c r="AE299" s="714">
        <v>1.3951494147708813E-3</v>
      </c>
      <c r="AF299" s="714">
        <v>1.8715931688312155E-3</v>
      </c>
      <c r="AG299" s="714">
        <v>8.2830146865195425E-5</v>
      </c>
      <c r="AH299" s="714">
        <v>13.014573643620269</v>
      </c>
      <c r="AI299" s="714">
        <v>149.44311057397778</v>
      </c>
      <c r="AJ299" s="714">
        <v>10.095123594442171</v>
      </c>
      <c r="AK299" s="714">
        <v>5.8875441068486932E-2</v>
      </c>
      <c r="AL299" s="714">
        <v>2.7480737886306297E-2</v>
      </c>
      <c r="AM299" s="714">
        <v>7.7629305470236665E-2</v>
      </c>
      <c r="AN299" s="714">
        <v>0.12297166926587222</v>
      </c>
      <c r="AO299" s="714">
        <v>5.0143048134835058E-4</v>
      </c>
      <c r="AP299" s="714">
        <v>1.1066727246482389E-3</v>
      </c>
      <c r="AQ299" s="714">
        <v>9.4027702150343794E-6</v>
      </c>
      <c r="AR299" s="714">
        <v>10.383698254109285</v>
      </c>
    </row>
    <row r="300" spans="1:44">
      <c r="A300" s="711" t="s">
        <v>1891</v>
      </c>
      <c r="B300" s="712">
        <v>297</v>
      </c>
      <c r="C300" s="712" t="s">
        <v>773</v>
      </c>
      <c r="D300" s="713">
        <v>3281300</v>
      </c>
      <c r="E300" s="713">
        <v>0</v>
      </c>
      <c r="F300" s="713">
        <v>0</v>
      </c>
      <c r="G300" s="713">
        <v>0</v>
      </c>
      <c r="H300" s="713">
        <v>0</v>
      </c>
      <c r="I300" s="713">
        <v>0</v>
      </c>
      <c r="J300" s="713">
        <v>0</v>
      </c>
      <c r="K300" s="713">
        <v>0</v>
      </c>
      <c r="L300" s="713">
        <v>0</v>
      </c>
      <c r="M300" s="713">
        <v>0</v>
      </c>
      <c r="N300" s="713">
        <v>0</v>
      </c>
      <c r="O300" s="714">
        <v>0</v>
      </c>
      <c r="P300" s="714">
        <v>0</v>
      </c>
      <c r="Q300" s="714">
        <v>0</v>
      </c>
      <c r="R300" s="714">
        <v>0</v>
      </c>
      <c r="S300" s="714">
        <v>0</v>
      </c>
      <c r="T300" s="714">
        <v>0</v>
      </c>
      <c r="U300" s="714">
        <v>0</v>
      </c>
      <c r="V300" s="714">
        <v>0</v>
      </c>
      <c r="W300" s="714">
        <v>0</v>
      </c>
      <c r="X300" s="714">
        <v>0</v>
      </c>
      <c r="Y300" s="714">
        <v>22.668302405977805</v>
      </c>
      <c r="Z300" s="714">
        <v>1.4164062491824179</v>
      </c>
      <c r="AA300" s="714">
        <v>0.24452932241429876</v>
      </c>
      <c r="AB300" s="714">
        <v>0.44099682300435694</v>
      </c>
      <c r="AC300" s="714">
        <v>1.4449332994313563E-2</v>
      </c>
      <c r="AD300" s="714">
        <v>1.0876818059304051E-2</v>
      </c>
      <c r="AE300" s="714">
        <v>4.8438270333857857E-4</v>
      </c>
      <c r="AF300" s="714">
        <v>1.3111865416900355E-3</v>
      </c>
      <c r="AG300" s="714">
        <v>3.0201139224767675E-5</v>
      </c>
      <c r="AH300" s="714">
        <v>2.1290843160389441</v>
      </c>
      <c r="AI300" s="714">
        <v>7.7067576695743352</v>
      </c>
      <c r="AJ300" s="714">
        <v>0.50246226158635865</v>
      </c>
      <c r="AK300" s="714">
        <v>3.5548607036113448E-2</v>
      </c>
      <c r="AL300" s="714">
        <v>4.1290121657836E-3</v>
      </c>
      <c r="AM300" s="714">
        <v>6.069466043640153E-3</v>
      </c>
      <c r="AN300" s="714">
        <v>4.4912035016044585E-3</v>
      </c>
      <c r="AO300" s="714">
        <v>7.7548792208366056E-5</v>
      </c>
      <c r="AP300" s="714">
        <v>4.641261877163373E-4</v>
      </c>
      <c r="AQ300" s="714">
        <v>1.5101780347588006E-6</v>
      </c>
      <c r="AR300" s="714">
        <v>0.55324373549145966</v>
      </c>
    </row>
    <row r="301" spans="1:44">
      <c r="A301" s="711" t="s">
        <v>1892</v>
      </c>
      <c r="B301" s="712">
        <v>298</v>
      </c>
      <c r="C301" s="712" t="s">
        <v>775</v>
      </c>
      <c r="D301" s="713">
        <v>739792</v>
      </c>
      <c r="E301" s="713">
        <v>115948157.08680753</v>
      </c>
      <c r="F301" s="713">
        <v>8414587.1549504045</v>
      </c>
      <c r="G301" s="713">
        <v>248342.79024496698</v>
      </c>
      <c r="H301" s="713">
        <v>4588.6126148794956</v>
      </c>
      <c r="I301" s="713">
        <v>124079.83091255778</v>
      </c>
      <c r="J301" s="713">
        <v>162739.85749098961</v>
      </c>
      <c r="K301" s="713">
        <v>0</v>
      </c>
      <c r="L301" s="713">
        <v>0</v>
      </c>
      <c r="M301" s="713">
        <v>0</v>
      </c>
      <c r="N301" s="713">
        <v>8954338.2462137993</v>
      </c>
      <c r="O301" s="714">
        <v>156.73075281539613</v>
      </c>
      <c r="P301" s="714">
        <v>11.374260812431608</v>
      </c>
      <c r="Q301" s="714">
        <v>0.33569272206913159</v>
      </c>
      <c r="R301" s="714">
        <v>6.2025712833870816E-3</v>
      </c>
      <c r="S301" s="714">
        <v>0.1677225908262833</v>
      </c>
      <c r="T301" s="714">
        <v>0.21998055871243485</v>
      </c>
      <c r="U301" s="714">
        <v>0</v>
      </c>
      <c r="V301" s="714">
        <v>0</v>
      </c>
      <c r="W301" s="714">
        <v>0</v>
      </c>
      <c r="X301" s="714">
        <v>12.103859255322844</v>
      </c>
      <c r="Y301" s="714">
        <v>181.82034480532798</v>
      </c>
      <c r="Z301" s="714">
        <v>12.921925704087293</v>
      </c>
      <c r="AA301" s="714">
        <v>0.54988182751554648</v>
      </c>
      <c r="AB301" s="714">
        <v>0.37263559947584968</v>
      </c>
      <c r="AC301" s="714">
        <v>0.18205191990821842</v>
      </c>
      <c r="AD301" s="714">
        <v>0.23051679906118805</v>
      </c>
      <c r="AE301" s="714">
        <v>7.0325887032278325E-4</v>
      </c>
      <c r="AF301" s="714">
        <v>3.3238915920381852E-3</v>
      </c>
      <c r="AG301" s="714">
        <v>5.1604480412198903E-5</v>
      </c>
      <c r="AH301" s="714">
        <v>14.261090604990867</v>
      </c>
      <c r="AI301" s="714">
        <v>172.61054008131146</v>
      </c>
      <c r="AJ301" s="714">
        <v>12.37952601167178</v>
      </c>
      <c r="AK301" s="714">
        <v>0.38988022242724207</v>
      </c>
      <c r="AL301" s="714">
        <v>1.428134170455979E-2</v>
      </c>
      <c r="AM301" s="714">
        <v>0.17799825309417133</v>
      </c>
      <c r="AN301" s="714">
        <v>0.22764113414320719</v>
      </c>
      <c r="AO301" s="714">
        <v>1.857034407433268E-4</v>
      </c>
      <c r="AP301" s="714">
        <v>2.5170103985111296E-3</v>
      </c>
      <c r="AQ301" s="714">
        <v>4.4607111415272314E-6</v>
      </c>
      <c r="AR301" s="714">
        <v>13.192034137591358</v>
      </c>
    </row>
    <row r="302" spans="1:44">
      <c r="A302" s="711" t="s">
        <v>1893</v>
      </c>
      <c r="B302" s="712">
        <v>299</v>
      </c>
      <c r="C302" s="712" t="s">
        <v>777</v>
      </c>
      <c r="D302" s="713">
        <v>1446064</v>
      </c>
      <c r="E302" s="713">
        <v>11771501.772008309</v>
      </c>
      <c r="F302" s="713">
        <v>837619.93779030873</v>
      </c>
      <c r="G302" s="713">
        <v>69282.437552601681</v>
      </c>
      <c r="H302" s="713">
        <v>440.70894204741654</v>
      </c>
      <c r="I302" s="713">
        <v>11917.129555363814</v>
      </c>
      <c r="J302" s="713">
        <v>16521.974725284614</v>
      </c>
      <c r="K302" s="713">
        <v>0</v>
      </c>
      <c r="L302" s="713">
        <v>0</v>
      </c>
      <c r="M302" s="713">
        <v>0</v>
      </c>
      <c r="N302" s="713">
        <v>935782.18856560625</v>
      </c>
      <c r="O302" s="714">
        <v>8.1403739889854876</v>
      </c>
      <c r="P302" s="714">
        <v>0.57924126303559786</v>
      </c>
      <c r="Q302" s="714">
        <v>4.7911045121517219E-2</v>
      </c>
      <c r="R302" s="714">
        <v>3.0476447933661067E-4</v>
      </c>
      <c r="S302" s="714">
        <v>8.2410803085920213E-3</v>
      </c>
      <c r="T302" s="714">
        <v>1.1425479595152506E-2</v>
      </c>
      <c r="U302" s="714">
        <v>0</v>
      </c>
      <c r="V302" s="714">
        <v>0</v>
      </c>
      <c r="W302" s="714">
        <v>0</v>
      </c>
      <c r="X302" s="714">
        <v>0.64712363254019623</v>
      </c>
      <c r="Y302" s="714">
        <v>17.47907756754417</v>
      </c>
      <c r="Z302" s="714">
        <v>1.1371047716702281</v>
      </c>
      <c r="AA302" s="714">
        <v>0.11182403096832164</v>
      </c>
      <c r="AB302" s="714">
        <v>6.2607691011525135E-2</v>
      </c>
      <c r="AC302" s="714">
        <v>1.356051596875983E-2</v>
      </c>
      <c r="AD302" s="714">
        <v>1.5426179847513271E-2</v>
      </c>
      <c r="AE302" s="714">
        <v>3.4075647530462444E-4</v>
      </c>
      <c r="AF302" s="714">
        <v>1.4937610833779804E-3</v>
      </c>
      <c r="AG302" s="714">
        <v>2.2071858517352782E-5</v>
      </c>
      <c r="AH302" s="714">
        <v>1.3423797788835479</v>
      </c>
      <c r="AI302" s="714">
        <v>14.946232988647555</v>
      </c>
      <c r="AJ302" s="714">
        <v>0.98417312998978024</v>
      </c>
      <c r="AK302" s="714">
        <v>7.9277778791291234E-2</v>
      </c>
      <c r="AL302" s="714">
        <v>2.829197897870046E-3</v>
      </c>
      <c r="AM302" s="714">
        <v>1.2260853667915045E-2</v>
      </c>
      <c r="AN302" s="714">
        <v>1.4415434806052823E-2</v>
      </c>
      <c r="AO302" s="714">
        <v>1.176444723326852E-4</v>
      </c>
      <c r="AP302" s="714">
        <v>1.1747102998630318E-3</v>
      </c>
      <c r="AQ302" s="714">
        <v>2.5329503013295705E-6</v>
      </c>
      <c r="AR302" s="714">
        <v>1.0942512828754063</v>
      </c>
    </row>
    <row r="303" spans="1:44">
      <c r="A303" s="711" t="s">
        <v>1894</v>
      </c>
      <c r="B303" s="712">
        <v>300</v>
      </c>
      <c r="C303" s="712" t="s">
        <v>460</v>
      </c>
      <c r="D303" s="713">
        <v>1668709</v>
      </c>
      <c r="E303" s="713">
        <v>48300193.242842354</v>
      </c>
      <c r="F303" s="713">
        <v>3290398.020117152</v>
      </c>
      <c r="G303" s="713">
        <v>0</v>
      </c>
      <c r="H303" s="713">
        <v>1146.9613737753218</v>
      </c>
      <c r="I303" s="713">
        <v>50688.17018092396</v>
      </c>
      <c r="J303" s="713">
        <v>0</v>
      </c>
      <c r="K303" s="713">
        <v>0</v>
      </c>
      <c r="L303" s="713">
        <v>0</v>
      </c>
      <c r="M303" s="713">
        <v>0</v>
      </c>
      <c r="N303" s="713">
        <v>3342233.1516718511</v>
      </c>
      <c r="O303" s="714">
        <v>28.944647175057096</v>
      </c>
      <c r="P303" s="714">
        <v>1.9718225407288821</v>
      </c>
      <c r="Q303" s="714">
        <v>0</v>
      </c>
      <c r="R303" s="714">
        <v>6.8733456448986723E-4</v>
      </c>
      <c r="S303" s="714">
        <v>3.0375679750588004E-2</v>
      </c>
      <c r="T303" s="714">
        <v>0</v>
      </c>
      <c r="U303" s="714">
        <v>0</v>
      </c>
      <c r="V303" s="714">
        <v>0</v>
      </c>
      <c r="W303" s="714">
        <v>0</v>
      </c>
      <c r="X303" s="714">
        <v>2.0028855550439597</v>
      </c>
      <c r="Y303" s="714">
        <v>61.049065230170875</v>
      </c>
      <c r="Z303" s="714">
        <v>3.8676279561875866</v>
      </c>
      <c r="AA303" s="714">
        <v>0.26820316188244792</v>
      </c>
      <c r="AB303" s="714">
        <v>0.60498150981467824</v>
      </c>
      <c r="AC303" s="714">
        <v>4.52197901487843E-2</v>
      </c>
      <c r="AD303" s="714">
        <v>1.4681219752945066E-2</v>
      </c>
      <c r="AE303" s="714">
        <v>1.5907963700517364E-3</v>
      </c>
      <c r="AF303" s="714">
        <v>2.060551327056747E-3</v>
      </c>
      <c r="AG303" s="714">
        <v>9.9454366063778018E-5</v>
      </c>
      <c r="AH303" s="714">
        <v>4.8044644398496139</v>
      </c>
      <c r="AI303" s="714">
        <v>44.438858206302086</v>
      </c>
      <c r="AJ303" s="714">
        <v>2.9332680104864268</v>
      </c>
      <c r="AK303" s="714">
        <v>2.3186361293826781E-2</v>
      </c>
      <c r="AL303" s="714">
        <v>1.0556980661399155E-2</v>
      </c>
      <c r="AM303" s="714">
        <v>3.8647020793080404E-2</v>
      </c>
      <c r="AN303" s="714">
        <v>9.185080393527615E-3</v>
      </c>
      <c r="AO303" s="714">
        <v>4.1914312073929283E-4</v>
      </c>
      <c r="AP303" s="714">
        <v>8.0994903087104456E-4</v>
      </c>
      <c r="AQ303" s="714">
        <v>1.1489542545432694E-5</v>
      </c>
      <c r="AR303" s="714">
        <v>3.0160840353224163</v>
      </c>
    </row>
    <row r="304" spans="1:44">
      <c r="A304" s="711" t="s">
        <v>1895</v>
      </c>
      <c r="B304" s="712">
        <v>301</v>
      </c>
      <c r="C304" s="712" t="s">
        <v>462</v>
      </c>
      <c r="D304" s="713">
        <v>811755</v>
      </c>
      <c r="E304" s="713">
        <v>17907049.00335677</v>
      </c>
      <c r="F304" s="713">
        <v>1233175.559734643</v>
      </c>
      <c r="G304" s="713">
        <v>272.32004504534802</v>
      </c>
      <c r="H304" s="713">
        <v>160.06124213068543</v>
      </c>
      <c r="I304" s="713">
        <v>272.8445477595285</v>
      </c>
      <c r="J304" s="713">
        <v>0</v>
      </c>
      <c r="K304" s="713">
        <v>0</v>
      </c>
      <c r="L304" s="713">
        <v>0</v>
      </c>
      <c r="M304" s="713">
        <v>0</v>
      </c>
      <c r="N304" s="713">
        <v>1233880.7855695784</v>
      </c>
      <c r="O304" s="714">
        <v>22.05967194948817</v>
      </c>
      <c r="P304" s="714">
        <v>1.5191474764364161</v>
      </c>
      <c r="Q304" s="714">
        <v>3.3547073322042739E-4</v>
      </c>
      <c r="R304" s="714">
        <v>1.9717925005781971E-4</v>
      </c>
      <c r="S304" s="714">
        <v>3.3611686747790713E-4</v>
      </c>
      <c r="T304" s="714">
        <v>0</v>
      </c>
      <c r="U304" s="714">
        <v>0</v>
      </c>
      <c r="V304" s="714">
        <v>0</v>
      </c>
      <c r="W304" s="714">
        <v>0</v>
      </c>
      <c r="X304" s="714">
        <v>1.5200162432871722</v>
      </c>
      <c r="Y304" s="714">
        <v>30.502645063556439</v>
      </c>
      <c r="Z304" s="714">
        <v>2.0035504909845283</v>
      </c>
      <c r="AA304" s="714">
        <v>6.4242600767841468E-2</v>
      </c>
      <c r="AB304" s="714">
        <v>9.2195718591604248E-2</v>
      </c>
      <c r="AC304" s="714">
        <v>5.4812116830465236E-3</v>
      </c>
      <c r="AD304" s="714">
        <v>4.1878287670498917E-3</v>
      </c>
      <c r="AE304" s="714">
        <v>9.3874130099297825E-4</v>
      </c>
      <c r="AF304" s="714">
        <v>3.7723328420497757E-4</v>
      </c>
      <c r="AG304" s="714">
        <v>2.0585908392822989E-5</v>
      </c>
      <c r="AH304" s="714">
        <v>2.170994411287662</v>
      </c>
      <c r="AI304" s="714">
        <v>28.37359045024786</v>
      </c>
      <c r="AJ304" s="714">
        <v>1.8809085185407117</v>
      </c>
      <c r="AK304" s="714">
        <v>2.6140597679150158E-2</v>
      </c>
      <c r="AL304" s="714">
        <v>3.0057996385460884E-3</v>
      </c>
      <c r="AM304" s="714">
        <v>4.4730799124223751E-3</v>
      </c>
      <c r="AN304" s="714">
        <v>3.275750453680208E-3</v>
      </c>
      <c r="AO304" s="714">
        <v>7.2986883682370012E-4</v>
      </c>
      <c r="AP304" s="714">
        <v>2.643855921316837E-4</v>
      </c>
      <c r="AQ304" s="714">
        <v>2.662857532032178E-6</v>
      </c>
      <c r="AR304" s="714">
        <v>1.9188006635109982</v>
      </c>
    </row>
    <row r="305" spans="1:44">
      <c r="A305" s="711" t="s">
        <v>1896</v>
      </c>
      <c r="B305" s="712">
        <v>302</v>
      </c>
      <c r="C305" s="712" t="s">
        <v>464</v>
      </c>
      <c r="D305" s="713">
        <v>3045236</v>
      </c>
      <c r="E305" s="713">
        <v>7061075.1599939857</v>
      </c>
      <c r="F305" s="713">
        <v>478231.76928997278</v>
      </c>
      <c r="G305" s="713">
        <v>1909.9144185158077</v>
      </c>
      <c r="H305" s="713">
        <v>63.11505936432647</v>
      </c>
      <c r="I305" s="713">
        <v>107.58756835721243</v>
      </c>
      <c r="J305" s="713">
        <v>0</v>
      </c>
      <c r="K305" s="713">
        <v>0</v>
      </c>
      <c r="L305" s="713">
        <v>0</v>
      </c>
      <c r="M305" s="713">
        <v>0</v>
      </c>
      <c r="N305" s="713">
        <v>480312.38633621018</v>
      </c>
      <c r="O305" s="714">
        <v>2.3187283875515678</v>
      </c>
      <c r="P305" s="714">
        <v>0.15704259679380278</v>
      </c>
      <c r="Q305" s="714">
        <v>6.2718108498514E-4</v>
      </c>
      <c r="R305" s="714">
        <v>2.0725835161651335E-5</v>
      </c>
      <c r="S305" s="714">
        <v>3.532979656000797E-5</v>
      </c>
      <c r="T305" s="714">
        <v>0</v>
      </c>
      <c r="U305" s="714">
        <v>0</v>
      </c>
      <c r="V305" s="714">
        <v>0</v>
      </c>
      <c r="W305" s="714">
        <v>0</v>
      </c>
      <c r="X305" s="714">
        <v>0.15772583351050959</v>
      </c>
      <c r="Y305" s="714">
        <v>22.897526618838974</v>
      </c>
      <c r="Z305" s="714">
        <v>1.2872121005417578</v>
      </c>
      <c r="AA305" s="714">
        <v>6.036217630653587E-2</v>
      </c>
      <c r="AB305" s="714">
        <v>7.3451760322860202E-2</v>
      </c>
      <c r="AC305" s="714">
        <v>8.0480479658942925E-3</v>
      </c>
      <c r="AD305" s="714">
        <v>7.2486533962262826E-3</v>
      </c>
      <c r="AE305" s="714">
        <v>4.4048726399039903E-4</v>
      </c>
      <c r="AF305" s="714">
        <v>1.1238843752689721E-3</v>
      </c>
      <c r="AG305" s="714">
        <v>2.938797594181722E-5</v>
      </c>
      <c r="AH305" s="714">
        <v>1.4379164981484758</v>
      </c>
      <c r="AI305" s="714">
        <v>20.871566493891493</v>
      </c>
      <c r="AJ305" s="714">
        <v>1.1691253991168793</v>
      </c>
      <c r="AK305" s="714">
        <v>2.8062887847222495E-2</v>
      </c>
      <c r="AL305" s="714">
        <v>3.4516007434383226E-3</v>
      </c>
      <c r="AM305" s="714">
        <v>6.9273656159957947E-3</v>
      </c>
      <c r="AN305" s="714">
        <v>6.0006914723261988E-3</v>
      </c>
      <c r="AO305" s="714">
        <v>1.681201040965465E-4</v>
      </c>
      <c r="AP305" s="714">
        <v>9.9594394955642503E-4</v>
      </c>
      <c r="AQ305" s="714">
        <v>4.7141799268663063E-6</v>
      </c>
      <c r="AR305" s="714">
        <v>1.2147367230294421</v>
      </c>
    </row>
    <row r="306" spans="1:44">
      <c r="A306" s="711" t="s">
        <v>1897</v>
      </c>
      <c r="B306" s="712">
        <v>303</v>
      </c>
      <c r="C306" s="712" t="s">
        <v>782</v>
      </c>
      <c r="D306" s="713">
        <v>1214221</v>
      </c>
      <c r="E306" s="713">
        <v>2652581.1185190706</v>
      </c>
      <c r="F306" s="713">
        <v>180455.0230589571</v>
      </c>
      <c r="G306" s="713">
        <v>0</v>
      </c>
      <c r="H306" s="713">
        <v>23.709960731272723</v>
      </c>
      <c r="I306" s="713">
        <v>40.416614459598051</v>
      </c>
      <c r="J306" s="713">
        <v>0</v>
      </c>
      <c r="K306" s="713">
        <v>0</v>
      </c>
      <c r="L306" s="713">
        <v>0</v>
      </c>
      <c r="M306" s="713">
        <v>0</v>
      </c>
      <c r="N306" s="713">
        <v>180519.14963414797</v>
      </c>
      <c r="O306" s="714">
        <v>2.1845949942548106</v>
      </c>
      <c r="P306" s="714">
        <v>0.14861793945167898</v>
      </c>
      <c r="Q306" s="714">
        <v>0</v>
      </c>
      <c r="R306" s="714">
        <v>1.952689068239861E-5</v>
      </c>
      <c r="S306" s="714">
        <v>3.3286044681814969E-5</v>
      </c>
      <c r="T306" s="714">
        <v>0</v>
      </c>
      <c r="U306" s="714">
        <v>0</v>
      </c>
      <c r="V306" s="714">
        <v>0</v>
      </c>
      <c r="W306" s="714">
        <v>0</v>
      </c>
      <c r="X306" s="714">
        <v>0.14867075238704319</v>
      </c>
      <c r="Y306" s="714">
        <v>32.105109914301195</v>
      </c>
      <c r="Z306" s="714">
        <v>1.7604782487014299</v>
      </c>
      <c r="AA306" s="714">
        <v>0.102941751675343</v>
      </c>
      <c r="AB306" s="714">
        <v>0.10204982626578038</v>
      </c>
      <c r="AC306" s="714">
        <v>1.393256864464814E-2</v>
      </c>
      <c r="AD306" s="714">
        <v>1.6150453910342442E-2</v>
      </c>
      <c r="AE306" s="714">
        <v>4.6153264342758819E-4</v>
      </c>
      <c r="AF306" s="714">
        <v>1.0036295962117339E-3</v>
      </c>
      <c r="AG306" s="714">
        <v>2.7439043654393427E-5</v>
      </c>
      <c r="AH306" s="714">
        <v>1.9970454504808375</v>
      </c>
      <c r="AI306" s="714">
        <v>25.685747227671197</v>
      </c>
      <c r="AJ306" s="714">
        <v>1.3903723443813552</v>
      </c>
      <c r="AK306" s="714">
        <v>4.6656007194761949E-2</v>
      </c>
      <c r="AL306" s="714">
        <v>4.883018979173287E-3</v>
      </c>
      <c r="AM306" s="714">
        <v>9.454018918224838E-3</v>
      </c>
      <c r="AN306" s="714">
        <v>1.2799734446756316E-2</v>
      </c>
      <c r="AO306" s="714">
        <v>1.8899545257044451E-4</v>
      </c>
      <c r="AP306" s="714">
        <v>7.5503668739053528E-4</v>
      </c>
      <c r="AQ306" s="714">
        <v>3.3872764280172335E-6</v>
      </c>
      <c r="AR306" s="714">
        <v>1.4651125433366605</v>
      </c>
    </row>
    <row r="307" spans="1:44">
      <c r="A307" s="711" t="s">
        <v>1898</v>
      </c>
      <c r="B307" s="712">
        <v>304</v>
      </c>
      <c r="C307" s="712" t="s">
        <v>1360</v>
      </c>
      <c r="D307" s="713">
        <v>3986748</v>
      </c>
      <c r="E307" s="713">
        <v>8890291.7710005268</v>
      </c>
      <c r="F307" s="713">
        <v>599166.49332975515</v>
      </c>
      <c r="G307" s="713">
        <v>0</v>
      </c>
      <c r="H307" s="713">
        <v>79.465418534556321</v>
      </c>
      <c r="I307" s="713">
        <v>135.45881497583392</v>
      </c>
      <c r="J307" s="713">
        <v>0</v>
      </c>
      <c r="K307" s="713">
        <v>0</v>
      </c>
      <c r="L307" s="713">
        <v>0</v>
      </c>
      <c r="M307" s="713">
        <v>0</v>
      </c>
      <c r="N307" s="713">
        <v>599381.41756326554</v>
      </c>
      <c r="O307" s="714">
        <v>2.2299608028901066</v>
      </c>
      <c r="P307" s="714">
        <v>0.15028953255378949</v>
      </c>
      <c r="Q307" s="714">
        <v>0</v>
      </c>
      <c r="R307" s="714">
        <v>1.9932390643842129E-5</v>
      </c>
      <c r="S307" s="714">
        <v>3.3977270440929278E-5</v>
      </c>
      <c r="T307" s="714">
        <v>0</v>
      </c>
      <c r="U307" s="714">
        <v>0</v>
      </c>
      <c r="V307" s="714">
        <v>0</v>
      </c>
      <c r="W307" s="714">
        <v>0</v>
      </c>
      <c r="X307" s="714">
        <v>0.15034344221487428</v>
      </c>
      <c r="Y307" s="714">
        <v>13.490583346458818</v>
      </c>
      <c r="Z307" s="714">
        <v>0.77213859022673659</v>
      </c>
      <c r="AA307" s="714">
        <v>0.12895978750645554</v>
      </c>
      <c r="AB307" s="714">
        <v>5.5903156388791245E-2</v>
      </c>
      <c r="AC307" s="714">
        <v>1.2715407396926597E-2</v>
      </c>
      <c r="AD307" s="714">
        <v>6.172189065294255E-3</v>
      </c>
      <c r="AE307" s="714">
        <v>5.0142782913585333E-4</v>
      </c>
      <c r="AF307" s="714">
        <v>6.6327098954696681E-4</v>
      </c>
      <c r="AG307" s="714">
        <v>3.454110983583803E-5</v>
      </c>
      <c r="AH307" s="714">
        <v>0.9770883705127229</v>
      </c>
      <c r="AI307" s="714">
        <v>11.840825173436887</v>
      </c>
      <c r="AJ307" s="714">
        <v>0.675818978178375</v>
      </c>
      <c r="AK307" s="714">
        <v>0.10533238069169895</v>
      </c>
      <c r="AL307" s="714">
        <v>8.2022392302220689E-3</v>
      </c>
      <c r="AM307" s="714">
        <v>1.173481791599492E-2</v>
      </c>
      <c r="AN307" s="714">
        <v>5.0234518019707294E-3</v>
      </c>
      <c r="AO307" s="714">
        <v>1.8069579237252291E-4</v>
      </c>
      <c r="AP307" s="714">
        <v>5.3187765946346804E-4</v>
      </c>
      <c r="AQ307" s="714">
        <v>5.2782825504801723E-6</v>
      </c>
      <c r="AR307" s="714">
        <v>0.80682971955264826</v>
      </c>
    </row>
    <row r="308" spans="1:44">
      <c r="A308" s="711" t="s">
        <v>1899</v>
      </c>
      <c r="B308" s="712">
        <v>305</v>
      </c>
      <c r="C308" s="712" t="s">
        <v>1900</v>
      </c>
      <c r="D308" s="713">
        <v>126763</v>
      </c>
      <c r="E308" s="713">
        <v>390380.30660407757</v>
      </c>
      <c r="F308" s="713">
        <v>27839.738658217735</v>
      </c>
      <c r="G308" s="713">
        <v>22.319561781671837</v>
      </c>
      <c r="H308" s="713">
        <v>3.4893944148303482</v>
      </c>
      <c r="I308" s="713">
        <v>5.9481122874935535</v>
      </c>
      <c r="J308" s="713">
        <v>0</v>
      </c>
      <c r="K308" s="713">
        <v>0</v>
      </c>
      <c r="L308" s="713">
        <v>0</v>
      </c>
      <c r="M308" s="713">
        <v>0</v>
      </c>
      <c r="N308" s="713">
        <v>27871.495726701731</v>
      </c>
      <c r="O308" s="714">
        <v>3.0796076663070262</v>
      </c>
      <c r="P308" s="714">
        <v>0.21962038337857051</v>
      </c>
      <c r="Q308" s="714">
        <v>1.7607315842692138E-4</v>
      </c>
      <c r="R308" s="714">
        <v>2.7526915699615411E-5</v>
      </c>
      <c r="S308" s="714">
        <v>4.692309496851253E-5</v>
      </c>
      <c r="T308" s="714">
        <v>0</v>
      </c>
      <c r="U308" s="714">
        <v>0</v>
      </c>
      <c r="V308" s="714">
        <v>0</v>
      </c>
      <c r="W308" s="714">
        <v>0</v>
      </c>
      <c r="X308" s="714">
        <v>0.21987090654766556</v>
      </c>
      <c r="Y308" s="714">
        <v>21.115997819585679</v>
      </c>
      <c r="Z308" s="714">
        <v>1.2527601437157094</v>
      </c>
      <c r="AA308" s="714">
        <v>0.15378591314487255</v>
      </c>
      <c r="AB308" s="714">
        <v>7.8049063372368777E-2</v>
      </c>
      <c r="AC308" s="714">
        <v>1.3442192811903463E-2</v>
      </c>
      <c r="AD308" s="714">
        <v>7.1329618577109302E-3</v>
      </c>
      <c r="AE308" s="714">
        <v>6.275412545044954E-4</v>
      </c>
      <c r="AF308" s="714">
        <v>1.9087353261175101E-3</v>
      </c>
      <c r="AG308" s="714">
        <v>4.4234484262468488E-5</v>
      </c>
      <c r="AH308" s="714">
        <v>1.5077507859674497</v>
      </c>
      <c r="AI308" s="714">
        <v>17.51400556327614</v>
      </c>
      <c r="AJ308" s="714">
        <v>1.0356840431831058</v>
      </c>
      <c r="AK308" s="714">
        <v>0.11321771493287189</v>
      </c>
      <c r="AL308" s="714">
        <v>8.1996964156099555E-3</v>
      </c>
      <c r="AM308" s="714">
        <v>1.1407905058508139E-2</v>
      </c>
      <c r="AN308" s="714">
        <v>5.4489156332483317E-3</v>
      </c>
      <c r="AO308" s="714">
        <v>2.0824223232884074E-4</v>
      </c>
      <c r="AP308" s="714">
        <v>1.5280476264717447E-3</v>
      </c>
      <c r="AQ308" s="714">
        <v>6.0961349251165572E-6</v>
      </c>
      <c r="AR308" s="714">
        <v>1.1757006612170697</v>
      </c>
    </row>
    <row r="309" spans="1:44">
      <c r="A309" s="711" t="s">
        <v>1901</v>
      </c>
      <c r="B309" s="712">
        <v>306</v>
      </c>
      <c r="C309" s="712" t="s">
        <v>1902</v>
      </c>
      <c r="D309" s="713">
        <v>120928</v>
      </c>
      <c r="E309" s="713">
        <v>95470.701779201889</v>
      </c>
      <c r="F309" s="713">
        <v>6636.7710325581384</v>
      </c>
      <c r="G309" s="713">
        <v>20.290510710610761</v>
      </c>
      <c r="H309" s="713">
        <v>0.85335998751121744</v>
      </c>
      <c r="I309" s="713">
        <v>1.4546595838514871</v>
      </c>
      <c r="J309" s="713">
        <v>0</v>
      </c>
      <c r="K309" s="713">
        <v>0</v>
      </c>
      <c r="L309" s="713">
        <v>0</v>
      </c>
      <c r="M309" s="713">
        <v>0</v>
      </c>
      <c r="N309" s="713">
        <v>6659.3695628401119</v>
      </c>
      <c r="O309" s="714">
        <v>0.78948383979890424</v>
      </c>
      <c r="P309" s="714">
        <v>5.4882004437004979E-2</v>
      </c>
      <c r="Q309" s="714">
        <v>1.6779001315337028E-4</v>
      </c>
      <c r="R309" s="714">
        <v>7.0567609446217371E-6</v>
      </c>
      <c r="S309" s="714">
        <v>1.2029137865932515E-5</v>
      </c>
      <c r="T309" s="714">
        <v>0</v>
      </c>
      <c r="U309" s="714">
        <v>0</v>
      </c>
      <c r="V309" s="714">
        <v>0</v>
      </c>
      <c r="W309" s="714">
        <v>0</v>
      </c>
      <c r="X309" s="714">
        <v>5.5068880348968903E-2</v>
      </c>
      <c r="Y309" s="714">
        <v>14.463952508723917</v>
      </c>
      <c r="Z309" s="714">
        <v>0.84473481921663174</v>
      </c>
      <c r="AA309" s="714">
        <v>0.15999653451213025</v>
      </c>
      <c r="AB309" s="714">
        <v>5.6952185596418181E-2</v>
      </c>
      <c r="AC309" s="714">
        <v>1.3688514629785398E-2</v>
      </c>
      <c r="AD309" s="714">
        <v>7.4481704479152765E-3</v>
      </c>
      <c r="AE309" s="714">
        <v>1.6446088826491258E-3</v>
      </c>
      <c r="AF309" s="714">
        <v>1.9580291513048823E-3</v>
      </c>
      <c r="AG309" s="714">
        <v>1.1362889570122074E-4</v>
      </c>
      <c r="AH309" s="714">
        <v>1.0865364913325359</v>
      </c>
      <c r="AI309" s="714">
        <v>11.602619980078899</v>
      </c>
      <c r="AJ309" s="714">
        <v>0.67237584746254253</v>
      </c>
      <c r="AK309" s="714">
        <v>0.12867028536855257</v>
      </c>
      <c r="AL309" s="714">
        <v>7.6056312787386804E-3</v>
      </c>
      <c r="AM309" s="714">
        <v>1.2032021750457901E-2</v>
      </c>
      <c r="AN309" s="714">
        <v>5.7395928221601437E-3</v>
      </c>
      <c r="AO309" s="714">
        <v>2.4354505195040412E-4</v>
      </c>
      <c r="AP309" s="714">
        <v>1.3609387365169077E-3</v>
      </c>
      <c r="AQ309" s="714">
        <v>7.3106989902873374E-6</v>
      </c>
      <c r="AR309" s="714">
        <v>0.8280351731699096</v>
      </c>
    </row>
    <row r="310" spans="1:44">
      <c r="A310" s="711" t="s">
        <v>1903</v>
      </c>
      <c r="B310" s="712">
        <v>307</v>
      </c>
      <c r="C310" s="712" t="s">
        <v>1904</v>
      </c>
      <c r="D310" s="713">
        <v>53766</v>
      </c>
      <c r="E310" s="713">
        <v>105666.51183883063</v>
      </c>
      <c r="F310" s="713">
        <v>7507.5839493408857</v>
      </c>
      <c r="G310" s="713">
        <v>4.0581021421221521</v>
      </c>
      <c r="H310" s="713">
        <v>0.94449471453222444</v>
      </c>
      <c r="I310" s="713">
        <v>1.610010204952707</v>
      </c>
      <c r="J310" s="713">
        <v>0</v>
      </c>
      <c r="K310" s="713">
        <v>0</v>
      </c>
      <c r="L310" s="713">
        <v>0</v>
      </c>
      <c r="M310" s="713">
        <v>0</v>
      </c>
      <c r="N310" s="713">
        <v>7514.1965564024931</v>
      </c>
      <c r="O310" s="714">
        <v>1.9653035717522342</v>
      </c>
      <c r="P310" s="714">
        <v>0.13963441485959316</v>
      </c>
      <c r="Q310" s="714">
        <v>7.5477107133172487E-5</v>
      </c>
      <c r="R310" s="714">
        <v>1.756676551226099E-5</v>
      </c>
      <c r="S310" s="714">
        <v>2.9944764441332941E-5</v>
      </c>
      <c r="T310" s="714">
        <v>0</v>
      </c>
      <c r="U310" s="714">
        <v>0</v>
      </c>
      <c r="V310" s="714">
        <v>0</v>
      </c>
      <c r="W310" s="714">
        <v>0</v>
      </c>
      <c r="X310" s="714">
        <v>0.13975740349667992</v>
      </c>
      <c r="Y310" s="714">
        <v>10.706766729483032</v>
      </c>
      <c r="Z310" s="714">
        <v>0.61337958916124269</v>
      </c>
      <c r="AA310" s="714">
        <v>0.22659583804746811</v>
      </c>
      <c r="AB310" s="714">
        <v>4.7471037125597235E-2</v>
      </c>
      <c r="AC310" s="714">
        <v>1.9344587761226942E-2</v>
      </c>
      <c r="AD310" s="714">
        <v>3.1345449164071441E-3</v>
      </c>
      <c r="AE310" s="714">
        <v>3.000238849802982E-4</v>
      </c>
      <c r="AF310" s="714">
        <v>4.7790638761533377E-4</v>
      </c>
      <c r="AG310" s="714">
        <v>1.4713034935921953E-5</v>
      </c>
      <c r="AH310" s="714">
        <v>0.91071824031947368</v>
      </c>
      <c r="AI310" s="714">
        <v>9.4214687315206831</v>
      </c>
      <c r="AJ310" s="714">
        <v>0.53775490921888869</v>
      </c>
      <c r="AK310" s="714">
        <v>0.20841952893339932</v>
      </c>
      <c r="AL310" s="714">
        <v>1.1917031708225797E-2</v>
      </c>
      <c r="AM310" s="714">
        <v>1.8622599384609737E-2</v>
      </c>
      <c r="AN310" s="714">
        <v>2.5361825806531836E-3</v>
      </c>
      <c r="AO310" s="714">
        <v>1.5434612332656421E-4</v>
      </c>
      <c r="AP310" s="714">
        <v>3.84210997355496E-4</v>
      </c>
      <c r="AQ310" s="714">
        <v>1.9890591618108669E-6</v>
      </c>
      <c r="AR310" s="714">
        <v>0.77979079800562057</v>
      </c>
    </row>
    <row r="311" spans="1:44">
      <c r="A311" s="711" t="s">
        <v>1905</v>
      </c>
      <c r="B311" s="712">
        <v>308</v>
      </c>
      <c r="C311" s="712" t="s">
        <v>1906</v>
      </c>
      <c r="D311" s="713">
        <v>23721</v>
      </c>
      <c r="E311" s="713">
        <v>52378.747855591442</v>
      </c>
      <c r="F311" s="713">
        <v>3561.1352814779943</v>
      </c>
      <c r="G311" s="713">
        <v>0</v>
      </c>
      <c r="H311" s="713">
        <v>0.46818476017150307</v>
      </c>
      <c r="I311" s="713">
        <v>0.79807989402331159</v>
      </c>
      <c r="J311" s="713">
        <v>0</v>
      </c>
      <c r="K311" s="713">
        <v>0</v>
      </c>
      <c r="L311" s="713">
        <v>0</v>
      </c>
      <c r="M311" s="713">
        <v>0</v>
      </c>
      <c r="N311" s="713">
        <v>3562.4015461321892</v>
      </c>
      <c r="O311" s="714">
        <v>2.2081171896459444</v>
      </c>
      <c r="P311" s="714">
        <v>0.15012584973137702</v>
      </c>
      <c r="Q311" s="714">
        <v>0</v>
      </c>
      <c r="R311" s="714">
        <v>1.9737142623477218E-5</v>
      </c>
      <c r="S311" s="714">
        <v>3.3644445597711377E-5</v>
      </c>
      <c r="T311" s="714">
        <v>0</v>
      </c>
      <c r="U311" s="714">
        <v>0</v>
      </c>
      <c r="V311" s="714">
        <v>0</v>
      </c>
      <c r="W311" s="714">
        <v>0</v>
      </c>
      <c r="X311" s="714">
        <v>0.15017923131959823</v>
      </c>
      <c r="Y311" s="714">
        <v>19.496289085025964</v>
      </c>
      <c r="Z311" s="714">
        <v>1.1157513674857173</v>
      </c>
      <c r="AA311" s="714">
        <v>5.9667382934825278E-2</v>
      </c>
      <c r="AB311" s="714">
        <v>7.1989677528912693E-2</v>
      </c>
      <c r="AC311" s="714">
        <v>6.9641074551302319E-3</v>
      </c>
      <c r="AD311" s="714">
        <v>1.1601496919413146E-2</v>
      </c>
      <c r="AE311" s="714">
        <v>1.4895763370668296E-3</v>
      </c>
      <c r="AF311" s="714">
        <v>1.4247095570215169E-3</v>
      </c>
      <c r="AG311" s="714">
        <v>1.2278035224777645E-4</v>
      </c>
      <c r="AH311" s="714">
        <v>1.2690110985703349</v>
      </c>
      <c r="AI311" s="714">
        <v>15.569678888664917</v>
      </c>
      <c r="AJ311" s="714">
        <v>0.89269188306511582</v>
      </c>
      <c r="AK311" s="714">
        <v>2.258287799846127E-2</v>
      </c>
      <c r="AL311" s="714">
        <v>2.6935889977463649E-3</v>
      </c>
      <c r="AM311" s="714">
        <v>4.9206113254243065E-3</v>
      </c>
      <c r="AN311" s="714">
        <v>9.0888607847709451E-3</v>
      </c>
      <c r="AO311" s="714">
        <v>4.0466204615624286E-4</v>
      </c>
      <c r="AP311" s="714">
        <v>9.4037984015443569E-4</v>
      </c>
      <c r="AQ311" s="714">
        <v>1.2031031445093166E-5</v>
      </c>
      <c r="AR311" s="714">
        <v>0.93333489508927436</v>
      </c>
    </row>
    <row r="312" spans="1:44">
      <c r="A312" s="711" t="s">
        <v>1907</v>
      </c>
      <c r="B312" s="712">
        <v>309</v>
      </c>
      <c r="C312" s="712" t="s">
        <v>1908</v>
      </c>
      <c r="D312" s="713">
        <v>228009</v>
      </c>
      <c r="E312" s="713">
        <v>673953.26640867593</v>
      </c>
      <c r="F312" s="713">
        <v>45392.296285253047</v>
      </c>
      <c r="G312" s="713">
        <v>0</v>
      </c>
      <c r="H312" s="713">
        <v>6.0240968201507625</v>
      </c>
      <c r="I312" s="713">
        <v>10.268831796342436</v>
      </c>
      <c r="J312" s="713">
        <v>0</v>
      </c>
      <c r="K312" s="713">
        <v>0</v>
      </c>
      <c r="L312" s="713">
        <v>0</v>
      </c>
      <c r="M312" s="713">
        <v>0</v>
      </c>
      <c r="N312" s="713">
        <v>45408.589213869542</v>
      </c>
      <c r="O312" s="714">
        <v>2.9558187019313973</v>
      </c>
      <c r="P312" s="714">
        <v>0.19908116032811446</v>
      </c>
      <c r="Q312" s="714">
        <v>0</v>
      </c>
      <c r="R312" s="714">
        <v>2.6420434369479988E-5</v>
      </c>
      <c r="S312" s="714">
        <v>4.5036958174205561E-5</v>
      </c>
      <c r="T312" s="714">
        <v>0</v>
      </c>
      <c r="U312" s="714">
        <v>0</v>
      </c>
      <c r="V312" s="714">
        <v>0</v>
      </c>
      <c r="W312" s="714">
        <v>0</v>
      </c>
      <c r="X312" s="714">
        <v>0.19915261772065815</v>
      </c>
      <c r="Y312" s="714">
        <v>19.747314075774803</v>
      </c>
      <c r="Z312" s="714">
        <v>1.1301352165610341</v>
      </c>
      <c r="AA312" s="714">
        <v>9.0242501031305197E-2</v>
      </c>
      <c r="AB312" s="714">
        <v>7.5957572552054237E-2</v>
      </c>
      <c r="AC312" s="714">
        <v>9.5849005594328147E-3</v>
      </c>
      <c r="AD312" s="714">
        <v>1.0676461781489963E-2</v>
      </c>
      <c r="AE312" s="714">
        <v>1.2474903489030512E-3</v>
      </c>
      <c r="AF312" s="714">
        <v>1.2141162909264488E-3</v>
      </c>
      <c r="AG312" s="714">
        <v>1.0237423963842459E-4</v>
      </c>
      <c r="AH312" s="714">
        <v>1.3191606333647845</v>
      </c>
      <c r="AI312" s="714">
        <v>16.142659141114404</v>
      </c>
      <c r="AJ312" s="714">
        <v>0.92384678797379927</v>
      </c>
      <c r="AK312" s="714">
        <v>5.3129315523058093E-2</v>
      </c>
      <c r="AL312" s="714">
        <v>4.4340164978814755E-3</v>
      </c>
      <c r="AM312" s="714">
        <v>7.5433926877492338E-3</v>
      </c>
      <c r="AN312" s="714">
        <v>8.3973625845666037E-3</v>
      </c>
      <c r="AO312" s="714">
        <v>3.4477519299253115E-4</v>
      </c>
      <c r="AP312" s="714">
        <v>8.1871351658720465E-4</v>
      </c>
      <c r="AQ312" s="714">
        <v>9.9700180971525144E-6</v>
      </c>
      <c r="AR312" s="714">
        <v>0.99852433399473162</v>
      </c>
    </row>
    <row r="313" spans="1:44">
      <c r="A313" s="711" t="s">
        <v>1909</v>
      </c>
      <c r="B313" s="712">
        <v>310</v>
      </c>
      <c r="C313" s="712" t="s">
        <v>1910</v>
      </c>
      <c r="D313" s="713">
        <v>198760</v>
      </c>
      <c r="E313" s="713">
        <v>1906981.2521363795</v>
      </c>
      <c r="F313" s="713">
        <v>131225.19667457475</v>
      </c>
      <c r="G313" s="713">
        <v>0</v>
      </c>
      <c r="H313" s="713">
        <v>17.045454439738286</v>
      </c>
      <c r="I313" s="713">
        <v>29.056124056371043</v>
      </c>
      <c r="J313" s="713">
        <v>0</v>
      </c>
      <c r="K313" s="713">
        <v>0</v>
      </c>
      <c r="L313" s="713">
        <v>0</v>
      </c>
      <c r="M313" s="713">
        <v>0</v>
      </c>
      <c r="N313" s="713">
        <v>131271.29825307085</v>
      </c>
      <c r="O313" s="714">
        <v>9.5943914879069201</v>
      </c>
      <c r="P313" s="714">
        <v>0.66021934330134202</v>
      </c>
      <c r="Q313" s="714">
        <v>0</v>
      </c>
      <c r="R313" s="714">
        <v>8.5758977861432305E-5</v>
      </c>
      <c r="S313" s="714">
        <v>1.4618697955509681E-4</v>
      </c>
      <c r="T313" s="714">
        <v>0</v>
      </c>
      <c r="U313" s="714">
        <v>0</v>
      </c>
      <c r="V313" s="714">
        <v>0</v>
      </c>
      <c r="W313" s="714">
        <v>0</v>
      </c>
      <c r="X313" s="714">
        <v>0.66045128925875862</v>
      </c>
      <c r="Y313" s="714">
        <v>19.736289378683082</v>
      </c>
      <c r="Z313" s="714">
        <v>1.2513297907493546</v>
      </c>
      <c r="AA313" s="714">
        <v>6.6102436054326141E-2</v>
      </c>
      <c r="AB313" s="714">
        <v>9.9656449942483433E-2</v>
      </c>
      <c r="AC313" s="714">
        <v>2.4163751426178187E-2</v>
      </c>
      <c r="AD313" s="714">
        <v>7.4965174794163524E-3</v>
      </c>
      <c r="AE313" s="714">
        <v>8.5300968168328909E-4</v>
      </c>
      <c r="AF313" s="714">
        <v>5.8303507571522931E-4</v>
      </c>
      <c r="AG313" s="714">
        <v>7.7971026933332561E-5</v>
      </c>
      <c r="AH313" s="714">
        <v>1.4502629614360905</v>
      </c>
      <c r="AI313" s="714">
        <v>17.25251626448209</v>
      </c>
      <c r="AJ313" s="714">
        <v>1.1055309499627843</v>
      </c>
      <c r="AK313" s="714">
        <v>3.3227500451463957E-2</v>
      </c>
      <c r="AL313" s="714">
        <v>2.892223159882059E-2</v>
      </c>
      <c r="AM313" s="714">
        <v>1.4525190447763722E-2</v>
      </c>
      <c r="AN313" s="714">
        <v>5.9675217446828336E-3</v>
      </c>
      <c r="AO313" s="714">
        <v>2.2224006594553683E-4</v>
      </c>
      <c r="AP313" s="714">
        <v>3.629678912676999E-4</v>
      </c>
      <c r="AQ313" s="714">
        <v>6.4327319916322795E-6</v>
      </c>
      <c r="AR313" s="714">
        <v>1.1887650348947203</v>
      </c>
    </row>
    <row r="314" spans="1:44">
      <c r="A314" s="711" t="s">
        <v>1911</v>
      </c>
      <c r="B314" s="712">
        <v>311</v>
      </c>
      <c r="C314" s="712" t="s">
        <v>1912</v>
      </c>
      <c r="D314" s="713">
        <v>664567</v>
      </c>
      <c r="E314" s="713">
        <v>206072.59877264005</v>
      </c>
      <c r="F314" s="713">
        <v>11000.076240221013</v>
      </c>
      <c r="G314" s="713">
        <v>0</v>
      </c>
      <c r="H314" s="713">
        <v>1.8419693899572203</v>
      </c>
      <c r="I314" s="713">
        <v>3.1398688308281226</v>
      </c>
      <c r="J314" s="713">
        <v>0</v>
      </c>
      <c r="K314" s="713">
        <v>0</v>
      </c>
      <c r="L314" s="713">
        <v>0</v>
      </c>
      <c r="M314" s="713">
        <v>0</v>
      </c>
      <c r="N314" s="713">
        <v>11005.058078441798</v>
      </c>
      <c r="O314" s="714">
        <v>0.31008551248051747</v>
      </c>
      <c r="P314" s="714">
        <v>1.6552245658031491E-2</v>
      </c>
      <c r="Q314" s="714">
        <v>0</v>
      </c>
      <c r="R314" s="714">
        <v>2.7716835021257757E-6</v>
      </c>
      <c r="S314" s="714">
        <v>4.724683637358043E-6</v>
      </c>
      <c r="T314" s="714">
        <v>0</v>
      </c>
      <c r="U314" s="714">
        <v>0</v>
      </c>
      <c r="V314" s="714">
        <v>0</v>
      </c>
      <c r="W314" s="714">
        <v>0</v>
      </c>
      <c r="X314" s="714">
        <v>1.6559742025170975E-2</v>
      </c>
      <c r="Y314" s="714">
        <v>13.290542865945698</v>
      </c>
      <c r="Z314" s="714">
        <v>0.75432594484194238</v>
      </c>
      <c r="AA314" s="714">
        <v>5.4505818710572529E-2</v>
      </c>
      <c r="AB314" s="714">
        <v>6.1705866285686951E-2</v>
      </c>
      <c r="AC314" s="714">
        <v>6.9863420778422105E-3</v>
      </c>
      <c r="AD314" s="714">
        <v>9.6549154149334817E-3</v>
      </c>
      <c r="AE314" s="714">
        <v>7.4831954432970414E-4</v>
      </c>
      <c r="AF314" s="714">
        <v>7.0173556018182399E-4</v>
      </c>
      <c r="AG314" s="714">
        <v>4.65957627988936E-5</v>
      </c>
      <c r="AH314" s="714">
        <v>0.88867553819828793</v>
      </c>
      <c r="AI314" s="714">
        <v>10.772288699767232</v>
      </c>
      <c r="AJ314" s="714">
        <v>0.61001996288078175</v>
      </c>
      <c r="AK314" s="714">
        <v>2.5472409150495642E-2</v>
      </c>
      <c r="AL314" s="714">
        <v>3.0645900969990818E-3</v>
      </c>
      <c r="AM314" s="714">
        <v>5.4062610182347487E-3</v>
      </c>
      <c r="AN314" s="714">
        <v>7.7601707474035308E-3</v>
      </c>
      <c r="AO314" s="714">
        <v>2.7740676235701135E-4</v>
      </c>
      <c r="AP314" s="714">
        <v>5.0809075581271005E-4</v>
      </c>
      <c r="AQ314" s="714">
        <v>6.7930447980373712E-6</v>
      </c>
      <c r="AR314" s="714">
        <v>0.65251568445688246</v>
      </c>
    </row>
    <row r="315" spans="1:44">
      <c r="A315" s="711" t="s">
        <v>1913</v>
      </c>
      <c r="B315" s="712">
        <v>312</v>
      </c>
      <c r="C315" s="712" t="s">
        <v>468</v>
      </c>
      <c r="D315" s="713">
        <v>1532744</v>
      </c>
      <c r="E315" s="713">
        <v>1936467.7537353951</v>
      </c>
      <c r="F315" s="713">
        <v>118257.62484493532</v>
      </c>
      <c r="G315" s="713">
        <v>0</v>
      </c>
      <c r="H315" s="713">
        <v>17.309018026968214</v>
      </c>
      <c r="I315" s="713">
        <v>29.505401388012107</v>
      </c>
      <c r="J315" s="713">
        <v>0</v>
      </c>
      <c r="K315" s="713">
        <v>0</v>
      </c>
      <c r="L315" s="713">
        <v>0</v>
      </c>
      <c r="M315" s="713">
        <v>0</v>
      </c>
      <c r="N315" s="713">
        <v>118304.43926435029</v>
      </c>
      <c r="O315" s="714">
        <v>1.2633993372248693</v>
      </c>
      <c r="P315" s="714">
        <v>7.7154191988313317E-2</v>
      </c>
      <c r="Q315" s="714">
        <v>0</v>
      </c>
      <c r="R315" s="714">
        <v>1.1292830392399653E-5</v>
      </c>
      <c r="S315" s="714">
        <v>1.9250051794697685E-5</v>
      </c>
      <c r="T315" s="714">
        <v>0</v>
      </c>
      <c r="U315" s="714">
        <v>0</v>
      </c>
      <c r="V315" s="714">
        <v>0</v>
      </c>
      <c r="W315" s="714">
        <v>0</v>
      </c>
      <c r="X315" s="714">
        <v>7.7184734870500413E-2</v>
      </c>
      <c r="Y315" s="714">
        <v>16.604451912320506</v>
      </c>
      <c r="Z315" s="714">
        <v>1.0002298133704184</v>
      </c>
      <c r="AA315" s="714">
        <v>4.8141476368550033E-2</v>
      </c>
      <c r="AB315" s="714">
        <v>7.4903044230304736E-2</v>
      </c>
      <c r="AC315" s="714">
        <v>7.2294754299150957E-3</v>
      </c>
      <c r="AD315" s="714">
        <v>4.1407519354657073E-3</v>
      </c>
      <c r="AE315" s="714">
        <v>3.4341373530163369E-4</v>
      </c>
      <c r="AF315" s="714">
        <v>5.4129706217965058E-4</v>
      </c>
      <c r="AG315" s="714">
        <v>1.4798113239714871E-5</v>
      </c>
      <c r="AH315" s="714">
        <v>1.1355440702453747</v>
      </c>
      <c r="AI315" s="714">
        <v>14.75199103786689</v>
      </c>
      <c r="AJ315" s="714">
        <v>0.89234949201384128</v>
      </c>
      <c r="AK315" s="714">
        <v>1.7691661511454619E-2</v>
      </c>
      <c r="AL315" s="714">
        <v>2.3974764895044248E-3</v>
      </c>
      <c r="AM315" s="714">
        <v>6.3209847370693916E-3</v>
      </c>
      <c r="AN315" s="714">
        <v>3.4300032583642259E-3</v>
      </c>
      <c r="AO315" s="714">
        <v>1.9385327763468861E-4</v>
      </c>
      <c r="AP315" s="714">
        <v>4.4077608220015454E-4</v>
      </c>
      <c r="AQ315" s="714">
        <v>2.1644239892588817E-6</v>
      </c>
      <c r="AR315" s="714">
        <v>0.922826411794058</v>
      </c>
    </row>
    <row r="316" spans="1:44">
      <c r="A316" s="711" t="s">
        <v>1914</v>
      </c>
      <c r="B316" s="712">
        <v>313</v>
      </c>
      <c r="C316" s="712" t="s">
        <v>1915</v>
      </c>
      <c r="D316" s="713">
        <v>7163409</v>
      </c>
      <c r="E316" s="713">
        <v>714038.76885250513</v>
      </c>
      <c r="F316" s="713">
        <v>37678.040993073526</v>
      </c>
      <c r="G316" s="713">
        <v>0</v>
      </c>
      <c r="H316" s="713">
        <v>6.3823990346244699</v>
      </c>
      <c r="I316" s="713">
        <v>10.879603050944457</v>
      </c>
      <c r="J316" s="713">
        <v>0</v>
      </c>
      <c r="K316" s="713">
        <v>0</v>
      </c>
      <c r="L316" s="713">
        <v>0</v>
      </c>
      <c r="M316" s="713">
        <v>0</v>
      </c>
      <c r="N316" s="713">
        <v>37695.302995159094</v>
      </c>
      <c r="O316" s="714">
        <v>9.967862631499963E-2</v>
      </c>
      <c r="P316" s="714">
        <v>5.25979195004411E-3</v>
      </c>
      <c r="Q316" s="714">
        <v>0</v>
      </c>
      <c r="R316" s="714">
        <v>8.9097230587063641E-7</v>
      </c>
      <c r="S316" s="714">
        <v>1.5187745179626707E-6</v>
      </c>
      <c r="T316" s="714">
        <v>0</v>
      </c>
      <c r="U316" s="714">
        <v>0</v>
      </c>
      <c r="V316" s="714">
        <v>0</v>
      </c>
      <c r="W316" s="714">
        <v>0</v>
      </c>
      <c r="X316" s="714">
        <v>5.2622016968679429E-3</v>
      </c>
      <c r="Y316" s="714">
        <v>14.86628717958034</v>
      </c>
      <c r="Z316" s="714">
        <v>0.80380765849789593</v>
      </c>
      <c r="AA316" s="714">
        <v>8.045433940741667E-2</v>
      </c>
      <c r="AB316" s="714">
        <v>6.1278921443616741E-2</v>
      </c>
      <c r="AC316" s="714">
        <v>8.6713761436034743E-3</v>
      </c>
      <c r="AD316" s="714">
        <v>9.4552742678070817E-3</v>
      </c>
      <c r="AE316" s="714">
        <v>7.5231330681812441E-4</v>
      </c>
      <c r="AF316" s="714">
        <v>8.8479520701931344E-4</v>
      </c>
      <c r="AG316" s="714">
        <v>4.9325106950288286E-5</v>
      </c>
      <c r="AH316" s="714">
        <v>0.96535400338112765</v>
      </c>
      <c r="AI316" s="714">
        <v>12.92367648293291</v>
      </c>
      <c r="AJ316" s="714">
        <v>0.69202762954184749</v>
      </c>
      <c r="AK316" s="714">
        <v>5.2956622720929096E-2</v>
      </c>
      <c r="AL316" s="714">
        <v>4.3617499540768096E-3</v>
      </c>
      <c r="AM316" s="714">
        <v>7.5484184478562298E-3</v>
      </c>
      <c r="AN316" s="714">
        <v>7.8489023966018378E-3</v>
      </c>
      <c r="AO316" s="714">
        <v>2.9264211253423521E-4</v>
      </c>
      <c r="AP316" s="714">
        <v>7.1432821768683012E-4</v>
      </c>
      <c r="AQ316" s="714">
        <v>8.3218433390068274E-6</v>
      </c>
      <c r="AR316" s="714">
        <v>0.76575861523487143</v>
      </c>
    </row>
    <row r="317" spans="1:44">
      <c r="A317" s="711" t="s">
        <v>1916</v>
      </c>
      <c r="B317" s="712">
        <v>314</v>
      </c>
      <c r="C317" s="712" t="s">
        <v>1917</v>
      </c>
      <c r="D317" s="713">
        <v>9087469</v>
      </c>
      <c r="E317" s="713">
        <v>929767.73418747354</v>
      </c>
      <c r="F317" s="713">
        <v>49248.322267369367</v>
      </c>
      <c r="G317" s="713">
        <v>0</v>
      </c>
      <c r="H317" s="713">
        <v>8.3106813634777499</v>
      </c>
      <c r="I317" s="713">
        <v>14.166603157685477</v>
      </c>
      <c r="J317" s="713">
        <v>0</v>
      </c>
      <c r="K317" s="713">
        <v>0</v>
      </c>
      <c r="L317" s="713">
        <v>0</v>
      </c>
      <c r="M317" s="713">
        <v>0</v>
      </c>
      <c r="N317" s="713">
        <v>49270.79955189053</v>
      </c>
      <c r="O317" s="714">
        <v>0.10231316708617917</v>
      </c>
      <c r="P317" s="714">
        <v>5.4193661917712587E-3</v>
      </c>
      <c r="Q317" s="714">
        <v>0</v>
      </c>
      <c r="R317" s="714">
        <v>9.1452101387941457E-7</v>
      </c>
      <c r="S317" s="714">
        <v>1.5589162568461557E-6</v>
      </c>
      <c r="T317" s="714">
        <v>0</v>
      </c>
      <c r="U317" s="714">
        <v>0</v>
      </c>
      <c r="V317" s="714">
        <v>0</v>
      </c>
      <c r="W317" s="714">
        <v>0</v>
      </c>
      <c r="X317" s="714">
        <v>5.4218396290419838E-3</v>
      </c>
      <c r="Y317" s="714">
        <v>12.833906465026837</v>
      </c>
      <c r="Z317" s="714">
        <v>0.70132876508781883</v>
      </c>
      <c r="AA317" s="714">
        <v>0.13586589977701227</v>
      </c>
      <c r="AB317" s="714">
        <v>6.42024727286164E-2</v>
      </c>
      <c r="AC317" s="714">
        <v>1.5289755161144593E-2</v>
      </c>
      <c r="AD317" s="714">
        <v>8.6315006067504887E-3</v>
      </c>
      <c r="AE317" s="714">
        <v>6.3693831267594642E-4</v>
      </c>
      <c r="AF317" s="714">
        <v>6.9675822277337268E-4</v>
      </c>
      <c r="AG317" s="714">
        <v>4.1337841830579489E-5</v>
      </c>
      <c r="AH317" s="714">
        <v>0.92669342773862251</v>
      </c>
      <c r="AI317" s="714">
        <v>10.954920019380022</v>
      </c>
      <c r="AJ317" s="714">
        <v>0.59320636883608147</v>
      </c>
      <c r="AK317" s="714">
        <v>0.10950148077835489</v>
      </c>
      <c r="AL317" s="714">
        <v>1.0243795462871869E-2</v>
      </c>
      <c r="AM317" s="714">
        <v>1.4127007994655588E-2</v>
      </c>
      <c r="AN317" s="714">
        <v>7.1913767299123695E-3</v>
      </c>
      <c r="AO317" s="714">
        <v>2.4880730990894234E-4</v>
      </c>
      <c r="AP317" s="714">
        <v>5.4532797173011387E-4</v>
      </c>
      <c r="AQ317" s="714">
        <v>6.831565337175207E-6</v>
      </c>
      <c r="AR317" s="714">
        <v>0.73507099664885245</v>
      </c>
    </row>
    <row r="318" spans="1:44">
      <c r="A318" s="711" t="s">
        <v>1918</v>
      </c>
      <c r="B318" s="712">
        <v>315</v>
      </c>
      <c r="C318" s="712" t="s">
        <v>1919</v>
      </c>
      <c r="D318" s="713">
        <v>1701748</v>
      </c>
      <c r="E318" s="713">
        <v>335964.0182023205</v>
      </c>
      <c r="F318" s="713">
        <v>17643.526774795933</v>
      </c>
      <c r="G318" s="713">
        <v>0</v>
      </c>
      <c r="H318" s="713">
        <v>3.0029972026434524</v>
      </c>
      <c r="I318" s="713">
        <v>5.1189869750567407</v>
      </c>
      <c r="J318" s="713">
        <v>0</v>
      </c>
      <c r="K318" s="713">
        <v>0</v>
      </c>
      <c r="L318" s="713">
        <v>0</v>
      </c>
      <c r="M318" s="713">
        <v>0</v>
      </c>
      <c r="N318" s="713">
        <v>17651.648758973632</v>
      </c>
      <c r="O318" s="714">
        <v>0.19742289587078726</v>
      </c>
      <c r="P318" s="714">
        <v>1.0367884536838552E-2</v>
      </c>
      <c r="Q318" s="714">
        <v>0</v>
      </c>
      <c r="R318" s="714">
        <v>1.7646544627309403E-6</v>
      </c>
      <c r="S318" s="714">
        <v>3.0080757991528361E-6</v>
      </c>
      <c r="T318" s="714">
        <v>0</v>
      </c>
      <c r="U318" s="714">
        <v>0</v>
      </c>
      <c r="V318" s="714">
        <v>0</v>
      </c>
      <c r="W318" s="714">
        <v>0</v>
      </c>
      <c r="X318" s="714">
        <v>1.0372657267100434E-2</v>
      </c>
      <c r="Y318" s="714">
        <v>9.821043434407084</v>
      </c>
      <c r="Z318" s="714">
        <v>0.55627316713257047</v>
      </c>
      <c r="AA318" s="714">
        <v>4.2758520711607295E-2</v>
      </c>
      <c r="AB318" s="714">
        <v>4.998999814962457E-2</v>
      </c>
      <c r="AC318" s="714">
        <v>4.6991625669469449E-3</v>
      </c>
      <c r="AD318" s="714">
        <v>2.130499230249722E-2</v>
      </c>
      <c r="AE318" s="714">
        <v>2.0433005435686845E-3</v>
      </c>
      <c r="AF318" s="714">
        <v>1.0061343327862657E-3</v>
      </c>
      <c r="AG318" s="714">
        <v>1.3325001631823215E-4</v>
      </c>
      <c r="AH318" s="714">
        <v>0.67820852575591972</v>
      </c>
      <c r="AI318" s="714">
        <v>7.6695085367884861</v>
      </c>
      <c r="AJ318" s="714">
        <v>0.43109846194984919</v>
      </c>
      <c r="AK318" s="714">
        <v>1.6164665561625585E-2</v>
      </c>
      <c r="AL318" s="714">
        <v>2.0353219506058402E-3</v>
      </c>
      <c r="AM318" s="714">
        <v>3.3726779341763393E-3</v>
      </c>
      <c r="AN318" s="714">
        <v>1.8185772764976314E-2</v>
      </c>
      <c r="AO318" s="714">
        <v>8.3910439848705262E-4</v>
      </c>
      <c r="AP318" s="714">
        <v>6.6194743514075434E-4</v>
      </c>
      <c r="AQ318" s="714">
        <v>2.4446350188636087E-5</v>
      </c>
      <c r="AR318" s="714">
        <v>0.47238239834504969</v>
      </c>
    </row>
    <row r="319" spans="1:44">
      <c r="A319" s="711" t="s">
        <v>1920</v>
      </c>
      <c r="B319" s="712">
        <v>316</v>
      </c>
      <c r="C319" s="712" t="s">
        <v>1381</v>
      </c>
      <c r="D319" s="713">
        <v>900390</v>
      </c>
      <c r="E319" s="713">
        <v>232938.79560094629</v>
      </c>
      <c r="F319" s="713">
        <v>12261.143640400875</v>
      </c>
      <c r="G319" s="713">
        <v>0</v>
      </c>
      <c r="H319" s="713">
        <v>2.0821115169408499</v>
      </c>
      <c r="I319" s="713">
        <v>3.5492213334243683</v>
      </c>
      <c r="J319" s="713">
        <v>0</v>
      </c>
      <c r="K319" s="713">
        <v>0</v>
      </c>
      <c r="L319" s="713">
        <v>0</v>
      </c>
      <c r="M319" s="713">
        <v>0</v>
      </c>
      <c r="N319" s="713">
        <v>12266.774973251238</v>
      </c>
      <c r="O319" s="714">
        <v>0.25870877686441018</v>
      </c>
      <c r="P319" s="714">
        <v>1.3617591977255272E-2</v>
      </c>
      <c r="Q319" s="714">
        <v>0</v>
      </c>
      <c r="R319" s="714">
        <v>2.3124551771352968E-6</v>
      </c>
      <c r="S319" s="714">
        <v>3.941871115210485E-6</v>
      </c>
      <c r="T319" s="714">
        <v>0</v>
      </c>
      <c r="U319" s="714">
        <v>0</v>
      </c>
      <c r="V319" s="714">
        <v>0</v>
      </c>
      <c r="W319" s="714">
        <v>0</v>
      </c>
      <c r="X319" s="714">
        <v>1.3623846303547616E-2</v>
      </c>
      <c r="Y319" s="714">
        <v>11.222996738459351</v>
      </c>
      <c r="Z319" s="714">
        <v>0.62305362488173821</v>
      </c>
      <c r="AA319" s="714">
        <v>6.3046146778041462E-2</v>
      </c>
      <c r="AB319" s="714">
        <v>5.2055602015380231E-2</v>
      </c>
      <c r="AC319" s="714">
        <v>1.05477771175759E-2</v>
      </c>
      <c r="AD319" s="714">
        <v>1.2147991511550065E-2</v>
      </c>
      <c r="AE319" s="714">
        <v>9.8678301564204948E-4</v>
      </c>
      <c r="AF319" s="714">
        <v>7.2779730504329864E-4</v>
      </c>
      <c r="AG319" s="714">
        <v>6.6959911811108612E-5</v>
      </c>
      <c r="AH319" s="714">
        <v>0.7626326825367824</v>
      </c>
      <c r="AI319" s="714">
        <v>9.1054296157075694</v>
      </c>
      <c r="AJ319" s="714">
        <v>0.50142082814028432</v>
      </c>
      <c r="AK319" s="714">
        <v>3.7892617825924631E-2</v>
      </c>
      <c r="AL319" s="714">
        <v>3.7623612582283511E-3</v>
      </c>
      <c r="AM319" s="714">
        <v>7.8573062799470409E-3</v>
      </c>
      <c r="AN319" s="714">
        <v>1.006992672858621E-2</v>
      </c>
      <c r="AO319" s="714">
        <v>3.6780573201259271E-4</v>
      </c>
      <c r="AP319" s="714">
        <v>5.0796486815178599E-4</v>
      </c>
      <c r="AQ319" s="714">
        <v>1.0806010224280174E-5</v>
      </c>
      <c r="AR319" s="714">
        <v>0.56188961684335925</v>
      </c>
    </row>
    <row r="320" spans="1:44">
      <c r="A320" s="711" t="s">
        <v>1921</v>
      </c>
      <c r="B320" s="712">
        <v>317</v>
      </c>
      <c r="C320" s="712" t="s">
        <v>1382</v>
      </c>
      <c r="D320" s="713">
        <v>2450372</v>
      </c>
      <c r="E320" s="713">
        <v>380955.15742164274</v>
      </c>
      <c r="F320" s="713">
        <v>21000.297138284575</v>
      </c>
      <c r="G320" s="713">
        <v>0</v>
      </c>
      <c r="H320" s="713">
        <v>3.4051482006649239</v>
      </c>
      <c r="I320" s="713">
        <v>5.8045040041987752</v>
      </c>
      <c r="J320" s="713">
        <v>0</v>
      </c>
      <c r="K320" s="713">
        <v>0</v>
      </c>
      <c r="L320" s="713">
        <v>0</v>
      </c>
      <c r="M320" s="713">
        <v>0</v>
      </c>
      <c r="N320" s="713">
        <v>21009.506790489439</v>
      </c>
      <c r="O320" s="714">
        <v>0.15546829519013552</v>
      </c>
      <c r="P320" s="714">
        <v>8.57024857380209E-3</v>
      </c>
      <c r="Q320" s="714">
        <v>0</v>
      </c>
      <c r="R320" s="714">
        <v>1.3896454092133454E-6</v>
      </c>
      <c r="S320" s="714">
        <v>2.3688256330870477E-6</v>
      </c>
      <c r="T320" s="714">
        <v>0</v>
      </c>
      <c r="U320" s="714">
        <v>0</v>
      </c>
      <c r="V320" s="714">
        <v>0</v>
      </c>
      <c r="W320" s="714">
        <v>0</v>
      </c>
      <c r="X320" s="714">
        <v>8.5740070448443902E-3</v>
      </c>
      <c r="Y320" s="714">
        <v>11.802542689947135</v>
      </c>
      <c r="Z320" s="714">
        <v>0.66415533895284951</v>
      </c>
      <c r="AA320" s="714">
        <v>7.3360097714926562E-2</v>
      </c>
      <c r="AB320" s="714">
        <v>5.9812560217413879E-2</v>
      </c>
      <c r="AC320" s="714">
        <v>1.2220193445624708E-2</v>
      </c>
      <c r="AD320" s="714">
        <v>9.2146905890179587E-3</v>
      </c>
      <c r="AE320" s="714">
        <v>6.4137435057616868E-4</v>
      </c>
      <c r="AF320" s="714">
        <v>6.0499615283347375E-4</v>
      </c>
      <c r="AG320" s="714">
        <v>4.355596054619926E-5</v>
      </c>
      <c r="AH320" s="714">
        <v>0.8200528073837885</v>
      </c>
      <c r="AI320" s="714">
        <v>9.2339766565366919</v>
      </c>
      <c r="AJ320" s="714">
        <v>0.51754216917549722</v>
      </c>
      <c r="AK320" s="714">
        <v>4.4446668758448452E-2</v>
      </c>
      <c r="AL320" s="714">
        <v>4.4440835506171185E-3</v>
      </c>
      <c r="AM320" s="714">
        <v>8.9816938316991737E-3</v>
      </c>
      <c r="AN320" s="714">
        <v>7.243511997940104E-3</v>
      </c>
      <c r="AO320" s="714">
        <v>2.0326187591027282E-4</v>
      </c>
      <c r="AP320" s="714">
        <v>4.0569690760502124E-4</v>
      </c>
      <c r="AQ320" s="714">
        <v>5.6494809585264077E-6</v>
      </c>
      <c r="AR320" s="714">
        <v>0.58327273557867598</v>
      </c>
    </row>
    <row r="321" spans="1:44">
      <c r="A321" s="711" t="s">
        <v>1922</v>
      </c>
      <c r="B321" s="712">
        <v>318</v>
      </c>
      <c r="C321" s="712" t="s">
        <v>1383</v>
      </c>
      <c r="D321" s="713">
        <v>1045479</v>
      </c>
      <c r="E321" s="713">
        <v>276433.85880348715</v>
      </c>
      <c r="F321" s="713">
        <v>15163.324874652742</v>
      </c>
      <c r="G321" s="713">
        <v>0</v>
      </c>
      <c r="H321" s="713">
        <v>2.4708899159638444</v>
      </c>
      <c r="I321" s="713">
        <v>4.2119430832249503</v>
      </c>
      <c r="J321" s="713">
        <v>0</v>
      </c>
      <c r="K321" s="713">
        <v>0</v>
      </c>
      <c r="L321" s="713">
        <v>0</v>
      </c>
      <c r="M321" s="713">
        <v>0</v>
      </c>
      <c r="N321" s="713">
        <v>15170.00770765193</v>
      </c>
      <c r="O321" s="714">
        <v>0.26440881051028969</v>
      </c>
      <c r="P321" s="714">
        <v>1.4503710619393352E-2</v>
      </c>
      <c r="Q321" s="714">
        <v>0</v>
      </c>
      <c r="R321" s="714">
        <v>2.363404636500441E-6</v>
      </c>
      <c r="S321" s="714">
        <v>4.0287208860483569E-6</v>
      </c>
      <c r="T321" s="714">
        <v>0</v>
      </c>
      <c r="U321" s="714">
        <v>0</v>
      </c>
      <c r="V321" s="714">
        <v>0</v>
      </c>
      <c r="W321" s="714">
        <v>0</v>
      </c>
      <c r="X321" s="714">
        <v>1.45101027449159E-2</v>
      </c>
      <c r="Y321" s="714">
        <v>11.30044047265574</v>
      </c>
      <c r="Z321" s="714">
        <v>0.6326660665172712</v>
      </c>
      <c r="AA321" s="714">
        <v>7.7385996881626923E-2</v>
      </c>
      <c r="AB321" s="714">
        <v>5.0804804000991369E-2</v>
      </c>
      <c r="AC321" s="714">
        <v>7.5175151634188425E-3</v>
      </c>
      <c r="AD321" s="714">
        <v>7.8254724773278422E-3</v>
      </c>
      <c r="AE321" s="714">
        <v>7.1088324849433149E-4</v>
      </c>
      <c r="AF321" s="714">
        <v>6.7130717836897552E-4</v>
      </c>
      <c r="AG321" s="714">
        <v>4.9309974329452011E-5</v>
      </c>
      <c r="AH321" s="714">
        <v>0.77763135544182893</v>
      </c>
      <c r="AI321" s="714">
        <v>9.3523962243204988</v>
      </c>
      <c r="AJ321" s="714">
        <v>0.51978277716724164</v>
      </c>
      <c r="AK321" s="714">
        <v>5.2076191200197117E-2</v>
      </c>
      <c r="AL321" s="714">
        <v>4.138951453270096E-3</v>
      </c>
      <c r="AM321" s="714">
        <v>6.1171457206588894E-3</v>
      </c>
      <c r="AN321" s="714">
        <v>6.3080171817577061E-3</v>
      </c>
      <c r="AO321" s="714">
        <v>2.4125007250214159E-4</v>
      </c>
      <c r="AP321" s="714">
        <v>4.9391275695521476E-4</v>
      </c>
      <c r="AQ321" s="714">
        <v>6.7994137868783227E-6</v>
      </c>
      <c r="AR321" s="714">
        <v>0.58916504496636968</v>
      </c>
    </row>
    <row r="322" spans="1:44">
      <c r="A322" s="711" t="s">
        <v>1923</v>
      </c>
      <c r="B322" s="712">
        <v>319</v>
      </c>
      <c r="C322" s="712" t="s">
        <v>474</v>
      </c>
      <c r="D322" s="713">
        <v>27277475</v>
      </c>
      <c r="E322" s="713">
        <v>2304972.3093974618</v>
      </c>
      <c r="F322" s="713">
        <v>132145.28404560758</v>
      </c>
      <c r="G322" s="713">
        <v>0</v>
      </c>
      <c r="H322" s="713">
        <v>20.602877160264267</v>
      </c>
      <c r="I322" s="713">
        <v>35.120199159442507</v>
      </c>
      <c r="J322" s="713">
        <v>0</v>
      </c>
      <c r="K322" s="713">
        <v>0</v>
      </c>
      <c r="L322" s="713">
        <v>0</v>
      </c>
      <c r="M322" s="713">
        <v>0</v>
      </c>
      <c r="N322" s="713">
        <v>132201.00712192728</v>
      </c>
      <c r="O322" s="714">
        <v>8.4500941139070307E-2</v>
      </c>
      <c r="P322" s="714">
        <v>4.8444837377949234E-3</v>
      </c>
      <c r="Q322" s="714">
        <v>0</v>
      </c>
      <c r="R322" s="714">
        <v>7.5530734278976584E-7</v>
      </c>
      <c r="S322" s="714">
        <v>1.2875165006820649E-6</v>
      </c>
      <c r="T322" s="714">
        <v>0</v>
      </c>
      <c r="U322" s="714">
        <v>0</v>
      </c>
      <c r="V322" s="714">
        <v>0</v>
      </c>
      <c r="W322" s="714">
        <v>0</v>
      </c>
      <c r="X322" s="714">
        <v>4.8465265616383958E-3</v>
      </c>
      <c r="Y322" s="714">
        <v>9.3304972809601487</v>
      </c>
      <c r="Z322" s="714">
        <v>0.53428878757222553</v>
      </c>
      <c r="AA322" s="714">
        <v>3.449743843947263E-2</v>
      </c>
      <c r="AB322" s="714">
        <v>4.476805889469871E-2</v>
      </c>
      <c r="AC322" s="714">
        <v>4.625085535932761E-3</v>
      </c>
      <c r="AD322" s="714">
        <v>1.3209737587411103E-2</v>
      </c>
      <c r="AE322" s="714">
        <v>8.0095179803027082E-4</v>
      </c>
      <c r="AF322" s="714">
        <v>5.6139722030899104E-4</v>
      </c>
      <c r="AG322" s="714">
        <v>5.303515727154382E-5</v>
      </c>
      <c r="AH322" s="714">
        <v>0.63280449220535151</v>
      </c>
      <c r="AI322" s="714">
        <v>7.3062151949101501</v>
      </c>
      <c r="AJ322" s="714">
        <v>0.41830652300314952</v>
      </c>
      <c r="AK322" s="714">
        <v>1.2239350054727101E-2</v>
      </c>
      <c r="AL322" s="714">
        <v>1.8162560967219189E-3</v>
      </c>
      <c r="AM322" s="714">
        <v>3.2808425985357669E-3</v>
      </c>
      <c r="AN322" s="714">
        <v>1.1174138621798684E-2</v>
      </c>
      <c r="AO322" s="714">
        <v>2.9862812178707646E-4</v>
      </c>
      <c r="AP322" s="714">
        <v>3.7854756878561303E-4</v>
      </c>
      <c r="AQ322" s="714">
        <v>8.9577751274194009E-6</v>
      </c>
      <c r="AR322" s="714">
        <v>0.44750324384063317</v>
      </c>
    </row>
    <row r="323" spans="1:44">
      <c r="A323" s="711" t="s">
        <v>1924</v>
      </c>
      <c r="B323" s="712">
        <v>320</v>
      </c>
      <c r="C323" s="712" t="s">
        <v>476</v>
      </c>
      <c r="D323" s="713">
        <v>8424576</v>
      </c>
      <c r="E323" s="713">
        <v>421967.75575070002</v>
      </c>
      <c r="F323" s="713">
        <v>22346.500092559152</v>
      </c>
      <c r="G323" s="713">
        <v>0</v>
      </c>
      <c r="H323" s="713">
        <v>3.7717372143167678</v>
      </c>
      <c r="I323" s="713">
        <v>6.4294011517654788</v>
      </c>
      <c r="J323" s="713">
        <v>0</v>
      </c>
      <c r="K323" s="713">
        <v>0</v>
      </c>
      <c r="L323" s="713">
        <v>0</v>
      </c>
      <c r="M323" s="713">
        <v>0</v>
      </c>
      <c r="N323" s="713">
        <v>22356.701230925235</v>
      </c>
      <c r="O323" s="714">
        <v>5.008771429573429E-2</v>
      </c>
      <c r="P323" s="714">
        <v>2.6525370644836193E-3</v>
      </c>
      <c r="Q323" s="714">
        <v>0</v>
      </c>
      <c r="R323" s="714">
        <v>4.4770647381147344E-7</v>
      </c>
      <c r="S323" s="714">
        <v>7.6317207557572976E-7</v>
      </c>
      <c r="T323" s="714">
        <v>0</v>
      </c>
      <c r="U323" s="714">
        <v>0</v>
      </c>
      <c r="V323" s="714">
        <v>0</v>
      </c>
      <c r="W323" s="714">
        <v>0</v>
      </c>
      <c r="X323" s="714">
        <v>2.6537479430330064E-3</v>
      </c>
      <c r="Y323" s="714">
        <v>8.289735093160095</v>
      </c>
      <c r="Z323" s="714">
        <v>0.46823046670046653</v>
      </c>
      <c r="AA323" s="714">
        <v>5.6628885990224115E-2</v>
      </c>
      <c r="AB323" s="714">
        <v>3.9755536210610405E-2</v>
      </c>
      <c r="AC323" s="714">
        <v>6.2327576114360982E-3</v>
      </c>
      <c r="AD323" s="714">
        <v>8.2407067550908653E-3</v>
      </c>
      <c r="AE323" s="714">
        <v>7.1170359551345468E-4</v>
      </c>
      <c r="AF323" s="714">
        <v>5.2082516091977245E-4</v>
      </c>
      <c r="AG323" s="714">
        <v>4.6446480247714123E-5</v>
      </c>
      <c r="AH323" s="714">
        <v>0.58036732850450889</v>
      </c>
      <c r="AI323" s="714">
        <v>6.5346120765793279</v>
      </c>
      <c r="AJ323" s="714">
        <v>0.36675082249880597</v>
      </c>
      <c r="AK323" s="714">
        <v>3.684329771876705E-2</v>
      </c>
      <c r="AL323" s="714">
        <v>3.3904931050905466E-3</v>
      </c>
      <c r="AM323" s="714">
        <v>5.0791878046379593E-3</v>
      </c>
      <c r="AN323" s="714">
        <v>6.6605907680011688E-3</v>
      </c>
      <c r="AO323" s="714">
        <v>2.6798822773649376E-4</v>
      </c>
      <c r="AP323" s="714">
        <v>3.5909040602958285E-4</v>
      </c>
      <c r="AQ323" s="714">
        <v>7.4790644453711577E-6</v>
      </c>
      <c r="AR323" s="714">
        <v>0.41935894959351416</v>
      </c>
    </row>
    <row r="324" spans="1:44">
      <c r="A324" s="711" t="s">
        <v>1925</v>
      </c>
      <c r="B324" s="712">
        <v>321</v>
      </c>
      <c r="C324" s="712" t="s">
        <v>1926</v>
      </c>
      <c r="D324" s="713">
        <v>3357286</v>
      </c>
      <c r="E324" s="713">
        <v>583331.19725358882</v>
      </c>
      <c r="F324" s="713">
        <v>33350.290530558792</v>
      </c>
      <c r="G324" s="713">
        <v>0</v>
      </c>
      <c r="H324" s="713">
        <v>5.2140760874941954</v>
      </c>
      <c r="I324" s="713">
        <v>8.8880494311957587</v>
      </c>
      <c r="J324" s="713">
        <v>0</v>
      </c>
      <c r="K324" s="713">
        <v>0</v>
      </c>
      <c r="L324" s="713">
        <v>0</v>
      </c>
      <c r="M324" s="713">
        <v>0</v>
      </c>
      <c r="N324" s="713">
        <v>33364.392656077485</v>
      </c>
      <c r="O324" s="714">
        <v>0.17375082052991281</v>
      </c>
      <c r="P324" s="714">
        <v>9.9337055379133E-3</v>
      </c>
      <c r="Q324" s="714">
        <v>0</v>
      </c>
      <c r="R324" s="714">
        <v>1.553062827383248E-6</v>
      </c>
      <c r="S324" s="714">
        <v>2.647391205633288E-6</v>
      </c>
      <c r="T324" s="714">
        <v>0</v>
      </c>
      <c r="U324" s="714">
        <v>0</v>
      </c>
      <c r="V324" s="714">
        <v>0</v>
      </c>
      <c r="W324" s="714">
        <v>0</v>
      </c>
      <c r="X324" s="714">
        <v>9.9379059919463171E-3</v>
      </c>
      <c r="Y324" s="714">
        <v>13.693182543756819</v>
      </c>
      <c r="Z324" s="714">
        <v>0.77880111605814972</v>
      </c>
      <c r="AA324" s="714">
        <v>6.8970415896909457E-2</v>
      </c>
      <c r="AB324" s="714">
        <v>6.9579895017221033E-2</v>
      </c>
      <c r="AC324" s="714">
        <v>1.1598996911550523E-2</v>
      </c>
      <c r="AD324" s="714">
        <v>1.0626713465651215E-2</v>
      </c>
      <c r="AE324" s="714">
        <v>7.8813291787929642E-4</v>
      </c>
      <c r="AF324" s="714">
        <v>7.1149036793493291E-4</v>
      </c>
      <c r="AG324" s="714">
        <v>5.4601750617311154E-5</v>
      </c>
      <c r="AH324" s="714">
        <v>0.94113136238591355</v>
      </c>
      <c r="AI324" s="714">
        <v>10.413512740638252</v>
      </c>
      <c r="AJ324" s="714">
        <v>0.59212315070392352</v>
      </c>
      <c r="AK324" s="714">
        <v>3.3637556664198619E-2</v>
      </c>
      <c r="AL324" s="714">
        <v>3.773145023361893E-3</v>
      </c>
      <c r="AM324" s="714">
        <v>8.2708689583537269E-3</v>
      </c>
      <c r="AN324" s="714">
        <v>8.1323933226957745E-3</v>
      </c>
      <c r="AO324" s="714">
        <v>2.0034330372010957E-4</v>
      </c>
      <c r="AP324" s="714">
        <v>4.3235086667104853E-4</v>
      </c>
      <c r="AQ324" s="714">
        <v>5.8393756483556608E-6</v>
      </c>
      <c r="AR324" s="714">
        <v>0.64657564821857305</v>
      </c>
    </row>
    <row r="325" spans="1:44">
      <c r="A325" s="711" t="s">
        <v>1927</v>
      </c>
      <c r="B325" s="712">
        <v>322</v>
      </c>
      <c r="C325" s="712" t="s">
        <v>1928</v>
      </c>
      <c r="D325" s="713">
        <v>1391150</v>
      </c>
      <c r="E325" s="713">
        <v>526523.32044955762</v>
      </c>
      <c r="F325" s="713">
        <v>28591.024976621524</v>
      </c>
      <c r="G325" s="713">
        <v>5294.6106240343825</v>
      </c>
      <c r="H325" s="713">
        <v>4.7063017846285629</v>
      </c>
      <c r="I325" s="713">
        <v>8.0224841751410381</v>
      </c>
      <c r="J325" s="713">
        <v>0</v>
      </c>
      <c r="K325" s="713">
        <v>0</v>
      </c>
      <c r="L325" s="713">
        <v>0</v>
      </c>
      <c r="M325" s="713">
        <v>0</v>
      </c>
      <c r="N325" s="713">
        <v>33898.364386615678</v>
      </c>
      <c r="O325" s="714">
        <v>0.37848062426737422</v>
      </c>
      <c r="P325" s="714">
        <v>2.0552079198232775E-2</v>
      </c>
      <c r="Q325" s="714">
        <v>3.8059236056747171E-3</v>
      </c>
      <c r="R325" s="714">
        <v>3.3830297125605167E-6</v>
      </c>
      <c r="S325" s="714">
        <v>5.7668002552859416E-6</v>
      </c>
      <c r="T325" s="714">
        <v>0</v>
      </c>
      <c r="U325" s="714">
        <v>0</v>
      </c>
      <c r="V325" s="714">
        <v>0</v>
      </c>
      <c r="W325" s="714">
        <v>0</v>
      </c>
      <c r="X325" s="714">
        <v>2.4367152633875341E-2</v>
      </c>
      <c r="Y325" s="714">
        <v>50.111727168994634</v>
      </c>
      <c r="Z325" s="714">
        <v>2.7284152467412666</v>
      </c>
      <c r="AA325" s="714">
        <v>0.12886906067648857</v>
      </c>
      <c r="AB325" s="714">
        <v>0.16179177830967001</v>
      </c>
      <c r="AC325" s="714">
        <v>1.9700979891136311E-2</v>
      </c>
      <c r="AD325" s="714">
        <v>1.2811389329253501E-2</v>
      </c>
      <c r="AE325" s="714">
        <v>7.2730599530763571E-4</v>
      </c>
      <c r="AF325" s="714">
        <v>1.8504755126781116E-3</v>
      </c>
      <c r="AG325" s="714">
        <v>4.0624883625166753E-5</v>
      </c>
      <c r="AH325" s="714">
        <v>3.0542068613394262</v>
      </c>
      <c r="AI325" s="714">
        <v>40.568211537196653</v>
      </c>
      <c r="AJ325" s="714">
        <v>2.1903903104005407</v>
      </c>
      <c r="AK325" s="714">
        <v>5.2788236027421803E-2</v>
      </c>
      <c r="AL325" s="714">
        <v>6.6713695620604719E-3</v>
      </c>
      <c r="AM325" s="714">
        <v>1.3587344757927798E-2</v>
      </c>
      <c r="AN325" s="714">
        <v>9.9998773983552801E-3</v>
      </c>
      <c r="AO325" s="714">
        <v>3.1988169991967083E-4</v>
      </c>
      <c r="AP325" s="714">
        <v>1.4486148134753719E-3</v>
      </c>
      <c r="AQ325" s="714">
        <v>5.9689570683391542E-6</v>
      </c>
      <c r="AR325" s="714">
        <v>2.2752116036167691</v>
      </c>
    </row>
    <row r="326" spans="1:44">
      <c r="A326" s="711" t="s">
        <v>1929</v>
      </c>
      <c r="B326" s="712">
        <v>323</v>
      </c>
      <c r="C326" s="712" t="s">
        <v>1930</v>
      </c>
      <c r="D326" s="713">
        <v>2176634</v>
      </c>
      <c r="E326" s="713">
        <v>137127.72289225383</v>
      </c>
      <c r="F326" s="713">
        <v>8160.4111616595064</v>
      </c>
      <c r="G326" s="713">
        <v>790.78210192786071</v>
      </c>
      <c r="H326" s="713">
        <v>1.2257091412757148</v>
      </c>
      <c r="I326" s="713">
        <v>2.0893756157598817</v>
      </c>
      <c r="J326" s="713">
        <v>0</v>
      </c>
      <c r="K326" s="713">
        <v>0</v>
      </c>
      <c r="L326" s="713">
        <v>0</v>
      </c>
      <c r="M326" s="713">
        <v>0</v>
      </c>
      <c r="N326" s="713">
        <v>8954.5083483444032</v>
      </c>
      <c r="O326" s="714">
        <v>6.2999899336431311E-2</v>
      </c>
      <c r="P326" s="714">
        <v>3.749096615076079E-3</v>
      </c>
      <c r="Q326" s="714">
        <v>3.6330503976684218E-4</v>
      </c>
      <c r="R326" s="714">
        <v>5.6312137974308718E-7</v>
      </c>
      <c r="S326" s="714">
        <v>9.5991131984517455E-7</v>
      </c>
      <c r="T326" s="714">
        <v>0</v>
      </c>
      <c r="U326" s="714">
        <v>0</v>
      </c>
      <c r="V326" s="714">
        <v>0</v>
      </c>
      <c r="W326" s="714">
        <v>0</v>
      </c>
      <c r="X326" s="714">
        <v>4.1139246875425096E-3</v>
      </c>
      <c r="Y326" s="714">
        <v>14.439720271482443</v>
      </c>
      <c r="Z326" s="714">
        <v>0.79486637020476947</v>
      </c>
      <c r="AA326" s="714">
        <v>6.4423604999687523E-2</v>
      </c>
      <c r="AB326" s="714">
        <v>6.0071489797573201E-2</v>
      </c>
      <c r="AC326" s="714">
        <v>7.5162523041928022E-3</v>
      </c>
      <c r="AD326" s="714">
        <v>7.1193351803663478E-3</v>
      </c>
      <c r="AE326" s="714">
        <v>3.1038929539555339E-4</v>
      </c>
      <c r="AF326" s="714">
        <v>5.5400403212565986E-4</v>
      </c>
      <c r="AG326" s="714">
        <v>1.8359257744923384E-5</v>
      </c>
      <c r="AH326" s="714">
        <v>0.93487980507185542</v>
      </c>
      <c r="AI326" s="714">
        <v>12.07292541980806</v>
      </c>
      <c r="AJ326" s="714">
        <v>0.66218781967544438</v>
      </c>
      <c r="AK326" s="714">
        <v>3.5218692332333885E-2</v>
      </c>
      <c r="AL326" s="714">
        <v>2.7485158436860533E-3</v>
      </c>
      <c r="AM326" s="714">
        <v>5.5263829008500263E-3</v>
      </c>
      <c r="AN326" s="714">
        <v>5.6767393488165868E-3</v>
      </c>
      <c r="AO326" s="714">
        <v>1.1916630988315202E-4</v>
      </c>
      <c r="AP326" s="714">
        <v>4.3656481557757023E-4</v>
      </c>
      <c r="AQ326" s="714">
        <v>2.4746273179456592E-6</v>
      </c>
      <c r="AR326" s="714">
        <v>0.71191635585390967</v>
      </c>
    </row>
    <row r="327" spans="1:44">
      <c r="A327" s="711" t="s">
        <v>1931</v>
      </c>
      <c r="B327" s="712">
        <v>324</v>
      </c>
      <c r="C327" s="712" t="s">
        <v>1394</v>
      </c>
      <c r="D327" s="713">
        <v>15410954</v>
      </c>
      <c r="E327" s="713">
        <v>81137005.723947793</v>
      </c>
      <c r="F327" s="713">
        <v>5486148.0014257003</v>
      </c>
      <c r="G327" s="713">
        <v>1824.1169128839072</v>
      </c>
      <c r="H327" s="713">
        <v>725.23897804184014</v>
      </c>
      <c r="I327" s="713">
        <v>1236.2611857019522</v>
      </c>
      <c r="J327" s="713">
        <v>0</v>
      </c>
      <c r="K327" s="713">
        <v>0</v>
      </c>
      <c r="L327" s="713">
        <v>28905</v>
      </c>
      <c r="M327" s="713">
        <v>0</v>
      </c>
      <c r="N327" s="713">
        <v>5518838.6185023282</v>
      </c>
      <c r="O327" s="714">
        <v>5.264891824603966</v>
      </c>
      <c r="P327" s="714">
        <v>0.35599016137649236</v>
      </c>
      <c r="Q327" s="714">
        <v>1.1836495734682663E-4</v>
      </c>
      <c r="R327" s="714">
        <v>4.7059966439575392E-5</v>
      </c>
      <c r="S327" s="714">
        <v>8.0219640244332186E-5</v>
      </c>
      <c r="T327" s="714">
        <v>0</v>
      </c>
      <c r="U327" s="714">
        <v>0</v>
      </c>
      <c r="V327" s="714">
        <v>1.8756139301953662E-3</v>
      </c>
      <c r="W327" s="714">
        <v>0</v>
      </c>
      <c r="X327" s="714">
        <v>0.35811141987071848</v>
      </c>
      <c r="Y327" s="714">
        <v>16.859116729677368</v>
      </c>
      <c r="Z327" s="714">
        <v>1.0334519104136377</v>
      </c>
      <c r="AA327" s="714">
        <v>7.630177780182798E-2</v>
      </c>
      <c r="AB327" s="714">
        <v>0.10910848690792616</v>
      </c>
      <c r="AC327" s="714">
        <v>7.0946166632412334E-3</v>
      </c>
      <c r="AD327" s="714">
        <v>6.7239658500353721E-3</v>
      </c>
      <c r="AE327" s="714">
        <v>1.8608739652012348E-3</v>
      </c>
      <c r="AF327" s="714">
        <v>3.0467444007305665E-3</v>
      </c>
      <c r="AG327" s="714">
        <v>1.2673377100419275E-4</v>
      </c>
      <c r="AH327" s="714">
        <v>1.2377151097736045</v>
      </c>
      <c r="AI327" s="714">
        <v>13.029843898510604</v>
      </c>
      <c r="AJ327" s="714">
        <v>0.81463485670197566</v>
      </c>
      <c r="AK327" s="714">
        <v>2.5866345223654035E-2</v>
      </c>
      <c r="AL327" s="714">
        <v>4.569054685321189E-3</v>
      </c>
      <c r="AM327" s="714">
        <v>5.0370888335535763E-3</v>
      </c>
      <c r="AN327" s="714">
        <v>5.023604108456637E-3</v>
      </c>
      <c r="AO327" s="714">
        <v>5.7802626620174677E-4</v>
      </c>
      <c r="AP327" s="714">
        <v>2.5617684249549621E-3</v>
      </c>
      <c r="AQ327" s="714">
        <v>1.577145412528668E-5</v>
      </c>
      <c r="AR327" s="714">
        <v>0.85828651569824299</v>
      </c>
    </row>
    <row r="328" spans="1:44">
      <c r="A328" s="711" t="s">
        <v>1932</v>
      </c>
      <c r="B328" s="712">
        <v>325</v>
      </c>
      <c r="C328" s="712" t="s">
        <v>1395</v>
      </c>
      <c r="D328" s="713">
        <v>27215848</v>
      </c>
      <c r="E328" s="713">
        <v>13332939.379637986</v>
      </c>
      <c r="F328" s="713">
        <v>767991.32694851048</v>
      </c>
      <c r="G328" s="713">
        <v>6131.7923367465719</v>
      </c>
      <c r="H328" s="713">
        <v>119.17579708180503</v>
      </c>
      <c r="I328" s="713">
        <v>203.15015693879013</v>
      </c>
      <c r="J328" s="713">
        <v>0</v>
      </c>
      <c r="K328" s="713">
        <v>0</v>
      </c>
      <c r="L328" s="713">
        <v>0</v>
      </c>
      <c r="M328" s="713">
        <v>0</v>
      </c>
      <c r="N328" s="713">
        <v>774445.44523927767</v>
      </c>
      <c r="O328" s="714">
        <v>0.48989615828387878</v>
      </c>
      <c r="P328" s="714">
        <v>2.8218533809731394E-2</v>
      </c>
      <c r="Q328" s="714">
        <v>2.2530227008714084E-4</v>
      </c>
      <c r="R328" s="714">
        <v>4.3789117679450971E-6</v>
      </c>
      <c r="S328" s="714">
        <v>7.4644066552249315E-6</v>
      </c>
      <c r="T328" s="714">
        <v>0</v>
      </c>
      <c r="U328" s="714">
        <v>0</v>
      </c>
      <c r="V328" s="714">
        <v>0</v>
      </c>
      <c r="W328" s="714">
        <v>0</v>
      </c>
      <c r="X328" s="714">
        <v>2.8455679398241705E-2</v>
      </c>
      <c r="Y328" s="714">
        <v>11.060050125836202</v>
      </c>
      <c r="Z328" s="714">
        <v>0.61721675678116705</v>
      </c>
      <c r="AA328" s="714">
        <v>0.21475565971551069</v>
      </c>
      <c r="AB328" s="714">
        <v>7.2671708627722431E-2</v>
      </c>
      <c r="AC328" s="714">
        <v>1.8869404070810579E-2</v>
      </c>
      <c r="AD328" s="714">
        <v>6.8000536059944112E-3</v>
      </c>
      <c r="AE328" s="714">
        <v>5.1827451569338924E-4</v>
      </c>
      <c r="AF328" s="714">
        <v>5.2299118859546649E-4</v>
      </c>
      <c r="AG328" s="714">
        <v>3.2758810836948196E-5</v>
      </c>
      <c r="AH328" s="714">
        <v>0.93138760731633108</v>
      </c>
      <c r="AI328" s="714">
        <v>9.2039091968016109</v>
      </c>
      <c r="AJ328" s="714">
        <v>0.50957345886869676</v>
      </c>
      <c r="AK328" s="714">
        <v>0.18660130945229764</v>
      </c>
      <c r="AL328" s="714">
        <v>1.2030940934119765E-2</v>
      </c>
      <c r="AM328" s="714">
        <v>1.7654603688094142E-2</v>
      </c>
      <c r="AN328" s="714">
        <v>5.6831905139139872E-3</v>
      </c>
      <c r="AO328" s="714">
        <v>2.0952755234136071E-4</v>
      </c>
      <c r="AP328" s="714">
        <v>3.8970455141839174E-4</v>
      </c>
      <c r="AQ328" s="714">
        <v>4.9705934109256655E-6</v>
      </c>
      <c r="AR328" s="714">
        <v>0.73214770615429303</v>
      </c>
    </row>
    <row r="329" spans="1:44">
      <c r="A329" s="711" t="s">
        <v>1933</v>
      </c>
      <c r="B329" s="712">
        <v>326</v>
      </c>
      <c r="C329" s="712" t="s">
        <v>1397</v>
      </c>
      <c r="D329" s="713">
        <v>14922496</v>
      </c>
      <c r="E329" s="713">
        <v>32751606.672773752</v>
      </c>
      <c r="F329" s="713">
        <v>1805644.3457349644</v>
      </c>
      <c r="G329" s="713">
        <v>608.22977409179202</v>
      </c>
      <c r="H329" s="713">
        <v>292.74856202365453</v>
      </c>
      <c r="I329" s="713">
        <v>499.02679717667547</v>
      </c>
      <c r="J329" s="713">
        <v>0</v>
      </c>
      <c r="K329" s="713">
        <v>0</v>
      </c>
      <c r="L329" s="713">
        <v>12416.187294729814</v>
      </c>
      <c r="M329" s="713">
        <v>0</v>
      </c>
      <c r="N329" s="713">
        <v>1819460.5381629863</v>
      </c>
      <c r="O329" s="714">
        <v>2.1947807305677114</v>
      </c>
      <c r="P329" s="714">
        <v>0.12100149638069693</v>
      </c>
      <c r="Q329" s="714">
        <v>4.0759251943628734E-5</v>
      </c>
      <c r="R329" s="714">
        <v>1.961793536574944E-5</v>
      </c>
      <c r="S329" s="714">
        <v>3.3441241812138896E-5</v>
      </c>
      <c r="T329" s="714">
        <v>0</v>
      </c>
      <c r="U329" s="714">
        <v>0</v>
      </c>
      <c r="V329" s="714">
        <v>8.3204494038596592E-4</v>
      </c>
      <c r="W329" s="714">
        <v>0</v>
      </c>
      <c r="X329" s="714">
        <v>0.12192735975020441</v>
      </c>
      <c r="Y329" s="714">
        <v>18.039062111051784</v>
      </c>
      <c r="Z329" s="714">
        <v>0.96491458076323477</v>
      </c>
      <c r="AA329" s="714">
        <v>9.2853600280407816E-2</v>
      </c>
      <c r="AB329" s="714">
        <v>6.7137286855882911E-2</v>
      </c>
      <c r="AC329" s="714">
        <v>1.0527364967660966E-2</v>
      </c>
      <c r="AD329" s="714">
        <v>4.3790423450516033E-3</v>
      </c>
      <c r="AE329" s="714">
        <v>3.3824259522822076E-4</v>
      </c>
      <c r="AF329" s="714">
        <v>1.6364906501256345E-3</v>
      </c>
      <c r="AG329" s="714">
        <v>2.3559499997018146E-5</v>
      </c>
      <c r="AH329" s="714">
        <v>1.1418101679575889</v>
      </c>
      <c r="AI329" s="714">
        <v>16.501029512842806</v>
      </c>
      <c r="AJ329" s="714">
        <v>0.87727112101105442</v>
      </c>
      <c r="AK329" s="714">
        <v>6.539986838279245E-2</v>
      </c>
      <c r="AL329" s="714">
        <v>5.9487807981567133E-3</v>
      </c>
      <c r="AM329" s="714">
        <v>9.7446345779998722E-3</v>
      </c>
      <c r="AN329" s="714">
        <v>3.7028466779133666E-3</v>
      </c>
      <c r="AO329" s="714">
        <v>1.0398186928779029E-4</v>
      </c>
      <c r="AP329" s="714">
        <v>1.5395037374543452E-3</v>
      </c>
      <c r="AQ329" s="714">
        <v>2.4994117445200769E-6</v>
      </c>
      <c r="AR329" s="714">
        <v>0.96371323646640361</v>
      </c>
    </row>
    <row r="330" spans="1:44">
      <c r="A330" s="711" t="s">
        <v>1934</v>
      </c>
      <c r="B330" s="712">
        <v>327</v>
      </c>
      <c r="C330" s="712" t="s">
        <v>1398</v>
      </c>
      <c r="D330" s="713">
        <v>7353722</v>
      </c>
      <c r="E330" s="713">
        <v>29593880.613299426</v>
      </c>
      <c r="F330" s="713">
        <v>1597546.1742963458</v>
      </c>
      <c r="G330" s="713">
        <v>132.33145438360845</v>
      </c>
      <c r="H330" s="713">
        <v>264.52338906002717</v>
      </c>
      <c r="I330" s="713">
        <v>450.91343475251244</v>
      </c>
      <c r="J330" s="713">
        <v>0</v>
      </c>
      <c r="K330" s="713">
        <v>0</v>
      </c>
      <c r="L330" s="713">
        <v>6118.524033541642</v>
      </c>
      <c r="M330" s="713">
        <v>0</v>
      </c>
      <c r="N330" s="713">
        <v>1604512.4666080836</v>
      </c>
      <c r="O330" s="714">
        <v>4.0243404106518339</v>
      </c>
      <c r="P330" s="714">
        <v>0.21724321021332405</v>
      </c>
      <c r="Q330" s="714">
        <v>1.7995166853412251E-5</v>
      </c>
      <c r="R330" s="714">
        <v>3.5971361041391985E-5</v>
      </c>
      <c r="S330" s="714">
        <v>6.1317715675478687E-5</v>
      </c>
      <c r="T330" s="714">
        <v>0</v>
      </c>
      <c r="U330" s="714">
        <v>0</v>
      </c>
      <c r="V330" s="714">
        <v>8.3203091353489323E-4</v>
      </c>
      <c r="W330" s="714">
        <v>0</v>
      </c>
      <c r="X330" s="714">
        <v>0.21819052537042921</v>
      </c>
      <c r="Y330" s="714">
        <v>16.361587105983752</v>
      </c>
      <c r="Z330" s="714">
        <v>0.89081691813543951</v>
      </c>
      <c r="AA330" s="714">
        <v>7.0972112309447014E-2</v>
      </c>
      <c r="AB330" s="714">
        <v>6.3164712935727493E-2</v>
      </c>
      <c r="AC330" s="714">
        <v>8.8635361405905149E-3</v>
      </c>
      <c r="AD330" s="714">
        <v>4.9442573571670629E-3</v>
      </c>
      <c r="AE330" s="714">
        <v>4.5396098821592115E-4</v>
      </c>
      <c r="AF330" s="714">
        <v>1.4684597468065017E-3</v>
      </c>
      <c r="AG330" s="714">
        <v>2.874961412247463E-5</v>
      </c>
      <c r="AH330" s="714">
        <v>1.0407127072275162</v>
      </c>
      <c r="AI330" s="714">
        <v>14.571111876696262</v>
      </c>
      <c r="AJ330" s="714">
        <v>0.78848586652646868</v>
      </c>
      <c r="AK330" s="714">
        <v>4.3060006200911265E-2</v>
      </c>
      <c r="AL330" s="714">
        <v>5.9857861398967408E-3</v>
      </c>
      <c r="AM330" s="714">
        <v>7.844919201863431E-3</v>
      </c>
      <c r="AN330" s="714">
        <v>4.0523856319670511E-3</v>
      </c>
      <c r="AO330" s="714">
        <v>1.1832785849491046E-4</v>
      </c>
      <c r="AP330" s="714">
        <v>1.3440099092467323E-3</v>
      </c>
      <c r="AQ330" s="714">
        <v>2.9724417657543192E-6</v>
      </c>
      <c r="AR330" s="714">
        <v>0.85089427391061456</v>
      </c>
    </row>
    <row r="331" spans="1:44">
      <c r="A331" s="711" t="s">
        <v>1935</v>
      </c>
      <c r="B331" s="712">
        <v>328</v>
      </c>
      <c r="C331" s="712" t="s">
        <v>1936</v>
      </c>
      <c r="D331" s="713">
        <v>699738</v>
      </c>
      <c r="E331" s="713">
        <v>6370809.1975726672</v>
      </c>
      <c r="F331" s="713">
        <v>339815.18359040678</v>
      </c>
      <c r="G331" s="713">
        <v>0</v>
      </c>
      <c r="H331" s="713">
        <v>56.945152344751186</v>
      </c>
      <c r="I331" s="713">
        <v>97.070184710396234</v>
      </c>
      <c r="J331" s="713">
        <v>0</v>
      </c>
      <c r="K331" s="713">
        <v>0</v>
      </c>
      <c r="L331" s="713">
        <v>582.18168873328545</v>
      </c>
      <c r="M331" s="713">
        <v>0</v>
      </c>
      <c r="N331" s="713">
        <v>340551.38061619521</v>
      </c>
      <c r="O331" s="714">
        <v>9.1045637046618406</v>
      </c>
      <c r="P331" s="714">
        <v>0.48563202740226596</v>
      </c>
      <c r="Q331" s="714">
        <v>0</v>
      </c>
      <c r="R331" s="714">
        <v>8.1380677260276259E-5</v>
      </c>
      <c r="S331" s="714">
        <v>1.3872361471064346E-4</v>
      </c>
      <c r="T331" s="714">
        <v>0</v>
      </c>
      <c r="U331" s="714">
        <v>0</v>
      </c>
      <c r="V331" s="714">
        <v>8.3199953230106904E-4</v>
      </c>
      <c r="W331" s="714">
        <v>0</v>
      </c>
      <c r="X331" s="714">
        <v>0.48668413122653792</v>
      </c>
      <c r="Y331" s="714">
        <v>37.03230711691171</v>
      </c>
      <c r="Z331" s="714">
        <v>2.0951384952692909</v>
      </c>
      <c r="AA331" s="714">
        <v>0.14468016482442869</v>
      </c>
      <c r="AB331" s="714">
        <v>0.54273219470123513</v>
      </c>
      <c r="AC331" s="714">
        <v>0.22244452222604155</v>
      </c>
      <c r="AD331" s="714">
        <v>1.1833230085986385E-2</v>
      </c>
      <c r="AE331" s="714">
        <v>4.6888680016891882E-4</v>
      </c>
      <c r="AF331" s="714">
        <v>1.7883442881461353E-3</v>
      </c>
      <c r="AG331" s="714">
        <v>2.7419102645375377E-5</v>
      </c>
      <c r="AH331" s="714">
        <v>3.0191132572979433</v>
      </c>
      <c r="AI331" s="714">
        <v>30.239546070538914</v>
      </c>
      <c r="AJ331" s="714">
        <v>1.6921927829808201</v>
      </c>
      <c r="AK331" s="714">
        <v>6.6013281613424304E-2</v>
      </c>
      <c r="AL331" s="714">
        <v>0.3353763580190644</v>
      </c>
      <c r="AM331" s="714">
        <v>0.12605462977008267</v>
      </c>
      <c r="AN331" s="714">
        <v>8.4847905096938642E-3</v>
      </c>
      <c r="AO331" s="714">
        <v>1.7498682664531475E-4</v>
      </c>
      <c r="AP331" s="714">
        <v>1.5564509344696991E-3</v>
      </c>
      <c r="AQ331" s="714">
        <v>3.4769661650922164E-6</v>
      </c>
      <c r="AR331" s="714">
        <v>2.2298567576203654</v>
      </c>
    </row>
    <row r="332" spans="1:44">
      <c r="A332" s="711" t="s">
        <v>1937</v>
      </c>
      <c r="B332" s="712">
        <v>329</v>
      </c>
      <c r="C332" s="712" t="s">
        <v>1938</v>
      </c>
      <c r="D332" s="713">
        <v>7078</v>
      </c>
      <c r="E332" s="713">
        <v>50641.658218403638</v>
      </c>
      <c r="F332" s="713">
        <v>2769.5070821007612</v>
      </c>
      <c r="G332" s="713">
        <v>0</v>
      </c>
      <c r="H332" s="713">
        <v>0.45265787324733686</v>
      </c>
      <c r="I332" s="713">
        <v>0.77161235956872742</v>
      </c>
      <c r="J332" s="713">
        <v>0</v>
      </c>
      <c r="K332" s="713">
        <v>0</v>
      </c>
      <c r="L332" s="713">
        <v>5.9075174932204177</v>
      </c>
      <c r="M332" s="713">
        <v>0</v>
      </c>
      <c r="N332" s="713">
        <v>2776.6388698267979</v>
      </c>
      <c r="O332" s="714">
        <v>7.1547977138179766</v>
      </c>
      <c r="P332" s="714">
        <v>0.39128384884158818</v>
      </c>
      <c r="Q332" s="714">
        <v>0</v>
      </c>
      <c r="R332" s="714">
        <v>6.3952793620703145E-5</v>
      </c>
      <c r="S332" s="714">
        <v>1.090155919142028E-4</v>
      </c>
      <c r="T332" s="714">
        <v>0</v>
      </c>
      <c r="U332" s="714">
        <v>0</v>
      </c>
      <c r="V332" s="714">
        <v>8.3463089760107631E-4</v>
      </c>
      <c r="W332" s="714">
        <v>0</v>
      </c>
      <c r="X332" s="714">
        <v>0.39229144812472416</v>
      </c>
      <c r="Y332" s="714">
        <v>35.625632688904673</v>
      </c>
      <c r="Z332" s="714">
        <v>2.0081170823597203</v>
      </c>
      <c r="AA332" s="714">
        <v>0.14737067606989632</v>
      </c>
      <c r="AB332" s="714">
        <v>0.52162949417847826</v>
      </c>
      <c r="AC332" s="714">
        <v>0.21800534222671247</v>
      </c>
      <c r="AD332" s="714">
        <v>1.2823393645914078E-2</v>
      </c>
      <c r="AE332" s="714">
        <v>5.3099953593178668E-4</v>
      </c>
      <c r="AF332" s="714">
        <v>1.9070497012383147E-3</v>
      </c>
      <c r="AG332" s="714">
        <v>3.3355992939547128E-5</v>
      </c>
      <c r="AH332" s="714">
        <v>2.9104173937108317</v>
      </c>
      <c r="AI332" s="714">
        <v>28.816979614955024</v>
      </c>
      <c r="AJ332" s="714">
        <v>1.6044210655968942</v>
      </c>
      <c r="AK332" s="714">
        <v>7.002238720432126E-2</v>
      </c>
      <c r="AL332" s="714">
        <v>0.32375053017313438</v>
      </c>
      <c r="AM332" s="714">
        <v>0.12289875507974027</v>
      </c>
      <c r="AN332" s="714">
        <v>9.2283633125804718E-3</v>
      </c>
      <c r="AO332" s="714">
        <v>1.8355448303178232E-4</v>
      </c>
      <c r="AP332" s="714">
        <v>1.6620951774602151E-3</v>
      </c>
      <c r="AQ332" s="714">
        <v>4.5061743357064186E-6</v>
      </c>
      <c r="AR332" s="714">
        <v>2.1321712572014984</v>
      </c>
    </row>
    <row r="333" spans="1:44">
      <c r="A333" s="711" t="s">
        <v>1939</v>
      </c>
      <c r="B333" s="712">
        <v>330</v>
      </c>
      <c r="C333" s="712" t="s">
        <v>1401</v>
      </c>
      <c r="D333" s="713">
        <v>922818</v>
      </c>
      <c r="E333" s="713">
        <v>2619913.9885207545</v>
      </c>
      <c r="F333" s="713">
        <v>144762.48881928835</v>
      </c>
      <c r="G333" s="713">
        <v>0</v>
      </c>
      <c r="H333" s="713">
        <v>23.417967259685362</v>
      </c>
      <c r="I333" s="713">
        <v>39.918874809177609</v>
      </c>
      <c r="J333" s="713">
        <v>0</v>
      </c>
      <c r="K333" s="713">
        <v>0</v>
      </c>
      <c r="L333" s="713">
        <v>767.81086517518349</v>
      </c>
      <c r="M333" s="713">
        <v>0</v>
      </c>
      <c r="N333" s="713">
        <v>145593.63652653238</v>
      </c>
      <c r="O333" s="714">
        <v>2.8390365039701808</v>
      </c>
      <c r="P333" s="714">
        <v>0.15687003159809232</v>
      </c>
      <c r="Q333" s="714">
        <v>0</v>
      </c>
      <c r="R333" s="714">
        <v>2.5376582662762713E-5</v>
      </c>
      <c r="S333" s="714">
        <v>4.325758146154237E-5</v>
      </c>
      <c r="T333" s="714">
        <v>0</v>
      </c>
      <c r="U333" s="714">
        <v>0</v>
      </c>
      <c r="V333" s="714">
        <v>8.3202848793064669E-4</v>
      </c>
      <c r="W333" s="714">
        <v>0</v>
      </c>
      <c r="X333" s="714">
        <v>0.15777069425014728</v>
      </c>
      <c r="Y333" s="714">
        <v>42.978267190349072</v>
      </c>
      <c r="Z333" s="714">
        <v>2.2483148135945163</v>
      </c>
      <c r="AA333" s="714">
        <v>0.10604059018595367</v>
      </c>
      <c r="AB333" s="714">
        <v>0.14662670106693504</v>
      </c>
      <c r="AC333" s="714">
        <v>2.9050141136843507E-2</v>
      </c>
      <c r="AD333" s="714">
        <v>6.9010285328875622E-3</v>
      </c>
      <c r="AE333" s="714">
        <v>4.663550045095408E-4</v>
      </c>
      <c r="AF333" s="714">
        <v>2.9538658436342267E-3</v>
      </c>
      <c r="AG333" s="714">
        <v>2.6502849704128701E-5</v>
      </c>
      <c r="AH333" s="714">
        <v>2.5403799982149842</v>
      </c>
      <c r="AI333" s="714">
        <v>39.838471977946654</v>
      </c>
      <c r="AJ333" s="714">
        <v>2.0698145298702539</v>
      </c>
      <c r="AK333" s="714">
        <v>4.6631577412573261E-2</v>
      </c>
      <c r="AL333" s="714">
        <v>1.1342786815800615E-2</v>
      </c>
      <c r="AM333" s="714">
        <v>1.9962682220909283E-2</v>
      </c>
      <c r="AN333" s="714">
        <v>5.5446496840162634E-3</v>
      </c>
      <c r="AO333" s="714">
        <v>1.9271229235727719E-4</v>
      </c>
      <c r="AP333" s="714">
        <v>2.7968600595939075E-3</v>
      </c>
      <c r="AQ333" s="714">
        <v>3.5413692348293326E-6</v>
      </c>
      <c r="AR333" s="714">
        <v>2.1562893397247391</v>
      </c>
    </row>
    <row r="334" spans="1:44">
      <c r="A334" s="711" t="s">
        <v>1940</v>
      </c>
      <c r="B334" s="712">
        <v>331</v>
      </c>
      <c r="C334" s="712" t="s">
        <v>1402</v>
      </c>
      <c r="D334" s="713">
        <v>301345</v>
      </c>
      <c r="E334" s="713">
        <v>1477365.4783557225</v>
      </c>
      <c r="F334" s="713">
        <v>85059.320872128024</v>
      </c>
      <c r="G334" s="713">
        <v>0</v>
      </c>
      <c r="H334" s="713">
        <v>13.205355807217808</v>
      </c>
      <c r="I334" s="713">
        <v>22.510192256800384</v>
      </c>
      <c r="J334" s="713">
        <v>0</v>
      </c>
      <c r="K334" s="713">
        <v>0</v>
      </c>
      <c r="L334" s="713">
        <v>250.69507333905798</v>
      </c>
      <c r="M334" s="713">
        <v>0</v>
      </c>
      <c r="N334" s="713">
        <v>85345.731493531101</v>
      </c>
      <c r="O334" s="714">
        <v>4.9025717312572716</v>
      </c>
      <c r="P334" s="714">
        <v>0.28226557889504728</v>
      </c>
      <c r="Q334" s="714">
        <v>0</v>
      </c>
      <c r="R334" s="714">
        <v>4.3821386806543358E-5</v>
      </c>
      <c r="S334" s="714">
        <v>7.4699073343843054E-5</v>
      </c>
      <c r="T334" s="714">
        <v>0</v>
      </c>
      <c r="U334" s="714">
        <v>0</v>
      </c>
      <c r="V334" s="714">
        <v>8.3192046770000491E-4</v>
      </c>
      <c r="W334" s="714">
        <v>0</v>
      </c>
      <c r="X334" s="714">
        <v>0.28321601982289768</v>
      </c>
      <c r="Y334" s="714">
        <v>75.896912243715349</v>
      </c>
      <c r="Z334" s="714">
        <v>4.0124384074023389</v>
      </c>
      <c r="AA334" s="714">
        <v>0.14938314084521215</v>
      </c>
      <c r="AB334" s="714">
        <v>0.26860328839075048</v>
      </c>
      <c r="AC334" s="714">
        <v>5.4888885891766617E-2</v>
      </c>
      <c r="AD334" s="714">
        <v>1.3881112203782403E-2</v>
      </c>
      <c r="AE334" s="714">
        <v>1.7696056925213548E-3</v>
      </c>
      <c r="AF334" s="714">
        <v>4.6393814120913798E-3</v>
      </c>
      <c r="AG334" s="714">
        <v>8.9714303067018843E-5</v>
      </c>
      <c r="AH334" s="714">
        <v>4.5056935361415302</v>
      </c>
      <c r="AI334" s="714">
        <v>69.700089967283148</v>
      </c>
      <c r="AJ334" s="714">
        <v>3.6583336672974247</v>
      </c>
      <c r="AK334" s="714">
        <v>4.2119319260301005E-2</v>
      </c>
      <c r="AL334" s="714">
        <v>2.3967496103156509E-2</v>
      </c>
      <c r="AM334" s="714">
        <v>3.0980128390969832E-2</v>
      </c>
      <c r="AN334" s="714">
        <v>1.1212519235081052E-2</v>
      </c>
      <c r="AO334" s="714">
        <v>4.1155935778593167E-4</v>
      </c>
      <c r="AP334" s="714">
        <v>4.2180415495140979E-3</v>
      </c>
      <c r="AQ334" s="714">
        <v>9.4341981230926606E-6</v>
      </c>
      <c r="AR334" s="714">
        <v>3.7712521653923563</v>
      </c>
    </row>
    <row r="335" spans="1:44">
      <c r="A335" s="711" t="s">
        <v>1941</v>
      </c>
      <c r="B335" s="712">
        <v>332</v>
      </c>
      <c r="C335" s="712" t="s">
        <v>1942</v>
      </c>
      <c r="D335" s="713">
        <v>516642</v>
      </c>
      <c r="E335" s="713">
        <v>5595865.2028764999</v>
      </c>
      <c r="F335" s="713">
        <v>325657.04976737674</v>
      </c>
      <c r="G335" s="713">
        <v>0</v>
      </c>
      <c r="H335" s="713">
        <v>50.01835506232166</v>
      </c>
      <c r="I335" s="713">
        <v>85.262586276271037</v>
      </c>
      <c r="J335" s="713">
        <v>0</v>
      </c>
      <c r="K335" s="713">
        <v>0</v>
      </c>
      <c r="L335" s="713">
        <v>429.83430098558699</v>
      </c>
      <c r="M335" s="713">
        <v>0</v>
      </c>
      <c r="N335" s="713">
        <v>326222.16500970093</v>
      </c>
      <c r="O335" s="714">
        <v>10.831223947872028</v>
      </c>
      <c r="P335" s="714">
        <v>0.63033406065975417</v>
      </c>
      <c r="Q335" s="714">
        <v>0</v>
      </c>
      <c r="R335" s="714">
        <v>9.6814341579510877E-5</v>
      </c>
      <c r="S335" s="714">
        <v>1.6503223949324879E-4</v>
      </c>
      <c r="T335" s="714">
        <v>0</v>
      </c>
      <c r="U335" s="714">
        <v>0</v>
      </c>
      <c r="V335" s="714">
        <v>8.3197707694222887E-4</v>
      </c>
      <c r="W335" s="714">
        <v>0</v>
      </c>
      <c r="X335" s="714">
        <v>0.63142788431776919</v>
      </c>
      <c r="Y335" s="714">
        <v>47.662218501268093</v>
      </c>
      <c r="Z335" s="714">
        <v>2.601574895237964</v>
      </c>
      <c r="AA335" s="714">
        <v>0.17294689054763124</v>
      </c>
      <c r="AB335" s="714">
        <v>0.20032724306705713</v>
      </c>
      <c r="AC335" s="714">
        <v>2.6765817395041996E-2</v>
      </c>
      <c r="AD335" s="714">
        <v>9.5471031068424909E-3</v>
      </c>
      <c r="AE335" s="714">
        <v>8.6259214500999167E-4</v>
      </c>
      <c r="AF335" s="714">
        <v>2.8567748302637938E-3</v>
      </c>
      <c r="AG335" s="714">
        <v>3.9698955805824419E-5</v>
      </c>
      <c r="AH335" s="714">
        <v>3.014921015285617</v>
      </c>
      <c r="AI335" s="714">
        <v>43.401961119265309</v>
      </c>
      <c r="AJ335" s="714">
        <v>2.3580761587640633</v>
      </c>
      <c r="AK335" s="714">
        <v>9.2020611277154926E-2</v>
      </c>
      <c r="AL335" s="714">
        <v>2.014624610043541E-2</v>
      </c>
      <c r="AM335" s="714">
        <v>2.4746791797795938E-2</v>
      </c>
      <c r="AN335" s="714">
        <v>7.8387656585973148E-3</v>
      </c>
      <c r="AO335" s="714">
        <v>4.6145360070952191E-4</v>
      </c>
      <c r="AP335" s="714">
        <v>2.6025921629399093E-3</v>
      </c>
      <c r="AQ335" s="714">
        <v>5.0327887353857691E-6</v>
      </c>
      <c r="AR335" s="714">
        <v>2.5058976521504324</v>
      </c>
    </row>
    <row r="336" spans="1:44">
      <c r="A336" s="711" t="s">
        <v>1943</v>
      </c>
      <c r="B336" s="712">
        <v>333</v>
      </c>
      <c r="C336" s="712" t="s">
        <v>1404</v>
      </c>
      <c r="D336" s="713">
        <v>982480</v>
      </c>
      <c r="E336" s="713">
        <v>7310148.6170982076</v>
      </c>
      <c r="F336" s="713">
        <v>468818.24436785129</v>
      </c>
      <c r="G336" s="713">
        <v>0</v>
      </c>
      <c r="H336" s="713">
        <v>65.341389728330739</v>
      </c>
      <c r="I336" s="713">
        <v>111.38262888057191</v>
      </c>
      <c r="J336" s="713">
        <v>0</v>
      </c>
      <c r="K336" s="713">
        <v>0</v>
      </c>
      <c r="L336" s="713">
        <v>817.48393480127606</v>
      </c>
      <c r="M336" s="713">
        <v>0</v>
      </c>
      <c r="N336" s="713">
        <v>469812.45232126146</v>
      </c>
      <c r="O336" s="714">
        <v>7.4405062872508427</v>
      </c>
      <c r="P336" s="714">
        <v>0.47717841011303158</v>
      </c>
      <c r="Q336" s="714">
        <v>0</v>
      </c>
      <c r="R336" s="714">
        <v>6.6506585099269954E-5</v>
      </c>
      <c r="S336" s="714">
        <v>1.1336885115276841E-4</v>
      </c>
      <c r="T336" s="714">
        <v>0</v>
      </c>
      <c r="U336" s="714">
        <v>0</v>
      </c>
      <c r="V336" s="714">
        <v>8.3206165499682039E-4</v>
      </c>
      <c r="W336" s="714">
        <v>0</v>
      </c>
      <c r="X336" s="714">
        <v>0.47819034720428044</v>
      </c>
      <c r="Y336" s="714">
        <v>20.418780301375762</v>
      </c>
      <c r="Z336" s="714">
        <v>1.2038843682986093</v>
      </c>
      <c r="AA336" s="714">
        <v>5.9821315692951085E-2</v>
      </c>
      <c r="AB336" s="714">
        <v>9.2169252096681351E-2</v>
      </c>
      <c r="AC336" s="714">
        <v>6.5939099337289147E-3</v>
      </c>
      <c r="AD336" s="714">
        <v>6.592520103200091E-3</v>
      </c>
      <c r="AE336" s="714">
        <v>6.369685541326263E-4</v>
      </c>
      <c r="AF336" s="714">
        <v>1.5816308980508781E-3</v>
      </c>
      <c r="AG336" s="714">
        <v>3.8741014781556066E-5</v>
      </c>
      <c r="AH336" s="714">
        <v>1.3713187065921355</v>
      </c>
      <c r="AI336" s="714">
        <v>18.220112987850879</v>
      </c>
      <c r="AJ336" s="714">
        <v>1.0771450850712718</v>
      </c>
      <c r="AK336" s="714">
        <v>2.0191354528802337E-2</v>
      </c>
      <c r="AL336" s="714">
        <v>3.8450735409571216E-3</v>
      </c>
      <c r="AM336" s="714">
        <v>5.5056978576520296E-3</v>
      </c>
      <c r="AN336" s="714">
        <v>5.4633148031992722E-3</v>
      </c>
      <c r="AO336" s="714">
        <v>2.302032662081685E-4</v>
      </c>
      <c r="AP336" s="714">
        <v>1.4267595705923005E-3</v>
      </c>
      <c r="AQ336" s="714">
        <v>5.4555443194136647E-6</v>
      </c>
      <c r="AR336" s="714">
        <v>1.1138129441830027</v>
      </c>
    </row>
    <row r="337" spans="1:44">
      <c r="A337" s="711" t="s">
        <v>1944</v>
      </c>
      <c r="B337" s="712">
        <v>334</v>
      </c>
      <c r="C337" s="712" t="s">
        <v>1405</v>
      </c>
      <c r="D337" s="713">
        <v>4012953</v>
      </c>
      <c r="E337" s="713">
        <v>12265407.853508301</v>
      </c>
      <c r="F337" s="713">
        <v>770206.55482970807</v>
      </c>
      <c r="G337" s="713">
        <v>32.464817136977217</v>
      </c>
      <c r="H337" s="713">
        <v>109.63372110636361</v>
      </c>
      <c r="I337" s="713">
        <v>186.88448656444245</v>
      </c>
      <c r="J337" s="713">
        <v>0</v>
      </c>
      <c r="K337" s="713">
        <v>0</v>
      </c>
      <c r="L337" s="713">
        <v>40921.34150655182</v>
      </c>
      <c r="M337" s="713">
        <v>0</v>
      </c>
      <c r="N337" s="713">
        <v>811456.87936106767</v>
      </c>
      <c r="O337" s="714">
        <v>3.0564543999165457</v>
      </c>
      <c r="P337" s="714">
        <v>0.19193012099312104</v>
      </c>
      <c r="Q337" s="714">
        <v>8.0900068196605391E-6</v>
      </c>
      <c r="R337" s="714">
        <v>2.7319961411549951E-5</v>
      </c>
      <c r="S337" s="714">
        <v>4.6570315317533609E-5</v>
      </c>
      <c r="T337" s="714">
        <v>0</v>
      </c>
      <c r="U337" s="714">
        <v>0</v>
      </c>
      <c r="V337" s="714">
        <v>1.0197313924820903E-2</v>
      </c>
      <c r="W337" s="714">
        <v>0</v>
      </c>
      <c r="X337" s="714">
        <v>0.20220941520149072</v>
      </c>
      <c r="Y337" s="714">
        <v>14.937642931788492</v>
      </c>
      <c r="Z337" s="714">
        <v>0.85292297635572967</v>
      </c>
      <c r="AA337" s="714">
        <v>7.6439604980706261E-2</v>
      </c>
      <c r="AB337" s="714">
        <v>9.0758834369100413E-2</v>
      </c>
      <c r="AC337" s="714">
        <v>1.3134438345115993E-2</v>
      </c>
      <c r="AD337" s="714">
        <v>7.1791484670328228E-3</v>
      </c>
      <c r="AE337" s="714">
        <v>8.5836640000159256E-4</v>
      </c>
      <c r="AF337" s="714">
        <v>1.0845429933714578E-2</v>
      </c>
      <c r="AG337" s="714">
        <v>5.8382063997216731E-5</v>
      </c>
      <c r="AH337" s="714">
        <v>1.0521971809153985</v>
      </c>
      <c r="AI337" s="714">
        <v>12.29363376653718</v>
      </c>
      <c r="AJ337" s="714">
        <v>0.70162204182375887</v>
      </c>
      <c r="AK337" s="714">
        <v>3.9037621571240071E-2</v>
      </c>
      <c r="AL337" s="714">
        <v>1.121882142283482E-2</v>
      </c>
      <c r="AM337" s="714">
        <v>9.4451029813519844E-3</v>
      </c>
      <c r="AN337" s="714">
        <v>5.7129568999107448E-3</v>
      </c>
      <c r="AO337" s="714">
        <v>3.232610740812151E-4</v>
      </c>
      <c r="AP337" s="714">
        <v>1.0643220489393973E-2</v>
      </c>
      <c r="AQ337" s="714">
        <v>5.4071576655739213E-6</v>
      </c>
      <c r="AR337" s="714">
        <v>0.77800843342023718</v>
      </c>
    </row>
    <row r="338" spans="1:44">
      <c r="A338" s="711" t="s">
        <v>1945</v>
      </c>
      <c r="B338" s="712">
        <v>335</v>
      </c>
      <c r="C338" s="712" t="s">
        <v>1946</v>
      </c>
      <c r="D338" s="713">
        <v>250392</v>
      </c>
      <c r="E338" s="713">
        <v>118016.03607596621</v>
      </c>
      <c r="F338" s="713">
        <v>7019.0531556704445</v>
      </c>
      <c r="G338" s="713">
        <v>4.0581021421221521</v>
      </c>
      <c r="H338" s="713">
        <v>1.0548803056337168</v>
      </c>
      <c r="I338" s="713">
        <v>1.7981763486257913</v>
      </c>
      <c r="J338" s="713">
        <v>0</v>
      </c>
      <c r="K338" s="713">
        <v>0</v>
      </c>
      <c r="L338" s="713">
        <v>2552.3577819810412</v>
      </c>
      <c r="M338" s="713">
        <v>0</v>
      </c>
      <c r="N338" s="713">
        <v>9578.3220964478678</v>
      </c>
      <c r="O338" s="714">
        <v>0.47132510653681514</v>
      </c>
      <c r="P338" s="714">
        <v>2.8032258042071809E-2</v>
      </c>
      <c r="Q338" s="714">
        <v>1.6206995998762547E-5</v>
      </c>
      <c r="R338" s="714">
        <v>4.2129153712327747E-6</v>
      </c>
      <c r="S338" s="714">
        <v>7.1814448889173432E-6</v>
      </c>
      <c r="T338" s="714">
        <v>0</v>
      </c>
      <c r="U338" s="714">
        <v>0</v>
      </c>
      <c r="V338" s="714">
        <v>1.0193447801770988E-2</v>
      </c>
      <c r="W338" s="714">
        <v>0</v>
      </c>
      <c r="X338" s="714">
        <v>3.8253307200101713E-2</v>
      </c>
      <c r="Y338" s="714">
        <v>15.259924204516391</v>
      </c>
      <c r="Z338" s="714">
        <v>0.84661945310641051</v>
      </c>
      <c r="AA338" s="714">
        <v>8.5036229296265906E-2</v>
      </c>
      <c r="AB338" s="714">
        <v>7.9623320112748752E-2</v>
      </c>
      <c r="AC338" s="714">
        <v>1.0300450680300407E-2</v>
      </c>
      <c r="AD338" s="714">
        <v>7.7842915171164135E-3</v>
      </c>
      <c r="AE338" s="714">
        <v>5.7432670307112552E-4</v>
      </c>
      <c r="AF338" s="714">
        <v>1.0787015733033142E-2</v>
      </c>
      <c r="AG338" s="714">
        <v>3.1333602143979399E-5</v>
      </c>
      <c r="AH338" s="714">
        <v>1.0407564207510904</v>
      </c>
      <c r="AI338" s="714">
        <v>12.962990745234045</v>
      </c>
      <c r="AJ338" s="714">
        <v>0.71621084321419093</v>
      </c>
      <c r="AK338" s="714">
        <v>5.1871417673920464E-2</v>
      </c>
      <c r="AL338" s="714">
        <v>5.9214826161181318E-3</v>
      </c>
      <c r="AM338" s="714">
        <v>9.1276793065474919E-3</v>
      </c>
      <c r="AN338" s="714">
        <v>6.7290869681105358E-3</v>
      </c>
      <c r="AO338" s="714">
        <v>2.3664052217650886E-4</v>
      </c>
      <c r="AP338" s="714">
        <v>1.0644037917519911E-2</v>
      </c>
      <c r="AQ338" s="714">
        <v>4.2015474716776055E-6</v>
      </c>
      <c r="AR338" s="714">
        <v>0.80074538976605569</v>
      </c>
    </row>
    <row r="339" spans="1:44">
      <c r="A339" s="711" t="s">
        <v>1947</v>
      </c>
      <c r="B339" s="712">
        <v>336</v>
      </c>
      <c r="C339" s="712" t="s">
        <v>1409</v>
      </c>
      <c r="D339" s="713">
        <v>1005467</v>
      </c>
      <c r="E339" s="713">
        <v>1183201.2501451771</v>
      </c>
      <c r="F339" s="713">
        <v>76034.409582400505</v>
      </c>
      <c r="G339" s="713">
        <v>4.0581021421221521</v>
      </c>
      <c r="H339" s="713">
        <v>10.575983890663151</v>
      </c>
      <c r="I339" s="713">
        <v>18.028096641934319</v>
      </c>
      <c r="J339" s="713">
        <v>0</v>
      </c>
      <c r="K339" s="713">
        <v>0</v>
      </c>
      <c r="L339" s="713">
        <v>10253.279064250648</v>
      </c>
      <c r="M339" s="713">
        <v>0</v>
      </c>
      <c r="N339" s="713">
        <v>86320.350829325878</v>
      </c>
      <c r="O339" s="714">
        <v>1.176767860253173</v>
      </c>
      <c r="P339" s="714">
        <v>7.5620989632081914E-2</v>
      </c>
      <c r="Q339" s="714">
        <v>4.0360371271480339E-6</v>
      </c>
      <c r="R339" s="714">
        <v>1.0518479363980271E-5</v>
      </c>
      <c r="S339" s="714">
        <v>1.793007293320847E-5</v>
      </c>
      <c r="T339" s="714">
        <v>0</v>
      </c>
      <c r="U339" s="714">
        <v>0</v>
      </c>
      <c r="V339" s="714">
        <v>1.019752917226587E-2</v>
      </c>
      <c r="W339" s="714">
        <v>0</v>
      </c>
      <c r="X339" s="714">
        <v>8.5851003393772121E-2</v>
      </c>
      <c r="Y339" s="714">
        <v>13.058567849629391</v>
      </c>
      <c r="Z339" s="714">
        <v>0.7448695911215466</v>
      </c>
      <c r="AA339" s="714">
        <v>0.10518953581010068</v>
      </c>
      <c r="AB339" s="714">
        <v>7.1548671379025375E-2</v>
      </c>
      <c r="AC339" s="714">
        <v>1.490273260819102E-2</v>
      </c>
      <c r="AD339" s="714">
        <v>8.1094685807268536E-3</v>
      </c>
      <c r="AE339" s="714">
        <v>7.6808031875613269E-4</v>
      </c>
      <c r="AF339" s="714">
        <v>1.0801958205022952E-2</v>
      </c>
      <c r="AG339" s="714">
        <v>4.7040121313299613E-5</v>
      </c>
      <c r="AH339" s="714">
        <v>0.95623707814468284</v>
      </c>
      <c r="AI339" s="714">
        <v>10.512907239920713</v>
      </c>
      <c r="AJ339" s="714">
        <v>0.59807038026955717</v>
      </c>
      <c r="AK339" s="714">
        <v>7.4324421631910748E-2</v>
      </c>
      <c r="AL339" s="714">
        <v>1.2014490563828646E-2</v>
      </c>
      <c r="AM339" s="714">
        <v>1.1604491046590566E-2</v>
      </c>
      <c r="AN339" s="714">
        <v>6.5873823167527596E-3</v>
      </c>
      <c r="AO339" s="714">
        <v>2.6225634179252965E-4</v>
      </c>
      <c r="AP339" s="714">
        <v>1.0612259833911852E-2</v>
      </c>
      <c r="AQ339" s="714">
        <v>6.1824625385802421E-6</v>
      </c>
      <c r="AR339" s="714">
        <v>0.71348186446688289</v>
      </c>
    </row>
    <row r="340" spans="1:44">
      <c r="A340" s="711" t="s">
        <v>1948</v>
      </c>
      <c r="B340" s="712">
        <v>337</v>
      </c>
      <c r="C340" s="712" t="s">
        <v>1949</v>
      </c>
      <c r="D340" s="713">
        <v>498972</v>
      </c>
      <c r="E340" s="713">
        <v>379961.52644705266</v>
      </c>
      <c r="F340" s="713">
        <v>22500.691285384972</v>
      </c>
      <c r="G340" s="713">
        <v>4.0581021421221521</v>
      </c>
      <c r="H340" s="713">
        <v>3.3962666809917166</v>
      </c>
      <c r="I340" s="713">
        <v>5.7893643352420936</v>
      </c>
      <c r="J340" s="713">
        <v>0</v>
      </c>
      <c r="K340" s="713">
        <v>0</v>
      </c>
      <c r="L340" s="713">
        <v>5088.4000527708349</v>
      </c>
      <c r="M340" s="713">
        <v>0</v>
      </c>
      <c r="N340" s="713">
        <v>27602.335071314166</v>
      </c>
      <c r="O340" s="714">
        <v>0.76148867360704142</v>
      </c>
      <c r="P340" s="714">
        <v>4.5094096032212171E-2</v>
      </c>
      <c r="Q340" s="714">
        <v>8.132925579235212E-6</v>
      </c>
      <c r="R340" s="714">
        <v>6.8065275826934509E-6</v>
      </c>
      <c r="S340" s="714">
        <v>1.1602583582329457E-5</v>
      </c>
      <c r="T340" s="714">
        <v>0</v>
      </c>
      <c r="U340" s="714">
        <v>0</v>
      </c>
      <c r="V340" s="714">
        <v>1.019776671390546E-2</v>
      </c>
      <c r="W340" s="714">
        <v>0</v>
      </c>
      <c r="X340" s="714">
        <v>5.5318404782861881E-2</v>
      </c>
      <c r="Y340" s="714">
        <v>13.294502522703977</v>
      </c>
      <c r="Z340" s="714">
        <v>0.73449981527186392</v>
      </c>
      <c r="AA340" s="714">
        <v>0.12048887526436888</v>
      </c>
      <c r="AB340" s="714">
        <v>6.8754494390937115E-2</v>
      </c>
      <c r="AC340" s="714">
        <v>1.4434050765121305E-2</v>
      </c>
      <c r="AD340" s="714">
        <v>7.0579103741601149E-3</v>
      </c>
      <c r="AE340" s="714">
        <v>7.7725434226442037E-4</v>
      </c>
      <c r="AF340" s="714">
        <v>1.0841930124815654E-2</v>
      </c>
      <c r="AG340" s="714">
        <v>4.5160213781183533E-5</v>
      </c>
      <c r="AH340" s="714">
        <v>0.95689949074731262</v>
      </c>
      <c r="AI340" s="714">
        <v>10.717703404622601</v>
      </c>
      <c r="AJ340" s="714">
        <v>0.58672945261224396</v>
      </c>
      <c r="AK340" s="714">
        <v>8.8886465941976509E-2</v>
      </c>
      <c r="AL340" s="714">
        <v>1.1171650587716211E-2</v>
      </c>
      <c r="AM340" s="714">
        <v>1.2777389259465109E-2</v>
      </c>
      <c r="AN340" s="714">
        <v>5.5956750708455348E-3</v>
      </c>
      <c r="AO340" s="714">
        <v>2.8366390417941626E-4</v>
      </c>
      <c r="AP340" s="714">
        <v>1.0656041730498091E-2</v>
      </c>
      <c r="AQ340" s="714">
        <v>5.5235900802199952E-6</v>
      </c>
      <c r="AR340" s="714">
        <v>0.71610586269700505</v>
      </c>
    </row>
    <row r="341" spans="1:44">
      <c r="A341" s="711" t="s">
        <v>1950</v>
      </c>
      <c r="B341" s="712">
        <v>338</v>
      </c>
      <c r="C341" s="712" t="s">
        <v>1411</v>
      </c>
      <c r="D341" s="713">
        <v>530246</v>
      </c>
      <c r="E341" s="713">
        <v>2613407.3901064321</v>
      </c>
      <c r="F341" s="713">
        <v>177133.92386199103</v>
      </c>
      <c r="G341" s="713">
        <v>19.632840755844558</v>
      </c>
      <c r="H341" s="713">
        <v>23.359808362368067</v>
      </c>
      <c r="I341" s="713">
        <v>39.819735643284005</v>
      </c>
      <c r="J341" s="713">
        <v>0</v>
      </c>
      <c r="K341" s="713">
        <v>0</v>
      </c>
      <c r="L341" s="713">
        <v>5406.5525210001924</v>
      </c>
      <c r="M341" s="713">
        <v>0</v>
      </c>
      <c r="N341" s="713">
        <v>182623.2887677527</v>
      </c>
      <c r="O341" s="714">
        <v>4.9286696931356992</v>
      </c>
      <c r="P341" s="714">
        <v>0.33405989646690598</v>
      </c>
      <c r="Q341" s="714">
        <v>3.7025910154616081E-5</v>
      </c>
      <c r="R341" s="714">
        <v>4.40546621046987E-5</v>
      </c>
      <c r="S341" s="714">
        <v>7.509672047178858E-5</v>
      </c>
      <c r="T341" s="714">
        <v>0</v>
      </c>
      <c r="U341" s="714">
        <v>0</v>
      </c>
      <c r="V341" s="714">
        <v>1.0196309865609911E-2</v>
      </c>
      <c r="W341" s="714">
        <v>0</v>
      </c>
      <c r="X341" s="714">
        <v>0.34441238362524706</v>
      </c>
      <c r="Y341" s="714">
        <v>50.009189546390289</v>
      </c>
      <c r="Z341" s="714">
        <v>2.8331020670358456</v>
      </c>
      <c r="AA341" s="714">
        <v>0.21460240047408125</v>
      </c>
      <c r="AB341" s="714">
        <v>0.33051411313971568</v>
      </c>
      <c r="AC341" s="714">
        <v>3.257196366775774E-2</v>
      </c>
      <c r="AD341" s="714">
        <v>4.2688276478797388E-2</v>
      </c>
      <c r="AE341" s="714">
        <v>2.6624961876764823E-3</v>
      </c>
      <c r="AF341" s="714">
        <v>1.275963446393082E-2</v>
      </c>
      <c r="AG341" s="714">
        <v>1.6978779481244797E-4</v>
      </c>
      <c r="AH341" s="714">
        <v>3.4690707392426177</v>
      </c>
      <c r="AI341" s="714">
        <v>39.954384862520016</v>
      </c>
      <c r="AJ341" s="714">
        <v>2.2591042660442939</v>
      </c>
      <c r="AK341" s="714">
        <v>6.6991353075975466E-2</v>
      </c>
      <c r="AL341" s="714">
        <v>1.5401943551802705E-2</v>
      </c>
      <c r="AM341" s="714">
        <v>1.9346198687235187E-2</v>
      </c>
      <c r="AN341" s="714">
        <v>3.5463899390858006E-2</v>
      </c>
      <c r="AO341" s="714">
        <v>1.1041054060486576E-3</v>
      </c>
      <c r="AP341" s="714">
        <v>1.2102241009751713E-2</v>
      </c>
      <c r="AQ341" s="714">
        <v>2.9310533456963013E-5</v>
      </c>
      <c r="AR341" s="714">
        <v>2.4095433176994221</v>
      </c>
    </row>
    <row r="342" spans="1:44">
      <c r="A342" s="711" t="s">
        <v>1951</v>
      </c>
      <c r="B342" s="712">
        <v>339</v>
      </c>
      <c r="C342" s="712" t="s">
        <v>1952</v>
      </c>
      <c r="D342" s="713">
        <v>9234</v>
      </c>
      <c r="E342" s="713">
        <v>7607.1984239312051</v>
      </c>
      <c r="F342" s="713">
        <v>390.53981285253525</v>
      </c>
      <c r="G342" s="713">
        <v>0</v>
      </c>
      <c r="H342" s="713">
        <v>6.7996554241895032E-2</v>
      </c>
      <c r="I342" s="713">
        <v>0.11590869122575295</v>
      </c>
      <c r="J342" s="713">
        <v>0</v>
      </c>
      <c r="K342" s="713">
        <v>0</v>
      </c>
      <c r="L342" s="713">
        <v>93.814189349682707</v>
      </c>
      <c r="M342" s="713">
        <v>0</v>
      </c>
      <c r="N342" s="713">
        <v>484.5379074476856</v>
      </c>
      <c r="O342" s="714">
        <v>0.82382482390418077</v>
      </c>
      <c r="P342" s="714">
        <v>4.229367693876275E-2</v>
      </c>
      <c r="Q342" s="714">
        <v>0</v>
      </c>
      <c r="R342" s="714">
        <v>7.3637160755788423E-6</v>
      </c>
      <c r="S342" s="714">
        <v>1.2552381549247666E-5</v>
      </c>
      <c r="T342" s="714">
        <v>0</v>
      </c>
      <c r="U342" s="714">
        <v>0</v>
      </c>
      <c r="V342" s="714">
        <v>1.0159647969426326E-2</v>
      </c>
      <c r="W342" s="714">
        <v>0</v>
      </c>
      <c r="X342" s="714">
        <v>5.2473241005813902E-2</v>
      </c>
      <c r="Y342" s="714">
        <v>14.880998512503417</v>
      </c>
      <c r="Z342" s="714">
        <v>0.8454330479498311</v>
      </c>
      <c r="AA342" s="714">
        <v>5.5112692350738401E-2</v>
      </c>
      <c r="AB342" s="714">
        <v>7.361965436031731E-2</v>
      </c>
      <c r="AC342" s="714">
        <v>7.2361215754242229E-3</v>
      </c>
      <c r="AD342" s="714">
        <v>1.0567083653628068E-2</v>
      </c>
      <c r="AE342" s="714">
        <v>8.1227860653600029E-4</v>
      </c>
      <c r="AF342" s="714">
        <v>1.0835673445493932E-2</v>
      </c>
      <c r="AG342" s="714">
        <v>4.9163048858328797E-5</v>
      </c>
      <c r="AH342" s="714">
        <v>1.0036657149908272</v>
      </c>
      <c r="AI342" s="714">
        <v>12.073143898310519</v>
      </c>
      <c r="AJ342" s="714">
        <v>0.68508536012585619</v>
      </c>
      <c r="AK342" s="714">
        <v>2.1239383862739908E-2</v>
      </c>
      <c r="AL342" s="714">
        <v>3.163667199572538E-3</v>
      </c>
      <c r="AM342" s="714">
        <v>5.5240260920057958E-3</v>
      </c>
      <c r="AN342" s="714">
        <v>8.7684275940290018E-3</v>
      </c>
      <c r="AO342" s="714">
        <v>3.5043112228665244E-4</v>
      </c>
      <c r="AP342" s="714">
        <v>1.0637400878336947E-2</v>
      </c>
      <c r="AQ342" s="714">
        <v>8.2519967639920875E-6</v>
      </c>
      <c r="AR342" s="714">
        <v>0.73477694887159095</v>
      </c>
    </row>
    <row r="343" spans="1:44">
      <c r="A343" s="711" t="s">
        <v>1953</v>
      </c>
      <c r="B343" s="712">
        <v>340</v>
      </c>
      <c r="C343" s="712" t="s">
        <v>802</v>
      </c>
      <c r="D343" s="713">
        <v>13870147</v>
      </c>
      <c r="E343" s="713">
        <v>11611999.870137613</v>
      </c>
      <c r="F343" s="713">
        <v>922150.06913289742</v>
      </c>
      <c r="G343" s="713">
        <v>6247.4749401601484</v>
      </c>
      <c r="H343" s="713">
        <v>103.79326724839885</v>
      </c>
      <c r="I343" s="713">
        <v>176.9286973279344</v>
      </c>
      <c r="J343" s="713">
        <v>0</v>
      </c>
      <c r="K343" s="713">
        <v>0</v>
      </c>
      <c r="L343" s="713">
        <v>141436.1073585907</v>
      </c>
      <c r="M343" s="713">
        <v>0</v>
      </c>
      <c r="N343" s="713">
        <v>1070114.3733962248</v>
      </c>
      <c r="O343" s="714">
        <v>0.83719371324165581</v>
      </c>
      <c r="P343" s="714">
        <v>6.6484520252950263E-2</v>
      </c>
      <c r="Q343" s="714">
        <v>4.5042600775320902E-4</v>
      </c>
      <c r="R343" s="714">
        <v>7.4832132095210563E-6</v>
      </c>
      <c r="S343" s="714">
        <v>1.2756079465339077E-5</v>
      </c>
      <c r="T343" s="714">
        <v>0</v>
      </c>
      <c r="U343" s="714">
        <v>0</v>
      </c>
      <c r="V343" s="714">
        <v>1.0197159940596931E-2</v>
      </c>
      <c r="W343" s="714">
        <v>0</v>
      </c>
      <c r="X343" s="714">
        <v>7.7152345493975261E-2</v>
      </c>
      <c r="Y343" s="714">
        <v>16.807086473396836</v>
      </c>
      <c r="Z343" s="714">
        <v>0.96407679128087143</v>
      </c>
      <c r="AA343" s="714">
        <v>0.10053979274258043</v>
      </c>
      <c r="AB343" s="714">
        <v>9.2029155712073193E-2</v>
      </c>
      <c r="AC343" s="714">
        <v>2.4103414034500333E-2</v>
      </c>
      <c r="AD343" s="714">
        <v>1.5299766230176471E-2</v>
      </c>
      <c r="AE343" s="714">
        <v>9.8958718057564525E-4</v>
      </c>
      <c r="AF343" s="714">
        <v>1.0997060542517928E-2</v>
      </c>
      <c r="AG343" s="714">
        <v>6.2696175797454838E-5</v>
      </c>
      <c r="AH343" s="714">
        <v>1.2080982638990927</v>
      </c>
      <c r="AI343" s="714">
        <v>12.070796390865608</v>
      </c>
      <c r="AJ343" s="714">
        <v>0.69466164327184099</v>
      </c>
      <c r="AK343" s="714">
        <v>4.9107793424828808E-2</v>
      </c>
      <c r="AL343" s="714">
        <v>1.0631696574161142E-2</v>
      </c>
      <c r="AM343" s="714">
        <v>1.1839787389077379E-2</v>
      </c>
      <c r="AN343" s="714">
        <v>1.2230581218660507E-2</v>
      </c>
      <c r="AO343" s="714">
        <v>3.568329692765399E-4</v>
      </c>
      <c r="AP343" s="714">
        <v>1.0713877392161791E-2</v>
      </c>
      <c r="AQ343" s="714">
        <v>9.7788595454316588E-6</v>
      </c>
      <c r="AR343" s="714">
        <v>0.78955199109955276</v>
      </c>
    </row>
    <row r="344" spans="1:44">
      <c r="A344" s="711" t="s">
        <v>1954</v>
      </c>
      <c r="B344" s="712">
        <v>341</v>
      </c>
      <c r="C344" s="712" t="s">
        <v>1955</v>
      </c>
      <c r="D344" s="713">
        <v>23853697</v>
      </c>
      <c r="E344" s="713">
        <v>35958041.079864845</v>
      </c>
      <c r="F344" s="713">
        <v>2046405.1642216812</v>
      </c>
      <c r="G344" s="713">
        <v>1286.4183790527222</v>
      </c>
      <c r="H344" s="713">
        <v>321.40911206254492</v>
      </c>
      <c r="I344" s="713">
        <v>46353.553408066662</v>
      </c>
      <c r="J344" s="713">
        <v>149485.97225506837</v>
      </c>
      <c r="K344" s="713">
        <v>0</v>
      </c>
      <c r="L344" s="713">
        <v>12875.517939158626</v>
      </c>
      <c r="M344" s="713">
        <v>0</v>
      </c>
      <c r="N344" s="713">
        <v>2256728.0353150903</v>
      </c>
      <c r="O344" s="714">
        <v>1.5074410092433406</v>
      </c>
      <c r="P344" s="714">
        <v>8.5789853213180375E-2</v>
      </c>
      <c r="Q344" s="714">
        <v>5.3929517887844478E-5</v>
      </c>
      <c r="R344" s="714">
        <v>1.3474184402633476E-5</v>
      </c>
      <c r="S344" s="714">
        <v>1.9432439930827771E-3</v>
      </c>
      <c r="T344" s="714">
        <v>6.2667842328620327E-3</v>
      </c>
      <c r="U344" s="714">
        <v>0</v>
      </c>
      <c r="V344" s="714">
        <v>5.3977033158250588E-4</v>
      </c>
      <c r="W344" s="714">
        <v>0</v>
      </c>
      <c r="X344" s="714">
        <v>9.4607055472998164E-2</v>
      </c>
      <c r="Y344" s="714">
        <v>19.465422377985558</v>
      </c>
      <c r="Z344" s="714">
        <v>1.0623793601877813</v>
      </c>
      <c r="AA344" s="714">
        <v>9.9512714236601268E-2</v>
      </c>
      <c r="AB344" s="714">
        <v>9.496249383500957E-2</v>
      </c>
      <c r="AC344" s="714">
        <v>2.3977453579867657E-2</v>
      </c>
      <c r="AD344" s="714">
        <v>1.9806425957349088E-2</v>
      </c>
      <c r="AE344" s="714">
        <v>8.7579792100097372E-4</v>
      </c>
      <c r="AF344" s="714">
        <v>1.582066288090067E-3</v>
      </c>
      <c r="AG344" s="714">
        <v>5.4724886158682722E-5</v>
      </c>
      <c r="AH344" s="714">
        <v>1.3031510368918586</v>
      </c>
      <c r="AI344" s="714">
        <v>13.654537421559406</v>
      </c>
      <c r="AJ344" s="714">
        <v>0.73821060327661203</v>
      </c>
      <c r="AK344" s="714">
        <v>4.4341391287938466E-2</v>
      </c>
      <c r="AL344" s="714">
        <v>1.2793975407272206E-2</v>
      </c>
      <c r="AM344" s="714">
        <v>1.4035545480662111E-2</v>
      </c>
      <c r="AN344" s="714">
        <v>1.5690793914173492E-2</v>
      </c>
      <c r="AO344" s="714">
        <v>2.2583934701787928E-4</v>
      </c>
      <c r="AP344" s="714">
        <v>1.2106898936962247E-3</v>
      </c>
      <c r="AQ344" s="714">
        <v>6.0377524707712419E-6</v>
      </c>
      <c r="AR344" s="714">
        <v>0.82651487635984322</v>
      </c>
    </row>
    <row r="345" spans="1:44">
      <c r="A345" s="711" t="s">
        <v>1956</v>
      </c>
      <c r="B345" s="712">
        <v>342</v>
      </c>
      <c r="C345" s="712" t="s">
        <v>1957</v>
      </c>
      <c r="D345" s="713">
        <v>9720414</v>
      </c>
      <c r="E345" s="713">
        <v>13672450.10983569</v>
      </c>
      <c r="F345" s="713">
        <v>776399.90468289261</v>
      </c>
      <c r="G345" s="713">
        <v>267.83474138006204</v>
      </c>
      <c r="H345" s="713">
        <v>122.2104963883158</v>
      </c>
      <c r="I345" s="713">
        <v>27368.976061787132</v>
      </c>
      <c r="J345" s="713">
        <v>88638.29533722972</v>
      </c>
      <c r="K345" s="713">
        <v>0</v>
      </c>
      <c r="L345" s="713">
        <v>5157.8749724970685</v>
      </c>
      <c r="M345" s="713">
        <v>0</v>
      </c>
      <c r="N345" s="713">
        <v>897955.09629217489</v>
      </c>
      <c r="O345" s="714">
        <v>1.4065707602408386</v>
      </c>
      <c r="P345" s="714">
        <v>7.9873131399844963E-2</v>
      </c>
      <c r="Q345" s="714">
        <v>2.7553840955751682E-5</v>
      </c>
      <c r="R345" s="714">
        <v>1.2572560838284851E-5</v>
      </c>
      <c r="S345" s="714">
        <v>2.8156183534762133E-3</v>
      </c>
      <c r="T345" s="714">
        <v>9.1187777945702427E-3</v>
      </c>
      <c r="U345" s="714">
        <v>0</v>
      </c>
      <c r="V345" s="714">
        <v>5.3062297269407136E-4</v>
      </c>
      <c r="W345" s="714">
        <v>0</v>
      </c>
      <c r="X345" s="714">
        <v>9.2378276922379515E-2</v>
      </c>
      <c r="Y345" s="714">
        <v>21.512731545477621</v>
      </c>
      <c r="Z345" s="714">
        <v>1.1724309908159685</v>
      </c>
      <c r="AA345" s="714">
        <v>0.1163828355796975</v>
      </c>
      <c r="AB345" s="714">
        <v>9.8554918996167168E-2</v>
      </c>
      <c r="AC345" s="714">
        <v>2.4012646637551271E-2</v>
      </c>
      <c r="AD345" s="714">
        <v>2.4886742382773726E-2</v>
      </c>
      <c r="AE345" s="714">
        <v>7.7733134494932499E-4</v>
      </c>
      <c r="AF345" s="714">
        <v>1.5243350865275028E-3</v>
      </c>
      <c r="AG345" s="714">
        <v>4.8199368985664245E-5</v>
      </c>
      <c r="AH345" s="714">
        <v>1.4386180002126203</v>
      </c>
      <c r="AI345" s="714">
        <v>14.558187872192171</v>
      </c>
      <c r="AJ345" s="714">
        <v>0.78776254239704624</v>
      </c>
      <c r="AK345" s="714">
        <v>5.3473081598410382E-2</v>
      </c>
      <c r="AL345" s="714">
        <v>7.9806726970817199E-3</v>
      </c>
      <c r="AM345" s="714">
        <v>1.4177654448186701E-2</v>
      </c>
      <c r="AN345" s="714">
        <v>2.0002522045917979E-2</v>
      </c>
      <c r="AO345" s="714">
        <v>2.3060500339991213E-4</v>
      </c>
      <c r="AP345" s="714">
        <v>1.1741080748401743E-3</v>
      </c>
      <c r="AQ345" s="714">
        <v>5.7407896442144224E-6</v>
      </c>
      <c r="AR345" s="714">
        <v>0.88480692705452735</v>
      </c>
    </row>
    <row r="346" spans="1:44">
      <c r="A346" s="711" t="s">
        <v>1958</v>
      </c>
      <c r="B346" s="712">
        <v>343</v>
      </c>
      <c r="C346" s="712" t="s">
        <v>1959</v>
      </c>
      <c r="D346" s="713">
        <v>3924631</v>
      </c>
      <c r="E346" s="713">
        <v>3533423.640471159</v>
      </c>
      <c r="F346" s="713">
        <v>202297.90202213253</v>
      </c>
      <c r="G346" s="713">
        <v>340.88057993826078</v>
      </c>
      <c r="H346" s="713">
        <v>31.583326586179776</v>
      </c>
      <c r="I346" s="713">
        <v>1004.4275372035447</v>
      </c>
      <c r="J346" s="713">
        <v>3102.2324077018784</v>
      </c>
      <c r="K346" s="713">
        <v>0</v>
      </c>
      <c r="L346" s="713">
        <v>2077.776611408332</v>
      </c>
      <c r="M346" s="713">
        <v>0</v>
      </c>
      <c r="N346" s="713">
        <v>208854.80248497071</v>
      </c>
      <c r="O346" s="714">
        <v>0.90031996395869041</v>
      </c>
      <c r="P346" s="714">
        <v>5.1545712710859323E-2</v>
      </c>
      <c r="Q346" s="714">
        <v>8.6856721036515484E-5</v>
      </c>
      <c r="R346" s="714">
        <v>8.0474639746207417E-6</v>
      </c>
      <c r="S346" s="714">
        <v>2.5592916562182399E-4</v>
      </c>
      <c r="T346" s="714">
        <v>7.904519960480051E-4</v>
      </c>
      <c r="U346" s="714">
        <v>0</v>
      </c>
      <c r="V346" s="714">
        <v>5.294196094889767E-4</v>
      </c>
      <c r="W346" s="714">
        <v>0</v>
      </c>
      <c r="X346" s="714">
        <v>5.3216417667029267E-2</v>
      </c>
      <c r="Y346" s="714">
        <v>13.634754453434439</v>
      </c>
      <c r="Z346" s="714">
        <v>0.73968452198143375</v>
      </c>
      <c r="AA346" s="714">
        <v>8.0021682321342297E-2</v>
      </c>
      <c r="AB346" s="714">
        <v>5.947195110270008E-2</v>
      </c>
      <c r="AC346" s="714">
        <v>9.5377382983814971E-3</v>
      </c>
      <c r="AD346" s="714">
        <v>8.8024603432336479E-3</v>
      </c>
      <c r="AE346" s="714">
        <v>1.2496370743159016E-3</v>
      </c>
      <c r="AF346" s="714">
        <v>1.7909897373066669E-3</v>
      </c>
      <c r="AG346" s="714">
        <v>7.9209270295192878E-5</v>
      </c>
      <c r="AH346" s="714">
        <v>0.90063819012900892</v>
      </c>
      <c r="AI346" s="714">
        <v>10.435779867816317</v>
      </c>
      <c r="AJ346" s="714">
        <v>0.55812016418519561</v>
      </c>
      <c r="AK346" s="714">
        <v>4.0946212387871835E-2</v>
      </c>
      <c r="AL346" s="714">
        <v>4.3088533910269821E-3</v>
      </c>
      <c r="AM346" s="714">
        <v>6.9439593667463845E-3</v>
      </c>
      <c r="AN346" s="714">
        <v>6.319354746602719E-3</v>
      </c>
      <c r="AO346" s="714">
        <v>2.8527487450280645E-4</v>
      </c>
      <c r="AP346" s="714">
        <v>1.3525728011174619E-3</v>
      </c>
      <c r="AQ346" s="714">
        <v>8.4388965170939569E-6</v>
      </c>
      <c r="AR346" s="714">
        <v>0.61828483064958095</v>
      </c>
    </row>
    <row r="347" spans="1:44">
      <c r="A347" s="711" t="s">
        <v>1960</v>
      </c>
      <c r="B347" s="712">
        <v>344</v>
      </c>
      <c r="C347" s="712" t="s">
        <v>1961</v>
      </c>
      <c r="D347" s="713">
        <v>8003111</v>
      </c>
      <c r="E347" s="713">
        <v>4798551.9794626534</v>
      </c>
      <c r="F347" s="713">
        <v>253253.61978800045</v>
      </c>
      <c r="G347" s="713">
        <v>91.307298197748423</v>
      </c>
      <c r="H347" s="713">
        <v>42.891611572486013</v>
      </c>
      <c r="I347" s="713">
        <v>73.114154347355054</v>
      </c>
      <c r="J347" s="713">
        <v>0</v>
      </c>
      <c r="K347" s="713">
        <v>0</v>
      </c>
      <c r="L347" s="713">
        <v>4242.0477162598945</v>
      </c>
      <c r="M347" s="713">
        <v>0</v>
      </c>
      <c r="N347" s="713">
        <v>257702.98056837797</v>
      </c>
      <c r="O347" s="714">
        <v>0.59958583349183259</v>
      </c>
      <c r="P347" s="714">
        <v>3.1644396758710509E-2</v>
      </c>
      <c r="Q347" s="714">
        <v>1.1408975609328475E-5</v>
      </c>
      <c r="R347" s="714">
        <v>5.3593673225931786E-6</v>
      </c>
      <c r="S347" s="714">
        <v>9.1357166416103763E-6</v>
      </c>
      <c r="T347" s="714">
        <v>0</v>
      </c>
      <c r="U347" s="714">
        <v>0</v>
      </c>
      <c r="V347" s="714">
        <v>5.3004984140041223E-4</v>
      </c>
      <c r="W347" s="714">
        <v>0</v>
      </c>
      <c r="X347" s="714">
        <v>3.2200350659684449E-2</v>
      </c>
      <c r="Y347" s="714">
        <v>32.076953998554856</v>
      </c>
      <c r="Z347" s="714">
        <v>1.7374735126951086</v>
      </c>
      <c r="AA347" s="714">
        <v>0.16363876309206127</v>
      </c>
      <c r="AB347" s="714">
        <v>0.14321107342522438</v>
      </c>
      <c r="AC347" s="714">
        <v>3.742117701785859E-2</v>
      </c>
      <c r="AD347" s="714">
        <v>2.6067407093948215E-2</v>
      </c>
      <c r="AE347" s="714">
        <v>6.6881912161777897E-4</v>
      </c>
      <c r="AF347" s="714">
        <v>1.5871674479170984E-3</v>
      </c>
      <c r="AG347" s="714">
        <v>3.9036110924217555E-5</v>
      </c>
      <c r="AH347" s="714">
        <v>2.1101069560046604</v>
      </c>
      <c r="AI347" s="714">
        <v>17.505902546405405</v>
      </c>
      <c r="AJ347" s="714">
        <v>0.94021829052183348</v>
      </c>
      <c r="AK347" s="714">
        <v>5.2475795418058982E-2</v>
      </c>
      <c r="AL347" s="714">
        <v>8.0822200143968043E-3</v>
      </c>
      <c r="AM347" s="714">
        <v>1.5254938839104653E-2</v>
      </c>
      <c r="AN347" s="714">
        <v>1.5929371532519422E-2</v>
      </c>
      <c r="AO347" s="714">
        <v>2.1222548332672979E-4</v>
      </c>
      <c r="AP347" s="714">
        <v>1.0940342559427833E-3</v>
      </c>
      <c r="AQ347" s="714">
        <v>3.9750252224327621E-6</v>
      </c>
      <c r="AR347" s="714">
        <v>1.0332708510904054</v>
      </c>
    </row>
    <row r="348" spans="1:44">
      <c r="A348" s="711" t="s">
        <v>1962</v>
      </c>
      <c r="B348" s="712">
        <v>345</v>
      </c>
      <c r="C348" s="712" t="s">
        <v>1963</v>
      </c>
      <c r="D348" s="713">
        <v>1840341</v>
      </c>
      <c r="E348" s="713">
        <v>465799.69485251047</v>
      </c>
      <c r="F348" s="713">
        <v>27486.566782909627</v>
      </c>
      <c r="G348" s="713">
        <v>604.65721917620067</v>
      </c>
      <c r="H348" s="713">
        <v>4.1635267613447118</v>
      </c>
      <c r="I348" s="713">
        <v>7.0972557826102847</v>
      </c>
      <c r="J348" s="713">
        <v>0</v>
      </c>
      <c r="K348" s="713">
        <v>0</v>
      </c>
      <c r="L348" s="713">
        <v>1003.2488659405149</v>
      </c>
      <c r="M348" s="713">
        <v>0</v>
      </c>
      <c r="N348" s="713">
        <v>29105.733650570299</v>
      </c>
      <c r="O348" s="714">
        <v>0.25310510109404205</v>
      </c>
      <c r="P348" s="714">
        <v>1.4935583559193447E-2</v>
      </c>
      <c r="Q348" s="714">
        <v>3.2855716368662149E-4</v>
      </c>
      <c r="R348" s="714">
        <v>2.2623670077147179E-6</v>
      </c>
      <c r="S348" s="714">
        <v>3.8564895215670816E-6</v>
      </c>
      <c r="T348" s="714">
        <v>0</v>
      </c>
      <c r="U348" s="714">
        <v>0</v>
      </c>
      <c r="V348" s="714">
        <v>5.451429196765789E-4</v>
      </c>
      <c r="W348" s="714">
        <v>0</v>
      </c>
      <c r="X348" s="714">
        <v>1.5815402499085932E-2</v>
      </c>
      <c r="Y348" s="714">
        <v>10.360898344705397</v>
      </c>
      <c r="Z348" s="714">
        <v>0.56711187640343808</v>
      </c>
      <c r="AA348" s="714">
        <v>4.8679040566464257E-2</v>
      </c>
      <c r="AB348" s="714">
        <v>4.6879579039019792E-2</v>
      </c>
      <c r="AC348" s="714">
        <v>7.1996718443269117E-3</v>
      </c>
      <c r="AD348" s="714">
        <v>7.0766906282668483E-3</v>
      </c>
      <c r="AE348" s="714">
        <v>1.2161402300452681E-3</v>
      </c>
      <c r="AF348" s="714">
        <v>1.5875502728916703E-3</v>
      </c>
      <c r="AG348" s="714">
        <v>7.7320378019745238E-5</v>
      </c>
      <c r="AH348" s="714">
        <v>0.67982786936247253</v>
      </c>
      <c r="AI348" s="714">
        <v>7.715442829976169</v>
      </c>
      <c r="AJ348" s="714">
        <v>0.41640930733834325</v>
      </c>
      <c r="AK348" s="714">
        <v>1.7404922785970476E-2</v>
      </c>
      <c r="AL348" s="714">
        <v>3.1785641131465659E-3</v>
      </c>
      <c r="AM348" s="714">
        <v>4.4964930566166782E-3</v>
      </c>
      <c r="AN348" s="714">
        <v>4.9485090345204753E-3</v>
      </c>
      <c r="AO348" s="714">
        <v>2.6573494249156938E-4</v>
      </c>
      <c r="AP348" s="714">
        <v>1.1653908750834429E-3</v>
      </c>
      <c r="AQ348" s="714">
        <v>7.9824664694294716E-6</v>
      </c>
      <c r="AR348" s="714">
        <v>0.4478769046126419</v>
      </c>
    </row>
    <row r="349" spans="1:44">
      <c r="A349" s="711" t="s">
        <v>1964</v>
      </c>
      <c r="B349" s="712">
        <v>346</v>
      </c>
      <c r="C349" s="712" t="s">
        <v>1420</v>
      </c>
      <c r="D349" s="713">
        <v>1413763</v>
      </c>
      <c r="E349" s="713">
        <v>1458654.4394687687</v>
      </c>
      <c r="F349" s="713">
        <v>88504.827618400886</v>
      </c>
      <c r="G349" s="713">
        <v>5713.8078161079902</v>
      </c>
      <c r="H349" s="713">
        <v>13.03810814261154</v>
      </c>
      <c r="I349" s="713">
        <v>22.225097546763852</v>
      </c>
      <c r="J349" s="713">
        <v>0</v>
      </c>
      <c r="K349" s="713">
        <v>0</v>
      </c>
      <c r="L349" s="713">
        <v>0</v>
      </c>
      <c r="M349" s="713">
        <v>0</v>
      </c>
      <c r="N349" s="713">
        <v>94253.898640198255</v>
      </c>
      <c r="O349" s="714">
        <v>1.0317531576853891</v>
      </c>
      <c r="P349" s="714">
        <v>6.260230860363504E-2</v>
      </c>
      <c r="Q349" s="714">
        <v>4.0415598768025404E-3</v>
      </c>
      <c r="R349" s="714">
        <v>9.2222728580473112E-6</v>
      </c>
      <c r="S349" s="714">
        <v>1.5720525679879762E-5</v>
      </c>
      <c r="T349" s="714">
        <v>0</v>
      </c>
      <c r="U349" s="714">
        <v>0</v>
      </c>
      <c r="V349" s="714">
        <v>0</v>
      </c>
      <c r="W349" s="714">
        <v>0</v>
      </c>
      <c r="X349" s="714">
        <v>6.6668811278975504E-2</v>
      </c>
      <c r="Y349" s="714">
        <v>21.64515204054613</v>
      </c>
      <c r="Z349" s="714">
        <v>1.1920047323515548</v>
      </c>
      <c r="AA349" s="714">
        <v>0.2215731638355396</v>
      </c>
      <c r="AB349" s="714">
        <v>0.12942282011127651</v>
      </c>
      <c r="AC349" s="714">
        <v>2.2885915535606295E-2</v>
      </c>
      <c r="AD349" s="714">
        <v>1.1208166374627106E-2</v>
      </c>
      <c r="AE349" s="714">
        <v>8.7078684371298763E-4</v>
      </c>
      <c r="AF349" s="714">
        <v>1.0117735674658272E-3</v>
      </c>
      <c r="AG349" s="714">
        <v>5.2705275526497591E-5</v>
      </c>
      <c r="AH349" s="714">
        <v>1.5790300638953096</v>
      </c>
      <c r="AI349" s="714">
        <v>16.060423764051549</v>
      </c>
      <c r="AJ349" s="714">
        <v>0.87571531945722358</v>
      </c>
      <c r="AK349" s="714">
        <v>0.15298511733998704</v>
      </c>
      <c r="AL349" s="714">
        <v>1.3879626337404876E-2</v>
      </c>
      <c r="AM349" s="714">
        <v>1.7089541831847462E-2</v>
      </c>
      <c r="AN349" s="714">
        <v>8.3506906443843315E-3</v>
      </c>
      <c r="AO349" s="714">
        <v>3.0136026249774389E-4</v>
      </c>
      <c r="AP349" s="714">
        <v>6.8186962640098445E-4</v>
      </c>
      <c r="AQ349" s="714">
        <v>6.9809156618237526E-6</v>
      </c>
      <c r="AR349" s="714">
        <v>1.0690105064154078</v>
      </c>
    </row>
    <row r="350" spans="1:44">
      <c r="A350" s="711" t="s">
        <v>1965</v>
      </c>
      <c r="B350" s="712">
        <v>347</v>
      </c>
      <c r="C350" s="712" t="s">
        <v>487</v>
      </c>
      <c r="D350" s="713">
        <v>575911</v>
      </c>
      <c r="E350" s="713">
        <v>121035.38487225809</v>
      </c>
      <c r="F350" s="713">
        <v>8022.757212213809</v>
      </c>
      <c r="G350" s="713">
        <v>655.38349595272757</v>
      </c>
      <c r="H350" s="713">
        <v>1.0818686005040594</v>
      </c>
      <c r="I350" s="713">
        <v>1.8441812965487074</v>
      </c>
      <c r="J350" s="713">
        <v>0</v>
      </c>
      <c r="K350" s="713">
        <v>0</v>
      </c>
      <c r="L350" s="713">
        <v>0</v>
      </c>
      <c r="M350" s="713">
        <v>0</v>
      </c>
      <c r="N350" s="713">
        <v>8681.0667580635891</v>
      </c>
      <c r="O350" s="714">
        <v>0.2101633496707965</v>
      </c>
      <c r="P350" s="714">
        <v>1.3930550401388077E-2</v>
      </c>
      <c r="Q350" s="714">
        <v>1.1379944053034716E-3</v>
      </c>
      <c r="R350" s="714">
        <v>1.8785343577463522E-6</v>
      </c>
      <c r="S350" s="714">
        <v>3.2021984239729879E-6</v>
      </c>
      <c r="T350" s="714">
        <v>0</v>
      </c>
      <c r="U350" s="714">
        <v>0</v>
      </c>
      <c r="V350" s="714">
        <v>0</v>
      </c>
      <c r="W350" s="714">
        <v>0</v>
      </c>
      <c r="X350" s="714">
        <v>1.5073625539473267E-2</v>
      </c>
      <c r="Y350" s="714">
        <v>9.3943756908039777</v>
      </c>
      <c r="Z350" s="714">
        <v>0.53096969908049563</v>
      </c>
      <c r="AA350" s="714">
        <v>5.2916784618781285E-2</v>
      </c>
      <c r="AB350" s="714">
        <v>4.8865887052958676E-2</v>
      </c>
      <c r="AC350" s="714">
        <v>8.0695097095716834E-3</v>
      </c>
      <c r="AD350" s="714">
        <v>9.8636928147795323E-3</v>
      </c>
      <c r="AE350" s="714">
        <v>8.7468845118366214E-4</v>
      </c>
      <c r="AF350" s="714">
        <v>6.0769151817673518E-4</v>
      </c>
      <c r="AG350" s="714">
        <v>5.6943231743406996E-5</v>
      </c>
      <c r="AH350" s="714">
        <v>0.65222489647769055</v>
      </c>
      <c r="AI350" s="714">
        <v>6.5631476995718971</v>
      </c>
      <c r="AJ350" s="714">
        <v>0.36927934346029734</v>
      </c>
      <c r="AK350" s="714">
        <v>2.1488026997944804E-2</v>
      </c>
      <c r="AL350" s="714">
        <v>2.2179820658523282E-3</v>
      </c>
      <c r="AM350" s="714">
        <v>4.483716043264219E-3</v>
      </c>
      <c r="AN350" s="714">
        <v>7.8650966295452235E-3</v>
      </c>
      <c r="AO350" s="714">
        <v>3.1314212219702646E-4</v>
      </c>
      <c r="AP350" s="714">
        <v>3.7602241348426842E-4</v>
      </c>
      <c r="AQ350" s="714">
        <v>8.8135691018558254E-6</v>
      </c>
      <c r="AR350" s="714">
        <v>0.40603214330168708</v>
      </c>
    </row>
    <row r="351" spans="1:44">
      <c r="A351" s="711" t="s">
        <v>1966</v>
      </c>
      <c r="B351" s="712">
        <v>348</v>
      </c>
      <c r="C351" s="712" t="s">
        <v>1967</v>
      </c>
      <c r="D351" s="713">
        <v>1952141</v>
      </c>
      <c r="E351" s="713">
        <v>6723456.9828833528</v>
      </c>
      <c r="F351" s="713">
        <v>356043.73909281602</v>
      </c>
      <c r="G351" s="713">
        <v>0</v>
      </c>
      <c r="H351" s="713">
        <v>60.097276546839574</v>
      </c>
      <c r="I351" s="713">
        <v>102.44337743932978</v>
      </c>
      <c r="J351" s="713">
        <v>0</v>
      </c>
      <c r="K351" s="713">
        <v>0</v>
      </c>
      <c r="L351" s="713">
        <v>0</v>
      </c>
      <c r="M351" s="713">
        <v>0</v>
      </c>
      <c r="N351" s="713">
        <v>356206.27974680217</v>
      </c>
      <c r="O351" s="714">
        <v>3.4441451631226192</v>
      </c>
      <c r="P351" s="714">
        <v>0.18238628208352572</v>
      </c>
      <c r="Q351" s="714">
        <v>0</v>
      </c>
      <c r="R351" s="714">
        <v>3.0785315480203313E-5</v>
      </c>
      <c r="S351" s="714">
        <v>5.2477447806961576E-5</v>
      </c>
      <c r="T351" s="714">
        <v>0</v>
      </c>
      <c r="U351" s="714">
        <v>0</v>
      </c>
      <c r="V351" s="714">
        <v>0</v>
      </c>
      <c r="W351" s="714">
        <v>0</v>
      </c>
      <c r="X351" s="714">
        <v>0.18246954484681288</v>
      </c>
      <c r="Y351" s="714">
        <v>33.302405390088289</v>
      </c>
      <c r="Z351" s="714">
        <v>1.7449090566948451</v>
      </c>
      <c r="AA351" s="714">
        <v>0.12297208038315152</v>
      </c>
      <c r="AB351" s="714">
        <v>0.12717937353687062</v>
      </c>
      <c r="AC351" s="714">
        <v>1.4571377860719433E-2</v>
      </c>
      <c r="AD351" s="714">
        <v>9.5423365835311993E-3</v>
      </c>
      <c r="AE351" s="714">
        <v>7.4958449577881879E-4</v>
      </c>
      <c r="AF351" s="714">
        <v>1.6987587021810812E-3</v>
      </c>
      <c r="AG351" s="714">
        <v>4.9185953575035785E-5</v>
      </c>
      <c r="AH351" s="714">
        <v>2.0216717542106526</v>
      </c>
      <c r="AI351" s="714">
        <v>30.170214070568104</v>
      </c>
      <c r="AJ351" s="714">
        <v>1.5658978945852842</v>
      </c>
      <c r="AK351" s="714">
        <v>7.0215486921740691E-2</v>
      </c>
      <c r="AL351" s="714">
        <v>7.4903211955256862E-3</v>
      </c>
      <c r="AM351" s="714">
        <v>1.3046420361209114E-2</v>
      </c>
      <c r="AN351" s="714">
        <v>7.630192149707159E-3</v>
      </c>
      <c r="AO351" s="714">
        <v>2.7604035198751533E-4</v>
      </c>
      <c r="AP351" s="714">
        <v>1.4848608734919339E-3</v>
      </c>
      <c r="AQ351" s="714">
        <v>7.9721036123636154E-6</v>
      </c>
      <c r="AR351" s="714">
        <v>1.6660491885425583</v>
      </c>
    </row>
    <row r="352" spans="1:44">
      <c r="A352" s="711" t="s">
        <v>1968</v>
      </c>
      <c r="B352" s="712">
        <v>349</v>
      </c>
      <c r="C352" s="712" t="s">
        <v>1422</v>
      </c>
      <c r="D352" s="713">
        <v>1785583</v>
      </c>
      <c r="E352" s="713">
        <v>3990438.34205114</v>
      </c>
      <c r="F352" s="713">
        <v>259202.56843806678</v>
      </c>
      <c r="G352" s="713">
        <v>0</v>
      </c>
      <c r="H352" s="713">
        <v>35.66832913423579</v>
      </c>
      <c r="I352" s="713">
        <v>60.801159621282657</v>
      </c>
      <c r="J352" s="713">
        <v>0</v>
      </c>
      <c r="K352" s="713">
        <v>0</v>
      </c>
      <c r="L352" s="713">
        <v>0</v>
      </c>
      <c r="M352" s="713">
        <v>0</v>
      </c>
      <c r="N352" s="713">
        <v>259299.03792682229</v>
      </c>
      <c r="O352" s="714">
        <v>2.2348097747632791</v>
      </c>
      <c r="P352" s="714">
        <v>0.14516411079074273</v>
      </c>
      <c r="Q352" s="714">
        <v>0</v>
      </c>
      <c r="R352" s="714">
        <v>1.9975732931057135E-5</v>
      </c>
      <c r="S352" s="714">
        <v>3.4051152828674252E-5</v>
      </c>
      <c r="T352" s="714">
        <v>0</v>
      </c>
      <c r="U352" s="714">
        <v>0</v>
      </c>
      <c r="V352" s="714">
        <v>0</v>
      </c>
      <c r="W352" s="714">
        <v>0</v>
      </c>
      <c r="X352" s="714">
        <v>0.14521813767650246</v>
      </c>
      <c r="Y352" s="714">
        <v>15.658291126270719</v>
      </c>
      <c r="Z352" s="714">
        <v>0.87339870124005259</v>
      </c>
      <c r="AA352" s="714">
        <v>6.5358925195295015E-2</v>
      </c>
      <c r="AB352" s="714">
        <v>8.3790411960089031E-2</v>
      </c>
      <c r="AC352" s="714">
        <v>2.0343938656484609E-2</v>
      </c>
      <c r="AD352" s="714">
        <v>5.997074149536874E-3</v>
      </c>
      <c r="AE352" s="714">
        <v>4.2574338054525331E-4</v>
      </c>
      <c r="AF352" s="714">
        <v>6.9561577990462267E-4</v>
      </c>
      <c r="AG352" s="714">
        <v>2.5121792105769857E-5</v>
      </c>
      <c r="AH352" s="714">
        <v>1.0500355321540136</v>
      </c>
      <c r="AI352" s="714">
        <v>13.18876728896768</v>
      </c>
      <c r="AJ352" s="714">
        <v>0.73193174975601627</v>
      </c>
      <c r="AK352" s="714">
        <v>3.3516887496923026E-2</v>
      </c>
      <c r="AL352" s="714">
        <v>1.7875518854350986E-2</v>
      </c>
      <c r="AM352" s="714">
        <v>1.2176541786742368E-2</v>
      </c>
      <c r="AN352" s="714">
        <v>4.6995362007326265E-3</v>
      </c>
      <c r="AO352" s="714">
        <v>1.1471984460035207E-4</v>
      </c>
      <c r="AP352" s="714">
        <v>5.4714779549801403E-4</v>
      </c>
      <c r="AQ352" s="714">
        <v>2.9113685339860936E-6</v>
      </c>
      <c r="AR352" s="714">
        <v>0.80086501310339764</v>
      </c>
    </row>
    <row r="353" spans="1:44">
      <c r="A353" s="711" t="s">
        <v>1969</v>
      </c>
      <c r="B353" s="712">
        <v>350</v>
      </c>
      <c r="C353" s="712" t="s">
        <v>1423</v>
      </c>
      <c r="D353" s="713">
        <v>3491653</v>
      </c>
      <c r="E353" s="713">
        <v>7548621.7669863086</v>
      </c>
      <c r="F353" s="713">
        <v>427443.13179377711</v>
      </c>
      <c r="G353" s="713">
        <v>0</v>
      </c>
      <c r="H353" s="713">
        <v>67.472969788158096</v>
      </c>
      <c r="I353" s="713">
        <v>115.01617557616717</v>
      </c>
      <c r="J353" s="713">
        <v>0</v>
      </c>
      <c r="K353" s="713">
        <v>0</v>
      </c>
      <c r="L353" s="713">
        <v>0</v>
      </c>
      <c r="M353" s="713">
        <v>0</v>
      </c>
      <c r="N353" s="713">
        <v>427625.62093914149</v>
      </c>
      <c r="O353" s="714">
        <v>2.1619049106501445</v>
      </c>
      <c r="P353" s="714">
        <v>0.12241855986083872</v>
      </c>
      <c r="Q353" s="714">
        <v>0</v>
      </c>
      <c r="R353" s="714">
        <v>1.9324076529986829E-5</v>
      </c>
      <c r="S353" s="714">
        <v>3.29403224135294E-5</v>
      </c>
      <c r="T353" s="714">
        <v>0</v>
      </c>
      <c r="U353" s="714">
        <v>0</v>
      </c>
      <c r="V353" s="714">
        <v>0</v>
      </c>
      <c r="W353" s="714">
        <v>0</v>
      </c>
      <c r="X353" s="714">
        <v>0.12247082425978224</v>
      </c>
      <c r="Y353" s="714">
        <v>19.615683261583484</v>
      </c>
      <c r="Z353" s="714">
        <v>1.0718987419050858</v>
      </c>
      <c r="AA353" s="714">
        <v>7.8700038021007487E-2</v>
      </c>
      <c r="AB353" s="714">
        <v>9.9617690366344769E-2</v>
      </c>
      <c r="AC353" s="714">
        <v>2.2041616024409558E-2</v>
      </c>
      <c r="AD353" s="714">
        <v>8.9691989937203884E-3</v>
      </c>
      <c r="AE353" s="714">
        <v>6.2666254502147093E-4</v>
      </c>
      <c r="AF353" s="714">
        <v>9.5357119171616731E-4</v>
      </c>
      <c r="AG353" s="714">
        <v>3.6470314091440595E-5</v>
      </c>
      <c r="AH353" s="714">
        <v>1.282843989361397</v>
      </c>
      <c r="AI353" s="714">
        <v>16.059785050106957</v>
      </c>
      <c r="AJ353" s="714">
        <v>0.86741700781526498</v>
      </c>
      <c r="AK353" s="714">
        <v>3.8041105355907275E-2</v>
      </c>
      <c r="AL353" s="714">
        <v>1.9160582699331147E-2</v>
      </c>
      <c r="AM353" s="714">
        <v>1.3466001581963719E-2</v>
      </c>
      <c r="AN353" s="714">
        <v>7.0780884830710135E-3</v>
      </c>
      <c r="AO353" s="714">
        <v>1.904800451598601E-4</v>
      </c>
      <c r="AP353" s="714">
        <v>7.424258573030377E-4</v>
      </c>
      <c r="AQ353" s="714">
        <v>4.5877601364741002E-6</v>
      </c>
      <c r="AR353" s="714">
        <v>0.94610027959813758</v>
      </c>
    </row>
    <row r="354" spans="1:44">
      <c r="A354" s="711" t="s">
        <v>1970</v>
      </c>
      <c r="B354" s="712">
        <v>351</v>
      </c>
      <c r="C354" s="712" t="s">
        <v>1971</v>
      </c>
      <c r="D354" s="713">
        <v>1237086</v>
      </c>
      <c r="E354" s="713">
        <v>1211945.1527171682</v>
      </c>
      <c r="F354" s="713">
        <v>72021.41797100949</v>
      </c>
      <c r="G354" s="713">
        <v>0</v>
      </c>
      <c r="H354" s="713">
        <v>10.832909794450755</v>
      </c>
      <c r="I354" s="713">
        <v>18.46605920609711</v>
      </c>
      <c r="J354" s="713">
        <v>0</v>
      </c>
      <c r="K354" s="713">
        <v>0</v>
      </c>
      <c r="L354" s="713">
        <v>0</v>
      </c>
      <c r="M354" s="713">
        <v>0</v>
      </c>
      <c r="N354" s="713">
        <v>72050.716940010039</v>
      </c>
      <c r="O354" s="714">
        <v>0.97967736496667834</v>
      </c>
      <c r="P354" s="714">
        <v>5.8218602401942543E-2</v>
      </c>
      <c r="Q354" s="714">
        <v>0</v>
      </c>
      <c r="R354" s="714">
        <v>8.7567960468801325E-6</v>
      </c>
      <c r="S354" s="714">
        <v>1.492706182601461E-5</v>
      </c>
      <c r="T354" s="714">
        <v>0</v>
      </c>
      <c r="U354" s="714">
        <v>0</v>
      </c>
      <c r="V354" s="714">
        <v>0</v>
      </c>
      <c r="W354" s="714">
        <v>0</v>
      </c>
      <c r="X354" s="714">
        <v>5.8242286259815437E-2</v>
      </c>
      <c r="Y354" s="714">
        <v>13.750684935914727</v>
      </c>
      <c r="Z354" s="714">
        <v>0.74603386621764201</v>
      </c>
      <c r="AA354" s="714">
        <v>5.1266590062784625E-2</v>
      </c>
      <c r="AB354" s="714">
        <v>5.9654142033769009E-2</v>
      </c>
      <c r="AC354" s="714">
        <v>1.1127380438623154E-2</v>
      </c>
      <c r="AD354" s="714">
        <v>5.2486835896426148E-3</v>
      </c>
      <c r="AE354" s="714">
        <v>4.6973370972342853E-4</v>
      </c>
      <c r="AF354" s="714">
        <v>7.4418555951322673E-4</v>
      </c>
      <c r="AG354" s="714">
        <v>2.6691994582601639E-5</v>
      </c>
      <c r="AH354" s="714">
        <v>0.87457127360628084</v>
      </c>
      <c r="AI354" s="714">
        <v>11.333976558308635</v>
      </c>
      <c r="AJ354" s="714">
        <v>0.60700493779597808</v>
      </c>
      <c r="AK354" s="714">
        <v>2.4058927023010164E-2</v>
      </c>
      <c r="AL354" s="714">
        <v>7.9233000518462021E-3</v>
      </c>
      <c r="AM354" s="714">
        <v>7.1339912805799197E-3</v>
      </c>
      <c r="AN354" s="714">
        <v>4.037566495324392E-3</v>
      </c>
      <c r="AO354" s="714">
        <v>1.4085700679238584E-4</v>
      </c>
      <c r="AP354" s="714">
        <v>5.9894507586996876E-4</v>
      </c>
      <c r="AQ354" s="714">
        <v>3.2266762968552025E-6</v>
      </c>
      <c r="AR354" s="714">
        <v>0.65090175140569784</v>
      </c>
    </row>
    <row r="355" spans="1:44">
      <c r="A355" s="711" t="s">
        <v>1972</v>
      </c>
      <c r="B355" s="712">
        <v>352</v>
      </c>
      <c r="C355" s="712" t="s">
        <v>1973</v>
      </c>
      <c r="D355" s="713">
        <v>3409017</v>
      </c>
      <c r="E355" s="713">
        <v>8331193.8119898504</v>
      </c>
      <c r="F355" s="713">
        <v>440361.20529632183</v>
      </c>
      <c r="G355" s="713">
        <v>0</v>
      </c>
      <c r="H355" s="713">
        <v>74.46795000832374</v>
      </c>
      <c r="I355" s="713">
        <v>126.94000041565999</v>
      </c>
      <c r="J355" s="713">
        <v>0</v>
      </c>
      <c r="K355" s="713">
        <v>0</v>
      </c>
      <c r="L355" s="713">
        <v>0</v>
      </c>
      <c r="M355" s="713">
        <v>0</v>
      </c>
      <c r="N355" s="713">
        <v>440562.61324674584</v>
      </c>
      <c r="O355" s="714">
        <v>2.4438698346150374</v>
      </c>
      <c r="P355" s="714">
        <v>0.12917542074337612</v>
      </c>
      <c r="Q355" s="714">
        <v>0</v>
      </c>
      <c r="R355" s="714">
        <v>2.1844405589154804E-5</v>
      </c>
      <c r="S355" s="714">
        <v>3.7236540743463584E-5</v>
      </c>
      <c r="T355" s="714">
        <v>0</v>
      </c>
      <c r="U355" s="714">
        <v>0</v>
      </c>
      <c r="V355" s="714">
        <v>0</v>
      </c>
      <c r="W355" s="714">
        <v>0</v>
      </c>
      <c r="X355" s="714">
        <v>0.12923450168970876</v>
      </c>
      <c r="Y355" s="714">
        <v>15.739729902817341</v>
      </c>
      <c r="Z355" s="714">
        <v>0.85352496725648686</v>
      </c>
      <c r="AA355" s="714">
        <v>6.6035749230369548E-2</v>
      </c>
      <c r="AB355" s="714">
        <v>9.0693223419359384E-2</v>
      </c>
      <c r="AC355" s="714">
        <v>2.2144774763881554E-2</v>
      </c>
      <c r="AD355" s="714">
        <v>5.3463204541971121E-3</v>
      </c>
      <c r="AE355" s="714">
        <v>4.057839829309383E-4</v>
      </c>
      <c r="AF355" s="714">
        <v>7.1068180771182072E-4</v>
      </c>
      <c r="AG355" s="714">
        <v>2.3491799699874564E-5</v>
      </c>
      <c r="AH355" s="714">
        <v>1.0388849927146373</v>
      </c>
      <c r="AI355" s="714">
        <v>13.134951223122741</v>
      </c>
      <c r="AJ355" s="714">
        <v>0.70316436315396491</v>
      </c>
      <c r="AK355" s="714">
        <v>3.2287260987331243E-2</v>
      </c>
      <c r="AL355" s="714">
        <v>1.9928999655666378E-2</v>
      </c>
      <c r="AM355" s="714">
        <v>1.3256122098186319E-2</v>
      </c>
      <c r="AN355" s="714">
        <v>4.082604510896576E-3</v>
      </c>
      <c r="AO355" s="714">
        <v>1.0927184943939421E-4</v>
      </c>
      <c r="AP355" s="714">
        <v>5.6143588231740587E-4</v>
      </c>
      <c r="AQ355" s="714">
        <v>2.6133021903072262E-6</v>
      </c>
      <c r="AR355" s="714">
        <v>0.77339267143999257</v>
      </c>
    </row>
    <row r="356" spans="1:44">
      <c r="A356" s="711" t="s">
        <v>1974</v>
      </c>
      <c r="B356" s="712">
        <v>353</v>
      </c>
      <c r="C356" s="712" t="s">
        <v>1975</v>
      </c>
      <c r="D356" s="713">
        <v>4056104</v>
      </c>
      <c r="E356" s="713">
        <v>15095702.088727953</v>
      </c>
      <c r="F356" s="713">
        <v>921621.13934018323</v>
      </c>
      <c r="G356" s="713">
        <v>46.66817463440475</v>
      </c>
      <c r="H356" s="713">
        <v>134.93216144679349</v>
      </c>
      <c r="I356" s="713">
        <v>230.00886459513566</v>
      </c>
      <c r="J356" s="713">
        <v>0</v>
      </c>
      <c r="K356" s="713">
        <v>0</v>
      </c>
      <c r="L356" s="713">
        <v>0</v>
      </c>
      <c r="M356" s="713">
        <v>0</v>
      </c>
      <c r="N356" s="713">
        <v>922032.74854085955</v>
      </c>
      <c r="O356" s="714">
        <v>3.7217246127633694</v>
      </c>
      <c r="P356" s="714">
        <v>0.22721832066933767</v>
      </c>
      <c r="Q356" s="714">
        <v>1.1505665198526652E-5</v>
      </c>
      <c r="R356" s="714">
        <v>3.3266445201304868E-5</v>
      </c>
      <c r="S356" s="714">
        <v>5.6706845927800582E-5</v>
      </c>
      <c r="T356" s="714">
        <v>0</v>
      </c>
      <c r="U356" s="714">
        <v>0</v>
      </c>
      <c r="V356" s="714">
        <v>0</v>
      </c>
      <c r="W356" s="714">
        <v>0</v>
      </c>
      <c r="X356" s="714">
        <v>0.22731979962566529</v>
      </c>
      <c r="Y356" s="714">
        <v>18.627320540240667</v>
      </c>
      <c r="Z356" s="714">
        <v>1.0346598184028779</v>
      </c>
      <c r="AA356" s="714">
        <v>6.8140634925038607E-2</v>
      </c>
      <c r="AB356" s="714">
        <v>0.12285915127414625</v>
      </c>
      <c r="AC356" s="714">
        <v>3.7354455413203952E-2</v>
      </c>
      <c r="AD356" s="714">
        <v>6.4684663933648728E-3</v>
      </c>
      <c r="AE356" s="714">
        <v>3.6912489554408884E-4</v>
      </c>
      <c r="AF356" s="714">
        <v>7.4240389929896666E-4</v>
      </c>
      <c r="AG356" s="714">
        <v>2.2498996157133179E-5</v>
      </c>
      <c r="AH356" s="714">
        <v>1.2706165541996317</v>
      </c>
      <c r="AI356" s="714">
        <v>15.641239384010593</v>
      </c>
      <c r="AJ356" s="714">
        <v>0.86210067919440303</v>
      </c>
      <c r="AK356" s="714">
        <v>3.1645292363840907E-2</v>
      </c>
      <c r="AL356" s="714">
        <v>4.4563437022005672E-2</v>
      </c>
      <c r="AM356" s="714">
        <v>2.2736877772532551E-2</v>
      </c>
      <c r="AN356" s="714">
        <v>4.8693356150804456E-3</v>
      </c>
      <c r="AO356" s="714">
        <v>1.1673810083107391E-4</v>
      </c>
      <c r="AP356" s="714">
        <v>5.9465106752756012E-4</v>
      </c>
      <c r="AQ356" s="714">
        <v>2.8757232952697874E-6</v>
      </c>
      <c r="AR356" s="714">
        <v>0.96662988685951656</v>
      </c>
    </row>
    <row r="357" spans="1:44">
      <c r="A357" s="711" t="s">
        <v>1976</v>
      </c>
      <c r="B357" s="712">
        <v>354</v>
      </c>
      <c r="C357" s="712" t="s">
        <v>1977</v>
      </c>
      <c r="D357" s="713">
        <v>7541109</v>
      </c>
      <c r="E357" s="713">
        <v>19939928.220575616</v>
      </c>
      <c r="F357" s="713">
        <v>1211355.613568441</v>
      </c>
      <c r="G357" s="713">
        <v>22.319561781671837</v>
      </c>
      <c r="H357" s="713">
        <v>178.2320290955677</v>
      </c>
      <c r="I357" s="713">
        <v>303.81894284650474</v>
      </c>
      <c r="J357" s="713">
        <v>0</v>
      </c>
      <c r="K357" s="713">
        <v>0</v>
      </c>
      <c r="L357" s="713">
        <v>0</v>
      </c>
      <c r="M357" s="713">
        <v>0</v>
      </c>
      <c r="N357" s="713">
        <v>1211859.9841021646</v>
      </c>
      <c r="O357" s="714">
        <v>2.6441639048813133</v>
      </c>
      <c r="P357" s="714">
        <v>0.16063361682856475</v>
      </c>
      <c r="Q357" s="714">
        <v>2.9597187604199645E-6</v>
      </c>
      <c r="R357" s="714">
        <v>2.3634723897448994E-5</v>
      </c>
      <c r="S357" s="714">
        <v>4.0288363799874094E-5</v>
      </c>
      <c r="T357" s="714">
        <v>0</v>
      </c>
      <c r="U357" s="714">
        <v>0</v>
      </c>
      <c r="V357" s="714">
        <v>0</v>
      </c>
      <c r="W357" s="714">
        <v>0</v>
      </c>
      <c r="X357" s="714">
        <v>0.16070049963502248</v>
      </c>
      <c r="Y357" s="714">
        <v>15.053479926037141</v>
      </c>
      <c r="Z357" s="714">
        <v>0.83670052309974752</v>
      </c>
      <c r="AA357" s="714">
        <v>6.4169926342474273E-2</v>
      </c>
      <c r="AB357" s="714">
        <v>8.7618245125347077E-2</v>
      </c>
      <c r="AC357" s="714">
        <v>2.196437385896784E-2</v>
      </c>
      <c r="AD357" s="714">
        <v>5.6571536938139193E-3</v>
      </c>
      <c r="AE357" s="714">
        <v>3.5983161674014096E-4</v>
      </c>
      <c r="AF357" s="714">
        <v>6.5524119598632503E-4</v>
      </c>
      <c r="AG357" s="714">
        <v>2.1843960580999814E-5</v>
      </c>
      <c r="AH357" s="714">
        <v>1.0171471388936582</v>
      </c>
      <c r="AI357" s="714">
        <v>12.908260614147084</v>
      </c>
      <c r="AJ357" s="714">
        <v>0.71283008668807391</v>
      </c>
      <c r="AK357" s="714">
        <v>3.472842184176967E-2</v>
      </c>
      <c r="AL357" s="714">
        <v>2.4023961422690577E-2</v>
      </c>
      <c r="AM357" s="714">
        <v>1.4150582207205791E-2</v>
      </c>
      <c r="AN357" s="714">
        <v>4.5552015054133614E-3</v>
      </c>
      <c r="AO357" s="714">
        <v>1.1257236006511597E-4</v>
      </c>
      <c r="AP357" s="714">
        <v>5.3160368831218401E-4</v>
      </c>
      <c r="AQ357" s="714">
        <v>2.86444856696663E-6</v>
      </c>
      <c r="AR357" s="714">
        <v>0.79093529416209762</v>
      </c>
    </row>
    <row r="358" spans="1:44">
      <c r="A358" s="711" t="s">
        <v>1978</v>
      </c>
      <c r="B358" s="712">
        <v>355</v>
      </c>
      <c r="C358" s="712" t="s">
        <v>1979</v>
      </c>
      <c r="D358" s="713">
        <v>1066357</v>
      </c>
      <c r="E358" s="713">
        <v>818123.64836072281</v>
      </c>
      <c r="F358" s="713">
        <v>45303.574013670608</v>
      </c>
      <c r="G358" s="713">
        <v>0</v>
      </c>
      <c r="H358" s="713">
        <v>7.3127564094205653</v>
      </c>
      <c r="I358" s="713">
        <v>12.465514379645299</v>
      </c>
      <c r="J358" s="713">
        <v>0</v>
      </c>
      <c r="K358" s="713">
        <v>0</v>
      </c>
      <c r="L358" s="713">
        <v>0</v>
      </c>
      <c r="M358" s="713">
        <v>0</v>
      </c>
      <c r="N358" s="713">
        <v>45323.352284459674</v>
      </c>
      <c r="O358" s="714">
        <v>0.7672136520515388</v>
      </c>
      <c r="P358" s="714">
        <v>4.2484434400177996E-2</v>
      </c>
      <c r="Q358" s="714">
        <v>0</v>
      </c>
      <c r="R358" s="714">
        <v>6.8577000098658938E-6</v>
      </c>
      <c r="S358" s="714">
        <v>1.1689813429878829E-5</v>
      </c>
      <c r="T358" s="714">
        <v>0</v>
      </c>
      <c r="U358" s="714">
        <v>0</v>
      </c>
      <c r="V358" s="714">
        <v>0</v>
      </c>
      <c r="W358" s="714">
        <v>0</v>
      </c>
      <c r="X358" s="714">
        <v>4.2502981913617746E-2</v>
      </c>
      <c r="Y358" s="714">
        <v>23.046723279935772</v>
      </c>
      <c r="Z358" s="714">
        <v>1.3006471121778613</v>
      </c>
      <c r="AA358" s="714">
        <v>7.7660055422497917E-2</v>
      </c>
      <c r="AB358" s="714">
        <v>0.10819153642060697</v>
      </c>
      <c r="AC358" s="714">
        <v>1.1787936713449094E-2</v>
      </c>
      <c r="AD358" s="714">
        <v>1.2914276485162199E-2</v>
      </c>
      <c r="AE358" s="714">
        <v>7.8238245642237914E-4</v>
      </c>
      <c r="AF358" s="714">
        <v>1.1598183685124831E-3</v>
      </c>
      <c r="AG358" s="714">
        <v>4.7056025716362428E-5</v>
      </c>
      <c r="AH358" s="714">
        <v>1.5131901740702287</v>
      </c>
      <c r="AI358" s="714">
        <v>16.551453390828232</v>
      </c>
      <c r="AJ358" s="714">
        <v>0.92181043901555759</v>
      </c>
      <c r="AK358" s="714">
        <v>2.3123724815776632E-2</v>
      </c>
      <c r="AL358" s="714">
        <v>4.1472917876870701E-3</v>
      </c>
      <c r="AM358" s="714">
        <v>7.3659242085905678E-3</v>
      </c>
      <c r="AN358" s="714">
        <v>9.8748174335418076E-3</v>
      </c>
      <c r="AO358" s="714">
        <v>3.1320249573625359E-4</v>
      </c>
      <c r="AP358" s="714">
        <v>8.4368480656144592E-4</v>
      </c>
      <c r="AQ358" s="714">
        <v>6.7606286003006659E-6</v>
      </c>
      <c r="AR358" s="714">
        <v>0.96748584519205172</v>
      </c>
    </row>
    <row r="359" spans="1:44">
      <c r="A359" s="711" t="s">
        <v>1980</v>
      </c>
      <c r="B359" s="712">
        <v>356</v>
      </c>
      <c r="C359" s="712" t="s">
        <v>1981</v>
      </c>
      <c r="D359" s="713">
        <v>3708323</v>
      </c>
      <c r="E359" s="713">
        <v>11114918.25459823</v>
      </c>
      <c r="F359" s="713">
        <v>652834.92653255817</v>
      </c>
      <c r="G359" s="713">
        <v>0</v>
      </c>
      <c r="H359" s="713">
        <v>99.350128638086986</v>
      </c>
      <c r="I359" s="713">
        <v>169.35480793018971</v>
      </c>
      <c r="J359" s="713">
        <v>0</v>
      </c>
      <c r="K359" s="713">
        <v>0</v>
      </c>
      <c r="L359" s="713">
        <v>0</v>
      </c>
      <c r="M359" s="713">
        <v>0</v>
      </c>
      <c r="N359" s="713">
        <v>653103.63146912644</v>
      </c>
      <c r="O359" s="714">
        <v>2.9972896790808758</v>
      </c>
      <c r="P359" s="714">
        <v>0.17604586400174907</v>
      </c>
      <c r="Q359" s="714">
        <v>0</v>
      </c>
      <c r="R359" s="714">
        <v>2.6791120578786418E-5</v>
      </c>
      <c r="S359" s="714">
        <v>4.5668839507828662E-5</v>
      </c>
      <c r="T359" s="714">
        <v>0</v>
      </c>
      <c r="U359" s="714">
        <v>0</v>
      </c>
      <c r="V359" s="714">
        <v>0</v>
      </c>
      <c r="W359" s="714">
        <v>0</v>
      </c>
      <c r="X359" s="714">
        <v>0.17611832396183569</v>
      </c>
      <c r="Y359" s="714">
        <v>24.584423337404758</v>
      </c>
      <c r="Z359" s="714">
        <v>1.3421280102544544</v>
      </c>
      <c r="AA359" s="714">
        <v>5.9389007112377434E-2</v>
      </c>
      <c r="AB359" s="714">
        <v>9.4399909121431841E-2</v>
      </c>
      <c r="AC359" s="714">
        <v>1.0720489364041649E-2</v>
      </c>
      <c r="AD359" s="714">
        <v>8.430976365604248E-3</v>
      </c>
      <c r="AE359" s="714">
        <v>4.6703732292498223E-4</v>
      </c>
      <c r="AF359" s="714">
        <v>1.1344817412306531E-3</v>
      </c>
      <c r="AG359" s="714">
        <v>2.913878635926556E-5</v>
      </c>
      <c r="AH359" s="714">
        <v>1.5166990500684245</v>
      </c>
      <c r="AI359" s="714">
        <v>21.528616207749302</v>
      </c>
      <c r="AJ359" s="714">
        <v>1.1667231475120701</v>
      </c>
      <c r="AK359" s="714">
        <v>1.927043731697281E-2</v>
      </c>
      <c r="AL359" s="714">
        <v>8.7385379098646014E-3</v>
      </c>
      <c r="AM359" s="714">
        <v>8.1308233245431846E-3</v>
      </c>
      <c r="AN359" s="714">
        <v>6.7629582217589093E-3</v>
      </c>
      <c r="AO359" s="714">
        <v>1.8590125978769779E-4</v>
      </c>
      <c r="AP359" s="714">
        <v>9.7106805935259972E-4</v>
      </c>
      <c r="AQ359" s="714">
        <v>4.5563376618270303E-6</v>
      </c>
      <c r="AR359" s="714">
        <v>1.2107874299420118</v>
      </c>
    </row>
    <row r="360" spans="1:44">
      <c r="A360" s="711" t="s">
        <v>1982</v>
      </c>
      <c r="B360" s="712">
        <v>357</v>
      </c>
      <c r="C360" s="712" t="s">
        <v>1983</v>
      </c>
      <c r="D360" s="713">
        <v>6725448</v>
      </c>
      <c r="E360" s="713">
        <v>2946271.3265153295</v>
      </c>
      <c r="F360" s="713">
        <v>201865.05345904434</v>
      </c>
      <c r="G360" s="713">
        <v>0</v>
      </c>
      <c r="H360" s="713">
        <v>26.335095642373286</v>
      </c>
      <c r="I360" s="713">
        <v>44.891487564994677</v>
      </c>
      <c r="J360" s="713">
        <v>0</v>
      </c>
      <c r="K360" s="713">
        <v>0</v>
      </c>
      <c r="L360" s="713">
        <v>0</v>
      </c>
      <c r="M360" s="713">
        <v>0</v>
      </c>
      <c r="N360" s="713">
        <v>201936.28004225172</v>
      </c>
      <c r="O360" s="714">
        <v>0.43807807695715284</v>
      </c>
      <c r="P360" s="714">
        <v>3.0015108801531784E-2</v>
      </c>
      <c r="Q360" s="714">
        <v>0</v>
      </c>
      <c r="R360" s="714">
        <v>3.9157384968812916E-6</v>
      </c>
      <c r="S360" s="714">
        <v>6.6748694756088631E-6</v>
      </c>
      <c r="T360" s="714">
        <v>0</v>
      </c>
      <c r="U360" s="714">
        <v>0</v>
      </c>
      <c r="V360" s="714">
        <v>0</v>
      </c>
      <c r="W360" s="714">
        <v>0</v>
      </c>
      <c r="X360" s="714">
        <v>3.0025699409504274E-2</v>
      </c>
      <c r="Y360" s="714">
        <v>11.318370404239621</v>
      </c>
      <c r="Z360" s="714">
        <v>0.6819316988180768</v>
      </c>
      <c r="AA360" s="714">
        <v>5.50712239351792E-2</v>
      </c>
      <c r="AB360" s="714">
        <v>5.5089520676860869E-2</v>
      </c>
      <c r="AC360" s="714">
        <v>6.4347223210128486E-3</v>
      </c>
      <c r="AD360" s="714">
        <v>5.7675895688285739E-2</v>
      </c>
      <c r="AE360" s="714">
        <v>5.8275576912175039E-3</v>
      </c>
      <c r="AF360" s="714">
        <v>2.2452136737130019E-3</v>
      </c>
      <c r="AG360" s="714">
        <v>3.8708972825252558E-4</v>
      </c>
      <c r="AH360" s="714">
        <v>0.86466292253259835</v>
      </c>
      <c r="AI360" s="714">
        <v>7.6910360167292673</v>
      </c>
      <c r="AJ360" s="714">
        <v>0.46934836905580474</v>
      </c>
      <c r="AK360" s="714">
        <v>1.7930759265826268E-2</v>
      </c>
      <c r="AL360" s="714">
        <v>2.1160365753819044E-3</v>
      </c>
      <c r="AM360" s="714">
        <v>3.6007902436399671E-3</v>
      </c>
      <c r="AN360" s="714">
        <v>4.9685374203373198E-2</v>
      </c>
      <c r="AO360" s="714">
        <v>2.2449432978326215E-3</v>
      </c>
      <c r="AP360" s="714">
        <v>1.3182043734067542E-3</v>
      </c>
      <c r="AQ360" s="714">
        <v>7.2307324413970104E-5</v>
      </c>
      <c r="AR360" s="714">
        <v>0.54631678433967945</v>
      </c>
    </row>
    <row r="361" spans="1:44">
      <c r="A361" s="711" t="s">
        <v>1984</v>
      </c>
      <c r="B361" s="712">
        <v>358</v>
      </c>
      <c r="C361" s="712" t="s">
        <v>811</v>
      </c>
      <c r="D361" s="713">
        <v>2147392</v>
      </c>
      <c r="E361" s="713">
        <v>12136437.838135187</v>
      </c>
      <c r="F361" s="713">
        <v>824769.40827786969</v>
      </c>
      <c r="G361" s="713">
        <v>0</v>
      </c>
      <c r="H361" s="713">
        <v>108.48092921673594</v>
      </c>
      <c r="I361" s="713">
        <v>184.9194075884246</v>
      </c>
      <c r="J361" s="713">
        <v>0</v>
      </c>
      <c r="K361" s="713">
        <v>0</v>
      </c>
      <c r="L361" s="713">
        <v>0</v>
      </c>
      <c r="M361" s="713">
        <v>0</v>
      </c>
      <c r="N361" s="713">
        <v>825062.80861467484</v>
      </c>
      <c r="O361" s="714">
        <v>5.6517104646637346</v>
      </c>
      <c r="P361" s="714">
        <v>0.38407957572621565</v>
      </c>
      <c r="Q361" s="714">
        <v>0</v>
      </c>
      <c r="R361" s="714">
        <v>5.0517525080067328E-5</v>
      </c>
      <c r="S361" s="714">
        <v>8.6113484444584227E-5</v>
      </c>
      <c r="T361" s="714">
        <v>0</v>
      </c>
      <c r="U361" s="714">
        <v>0</v>
      </c>
      <c r="V361" s="714">
        <v>0</v>
      </c>
      <c r="W361" s="714">
        <v>0</v>
      </c>
      <c r="X361" s="714">
        <v>0.38421620673574031</v>
      </c>
      <c r="Y361" s="714">
        <v>13.221603540541786</v>
      </c>
      <c r="Z361" s="714">
        <v>0.81218643634849186</v>
      </c>
      <c r="AA361" s="714">
        <v>4.1055372319681448E-2</v>
      </c>
      <c r="AB361" s="714">
        <v>5.6334429069682855E-2</v>
      </c>
      <c r="AC361" s="714">
        <v>4.0750445807872238E-3</v>
      </c>
      <c r="AD361" s="714">
        <v>3.082791958105657E-3</v>
      </c>
      <c r="AE361" s="714">
        <v>2.1838221172503923E-4</v>
      </c>
      <c r="AF361" s="714">
        <v>3.7886311383236412E-4</v>
      </c>
      <c r="AG361" s="714">
        <v>1.3255685752141543E-5</v>
      </c>
      <c r="AH361" s="714">
        <v>0.91734457528805868</v>
      </c>
      <c r="AI361" s="714">
        <v>11.792713009766087</v>
      </c>
      <c r="AJ361" s="714">
        <v>0.72963560908202862</v>
      </c>
      <c r="AK361" s="714">
        <v>1.6538849104603695E-2</v>
      </c>
      <c r="AL361" s="714">
        <v>2.0891112894263399E-3</v>
      </c>
      <c r="AM361" s="714">
        <v>3.3543494363625346E-3</v>
      </c>
      <c r="AN361" s="714">
        <v>2.487127666940538E-3</v>
      </c>
      <c r="AO361" s="714">
        <v>7.6962042853918398E-5</v>
      </c>
      <c r="AP361" s="714">
        <v>2.9809966303740853E-4</v>
      </c>
      <c r="AQ361" s="714">
        <v>1.5662677823414718E-6</v>
      </c>
      <c r="AR361" s="714">
        <v>0.75448167455303539</v>
      </c>
    </row>
    <row r="362" spans="1:44">
      <c r="A362" s="711" t="s">
        <v>1985</v>
      </c>
      <c r="B362" s="712">
        <v>359</v>
      </c>
      <c r="C362" s="712" t="s">
        <v>496</v>
      </c>
      <c r="D362" s="713">
        <v>8220764</v>
      </c>
      <c r="E362" s="713">
        <v>245955.99104671972</v>
      </c>
      <c r="F362" s="713">
        <v>13819.327900238051</v>
      </c>
      <c r="G362" s="713">
        <v>3817.712709021619</v>
      </c>
      <c r="H362" s="713">
        <v>2.1984650530102394</v>
      </c>
      <c r="I362" s="713">
        <v>3.7475605909890097</v>
      </c>
      <c r="J362" s="713">
        <v>0</v>
      </c>
      <c r="K362" s="713">
        <v>0</v>
      </c>
      <c r="L362" s="713">
        <v>0</v>
      </c>
      <c r="M362" s="713">
        <v>0</v>
      </c>
      <c r="N362" s="713">
        <v>17642.986634903671</v>
      </c>
      <c r="O362" s="714">
        <v>2.9918872631147144E-2</v>
      </c>
      <c r="P362" s="714">
        <v>1.6810272013936967E-3</v>
      </c>
      <c r="Q362" s="714">
        <v>4.6439877230651787E-4</v>
      </c>
      <c r="R362" s="714">
        <v>2.6742831359837592E-7</v>
      </c>
      <c r="S362" s="714">
        <v>4.5586524451851553E-7</v>
      </c>
      <c r="T362" s="714">
        <v>0</v>
      </c>
      <c r="U362" s="714">
        <v>0</v>
      </c>
      <c r="V362" s="714">
        <v>0</v>
      </c>
      <c r="W362" s="714">
        <v>0</v>
      </c>
      <c r="X362" s="714">
        <v>2.1461492672583318E-3</v>
      </c>
      <c r="Y362" s="714">
        <v>13.972773748574438</v>
      </c>
      <c r="Z362" s="714">
        <v>0.79000930317207452</v>
      </c>
      <c r="AA362" s="714">
        <v>7.335066651784064E-2</v>
      </c>
      <c r="AB362" s="714">
        <v>6.7497532201837879E-2</v>
      </c>
      <c r="AC362" s="714">
        <v>1.0534576380257291E-2</v>
      </c>
      <c r="AD362" s="714">
        <v>1.0733326340489416E-2</v>
      </c>
      <c r="AE362" s="714">
        <v>6.7073629724490307E-4</v>
      </c>
      <c r="AF362" s="714">
        <v>6.5558801264364386E-4</v>
      </c>
      <c r="AG362" s="714">
        <v>4.4233218834895539E-5</v>
      </c>
      <c r="AH362" s="714">
        <v>0.95349596214122312</v>
      </c>
      <c r="AI362" s="714">
        <v>10.917154799528852</v>
      </c>
      <c r="AJ362" s="714">
        <v>0.61605357853210108</v>
      </c>
      <c r="AK362" s="714">
        <v>3.969025570276339E-2</v>
      </c>
      <c r="AL362" s="714">
        <v>3.7278483897261803E-3</v>
      </c>
      <c r="AM362" s="714">
        <v>7.6070324433988321E-3</v>
      </c>
      <c r="AN362" s="714">
        <v>8.6118317732496782E-3</v>
      </c>
      <c r="AO362" s="714">
        <v>2.1491535275836916E-4</v>
      </c>
      <c r="AP362" s="714">
        <v>4.4411131487845314E-4</v>
      </c>
      <c r="AQ362" s="714">
        <v>5.7584270909113528E-6</v>
      </c>
      <c r="AR362" s="714">
        <v>0.67635533193596697</v>
      </c>
    </row>
    <row r="363" spans="1:44">
      <c r="A363" s="711" t="s">
        <v>1986</v>
      </c>
      <c r="B363" s="712">
        <v>360</v>
      </c>
      <c r="C363" s="712" t="s">
        <v>814</v>
      </c>
      <c r="D363" s="713">
        <v>6253270</v>
      </c>
      <c r="E363" s="713">
        <v>4495458.5234513711</v>
      </c>
      <c r="F363" s="713">
        <v>303717.27821536886</v>
      </c>
      <c r="G363" s="713">
        <v>51819.104527517717</v>
      </c>
      <c r="H363" s="713">
        <v>40.18242620968536</v>
      </c>
      <c r="I363" s="713">
        <v>68.496006660443115</v>
      </c>
      <c r="J363" s="713">
        <v>0</v>
      </c>
      <c r="K363" s="713">
        <v>0</v>
      </c>
      <c r="L363" s="713">
        <v>0</v>
      </c>
      <c r="M363" s="713">
        <v>0</v>
      </c>
      <c r="N363" s="713">
        <v>355645.06117575668</v>
      </c>
      <c r="O363" s="714">
        <v>0.71889723671796857</v>
      </c>
      <c r="P363" s="714">
        <v>4.8569353028954272E-2</v>
      </c>
      <c r="Q363" s="714">
        <v>8.2867211119170801E-3</v>
      </c>
      <c r="R363" s="714">
        <v>6.4258262012811472E-6</v>
      </c>
      <c r="S363" s="714">
        <v>1.0953630126388771E-5</v>
      </c>
      <c r="T363" s="714">
        <v>0</v>
      </c>
      <c r="U363" s="714">
        <v>0</v>
      </c>
      <c r="V363" s="714">
        <v>0</v>
      </c>
      <c r="W363" s="714">
        <v>0</v>
      </c>
      <c r="X363" s="714">
        <v>5.6873453597199017E-2</v>
      </c>
      <c r="Y363" s="714">
        <v>26.704927507459661</v>
      </c>
      <c r="Z363" s="714">
        <v>1.6147439859735333</v>
      </c>
      <c r="AA363" s="714">
        <v>0.18996753064169744</v>
      </c>
      <c r="AB363" s="714">
        <v>0.11543070545983174</v>
      </c>
      <c r="AC363" s="714">
        <v>1.6300569219465134E-2</v>
      </c>
      <c r="AD363" s="714">
        <v>1.7904271784792133E-2</v>
      </c>
      <c r="AE363" s="714">
        <v>4.4235049270224093E-3</v>
      </c>
      <c r="AF363" s="714">
        <v>3.7616008331995644E-3</v>
      </c>
      <c r="AG363" s="714">
        <v>2.4766186080922039E-4</v>
      </c>
      <c r="AH363" s="714">
        <v>1.962779830700351</v>
      </c>
      <c r="AI363" s="714">
        <v>18.633044618566622</v>
      </c>
      <c r="AJ363" s="714">
        <v>1.139202275139541</v>
      </c>
      <c r="AK363" s="714">
        <v>9.3471767653387383E-2</v>
      </c>
      <c r="AL363" s="714">
        <v>4.463290624291549E-3</v>
      </c>
      <c r="AM363" s="714">
        <v>8.9590625337743843E-3</v>
      </c>
      <c r="AN363" s="714">
        <v>1.3295715868018705E-2</v>
      </c>
      <c r="AO363" s="714">
        <v>1.8738311097653527E-3</v>
      </c>
      <c r="AP363" s="714">
        <v>2.9152636387826543E-3</v>
      </c>
      <c r="AQ363" s="714">
        <v>3.6021830982239704E-5</v>
      </c>
      <c r="AR363" s="714">
        <v>1.2642172283985431</v>
      </c>
    </row>
    <row r="364" spans="1:44">
      <c r="A364" s="711" t="s">
        <v>1987</v>
      </c>
      <c r="B364" s="712">
        <v>361</v>
      </c>
      <c r="C364" s="712" t="s">
        <v>816</v>
      </c>
      <c r="D364" s="713">
        <v>6782515</v>
      </c>
      <c r="E364" s="713">
        <v>6058078.7997921854</v>
      </c>
      <c r="F364" s="713">
        <v>409722.09063549468</v>
      </c>
      <c r="G364" s="713">
        <v>4594.4286285051039</v>
      </c>
      <c r="H364" s="713">
        <v>54.149827670574901</v>
      </c>
      <c r="I364" s="713">
        <v>92.305201717549238</v>
      </c>
      <c r="J364" s="713">
        <v>0</v>
      </c>
      <c r="K364" s="713">
        <v>0</v>
      </c>
      <c r="L364" s="713">
        <v>0</v>
      </c>
      <c r="M364" s="713">
        <v>0</v>
      </c>
      <c r="N364" s="713">
        <v>414462.9742933879</v>
      </c>
      <c r="O364" s="714">
        <v>0.89319062321162368</v>
      </c>
      <c r="P364" s="714">
        <v>6.0408578622457111E-2</v>
      </c>
      <c r="Q364" s="714">
        <v>6.7739306562611423E-4</v>
      </c>
      <c r="R364" s="714">
        <v>7.9837387267960191E-6</v>
      </c>
      <c r="S364" s="714">
        <v>1.360928825333217E-5</v>
      </c>
      <c r="T364" s="714">
        <v>0</v>
      </c>
      <c r="U364" s="714">
        <v>0</v>
      </c>
      <c r="V364" s="714">
        <v>0</v>
      </c>
      <c r="W364" s="714">
        <v>0</v>
      </c>
      <c r="X364" s="714">
        <v>6.1107564715063359E-2</v>
      </c>
      <c r="Y364" s="714">
        <v>28.13231609726331</v>
      </c>
      <c r="Z364" s="714">
        <v>1.7196764805430624</v>
      </c>
      <c r="AA364" s="714">
        <v>0.14922773687564955</v>
      </c>
      <c r="AB364" s="714">
        <v>0.11927488815740259</v>
      </c>
      <c r="AC364" s="714">
        <v>1.2772435792124953E-2</v>
      </c>
      <c r="AD364" s="714">
        <v>0.31711743591065411</v>
      </c>
      <c r="AE364" s="714">
        <v>2.9434138779780301E-2</v>
      </c>
      <c r="AF364" s="714">
        <v>1.0958197116580796E-2</v>
      </c>
      <c r="AG364" s="714">
        <v>1.9857090503857385E-3</v>
      </c>
      <c r="AH364" s="714">
        <v>2.3604470222256406</v>
      </c>
      <c r="AI364" s="714">
        <v>17.581376707813764</v>
      </c>
      <c r="AJ364" s="714">
        <v>1.0930074928128926</v>
      </c>
      <c r="AK364" s="714">
        <v>4.0605505375210169E-2</v>
      </c>
      <c r="AL364" s="714">
        <v>3.5854265762481031E-3</v>
      </c>
      <c r="AM364" s="714">
        <v>6.5436400617100415E-3</v>
      </c>
      <c r="AN364" s="714">
        <v>0.2760695040152702</v>
      </c>
      <c r="AO364" s="714">
        <v>1.2140218187458283E-2</v>
      </c>
      <c r="AP364" s="714">
        <v>6.6062141569112158E-3</v>
      </c>
      <c r="AQ364" s="714">
        <v>3.9138101527327423E-4</v>
      </c>
      <c r="AR364" s="714">
        <v>1.438949382200974</v>
      </c>
    </row>
    <row r="365" spans="1:44">
      <c r="A365" s="711" t="s">
        <v>1988</v>
      </c>
      <c r="B365" s="712">
        <v>362</v>
      </c>
      <c r="C365" s="712" t="s">
        <v>1989</v>
      </c>
      <c r="D365" s="713">
        <v>3208374</v>
      </c>
      <c r="E365" s="713">
        <v>2050579.0499663465</v>
      </c>
      <c r="F365" s="713">
        <v>122450.04547366714</v>
      </c>
      <c r="G365" s="713">
        <v>0</v>
      </c>
      <c r="H365" s="713">
        <v>18.328996015102657</v>
      </c>
      <c r="I365" s="713">
        <v>31.244082340331566</v>
      </c>
      <c r="J365" s="713">
        <v>0</v>
      </c>
      <c r="K365" s="713">
        <v>0</v>
      </c>
      <c r="L365" s="713">
        <v>0</v>
      </c>
      <c r="M365" s="713">
        <v>0</v>
      </c>
      <c r="N365" s="713">
        <v>122499.61855202257</v>
      </c>
      <c r="O365" s="714">
        <v>0.63913342084381264</v>
      </c>
      <c r="P365" s="714">
        <v>3.8165764176391885E-2</v>
      </c>
      <c r="Q365" s="714">
        <v>0</v>
      </c>
      <c r="R365" s="714">
        <v>5.7128614105159366E-6</v>
      </c>
      <c r="S365" s="714">
        <v>9.7382918388976989E-6</v>
      </c>
      <c r="T365" s="714">
        <v>0</v>
      </c>
      <c r="U365" s="714">
        <v>0</v>
      </c>
      <c r="V365" s="714">
        <v>0</v>
      </c>
      <c r="W365" s="714">
        <v>0</v>
      </c>
      <c r="X365" s="714">
        <v>3.8181215329641298E-2</v>
      </c>
      <c r="Y365" s="714">
        <v>8.5291324199423499</v>
      </c>
      <c r="Z365" s="714">
        <v>0.46647769848024068</v>
      </c>
      <c r="AA365" s="714">
        <v>2.372919912858848E-2</v>
      </c>
      <c r="AB365" s="714">
        <v>3.559724070803668E-2</v>
      </c>
      <c r="AC365" s="714">
        <v>3.3879929479611577E-3</v>
      </c>
      <c r="AD365" s="714">
        <v>3.0381444075237322E-3</v>
      </c>
      <c r="AE365" s="714">
        <v>2.6445299464701361E-4</v>
      </c>
      <c r="AF365" s="714">
        <v>4.0570023857221791E-4</v>
      </c>
      <c r="AG365" s="714">
        <v>1.6780159943988804E-5</v>
      </c>
      <c r="AH365" s="714">
        <v>0.53291720906551399</v>
      </c>
      <c r="AI365" s="714">
        <v>7.4797675694936894</v>
      </c>
      <c r="AJ365" s="714">
        <v>0.40657202524872049</v>
      </c>
      <c r="AK365" s="714">
        <v>8.2950021875867665E-3</v>
      </c>
      <c r="AL365" s="714">
        <v>1.3822669438443608E-3</v>
      </c>
      <c r="AM365" s="714">
        <v>2.6515367989377865E-3</v>
      </c>
      <c r="AN365" s="714">
        <v>2.46191115595567E-3</v>
      </c>
      <c r="AO365" s="714">
        <v>7.1581289483990183E-5</v>
      </c>
      <c r="AP365" s="714">
        <v>3.269478086923581E-4</v>
      </c>
      <c r="AQ365" s="714">
        <v>1.6248344105761901E-6</v>
      </c>
      <c r="AR365" s="714">
        <v>0.42176289626763197</v>
      </c>
    </row>
    <row r="366" spans="1:44">
      <c r="A366" s="711" t="s">
        <v>1990</v>
      </c>
      <c r="B366" s="712">
        <v>363</v>
      </c>
      <c r="C366" s="712" t="s">
        <v>1445</v>
      </c>
      <c r="D366" s="713">
        <v>5566730</v>
      </c>
      <c r="E366" s="713">
        <v>4121240.2098766281</v>
      </c>
      <c r="F366" s="713">
        <v>266789.28263653698</v>
      </c>
      <c r="G366" s="713">
        <v>0</v>
      </c>
      <c r="H366" s="713">
        <v>36.837494943366984</v>
      </c>
      <c r="I366" s="713">
        <v>62.794150005474776</v>
      </c>
      <c r="J366" s="713">
        <v>0</v>
      </c>
      <c r="K366" s="713">
        <v>0</v>
      </c>
      <c r="L366" s="713">
        <v>0</v>
      </c>
      <c r="M366" s="713">
        <v>0</v>
      </c>
      <c r="N366" s="713">
        <v>266888.91428148584</v>
      </c>
      <c r="O366" s="714">
        <v>0.7403341297092958</v>
      </c>
      <c r="P366" s="714">
        <v>4.7925673175551353E-2</v>
      </c>
      <c r="Q366" s="714">
        <v>0</v>
      </c>
      <c r="R366" s="714">
        <v>6.6174387734571254E-6</v>
      </c>
      <c r="S366" s="714">
        <v>1.128025789026498E-5</v>
      </c>
      <c r="T366" s="714">
        <v>0</v>
      </c>
      <c r="U366" s="714">
        <v>0</v>
      </c>
      <c r="V366" s="714">
        <v>0</v>
      </c>
      <c r="W366" s="714">
        <v>0</v>
      </c>
      <c r="X366" s="714">
        <v>4.7943570872215076E-2</v>
      </c>
      <c r="Y366" s="714">
        <v>16.169779288456844</v>
      </c>
      <c r="Z366" s="714">
        <v>0.89151484633869338</v>
      </c>
      <c r="AA366" s="714">
        <v>3.9347276844215101E-2</v>
      </c>
      <c r="AB366" s="714">
        <v>6.1121560948877676E-2</v>
      </c>
      <c r="AC366" s="714">
        <v>5.8753733877563268E-3</v>
      </c>
      <c r="AD366" s="714">
        <v>4.8691727878945653E-3</v>
      </c>
      <c r="AE366" s="714">
        <v>3.0317882785902642E-4</v>
      </c>
      <c r="AF366" s="714">
        <v>6.6588505998343116E-4</v>
      </c>
      <c r="AG366" s="714">
        <v>1.8465164794363753E-5</v>
      </c>
      <c r="AH366" s="714">
        <v>1.0037157593600741</v>
      </c>
      <c r="AI366" s="714">
        <v>13.332322613292279</v>
      </c>
      <c r="AJ366" s="714">
        <v>0.72959819197348752</v>
      </c>
      <c r="AK366" s="714">
        <v>1.1517305984591069E-2</v>
      </c>
      <c r="AL366" s="714">
        <v>1.9671234496878528E-3</v>
      </c>
      <c r="AM366" s="714">
        <v>4.2821561391150455E-3</v>
      </c>
      <c r="AN366" s="714">
        <v>3.8099025853496615E-3</v>
      </c>
      <c r="AO366" s="714">
        <v>1.1838135535467513E-4</v>
      </c>
      <c r="AP366" s="714">
        <v>5.2984573017485258E-4</v>
      </c>
      <c r="AQ366" s="714">
        <v>2.6070295412391548E-6</v>
      </c>
      <c r="AR366" s="714">
        <v>0.75182551424730204</v>
      </c>
    </row>
    <row r="367" spans="1:44">
      <c r="A367" s="711" t="s">
        <v>1991</v>
      </c>
      <c r="B367" s="712">
        <v>364</v>
      </c>
      <c r="C367" s="712" t="s">
        <v>1446</v>
      </c>
      <c r="D367" s="713">
        <v>7620494</v>
      </c>
      <c r="E367" s="713">
        <v>382159.52871037606</v>
      </c>
      <c r="F367" s="713">
        <v>23328.40514623154</v>
      </c>
      <c r="G367" s="713">
        <v>0</v>
      </c>
      <c r="H367" s="713">
        <v>3.4159134118633219</v>
      </c>
      <c r="I367" s="713">
        <v>5.8228546626209097</v>
      </c>
      <c r="J367" s="713">
        <v>0</v>
      </c>
      <c r="K367" s="713">
        <v>0</v>
      </c>
      <c r="L367" s="713">
        <v>0</v>
      </c>
      <c r="M367" s="713">
        <v>0</v>
      </c>
      <c r="N367" s="713">
        <v>23337.643914306023</v>
      </c>
      <c r="O367" s="714">
        <v>5.0148917998016407E-2</v>
      </c>
      <c r="P367" s="714">
        <v>3.0612720312136643E-3</v>
      </c>
      <c r="Q367" s="714">
        <v>0</v>
      </c>
      <c r="R367" s="714">
        <v>4.4825353997566584E-7</v>
      </c>
      <c r="S367" s="714">
        <v>7.641046187584308E-7</v>
      </c>
      <c r="T367" s="714">
        <v>0</v>
      </c>
      <c r="U367" s="714">
        <v>0</v>
      </c>
      <c r="V367" s="714">
        <v>0</v>
      </c>
      <c r="W367" s="714">
        <v>0</v>
      </c>
      <c r="X367" s="714">
        <v>3.0624843893723983E-3</v>
      </c>
      <c r="Y367" s="714">
        <v>1.2315131751496269</v>
      </c>
      <c r="Z367" s="714">
        <v>6.7497900474426747E-2</v>
      </c>
      <c r="AA367" s="714">
        <v>5.2972836635522885E-3</v>
      </c>
      <c r="AB367" s="714">
        <v>4.8789468014046574E-3</v>
      </c>
      <c r="AC367" s="714">
        <v>6.2054596958604396E-4</v>
      </c>
      <c r="AD367" s="714">
        <v>4.6108808539049872E-4</v>
      </c>
      <c r="AE367" s="714">
        <v>3.9201280078639012E-5</v>
      </c>
      <c r="AF367" s="714">
        <v>5.9171481519377268E-5</v>
      </c>
      <c r="AG367" s="714">
        <v>2.505989198677198E-6</v>
      </c>
      <c r="AH367" s="714">
        <v>7.885664374515694E-2</v>
      </c>
      <c r="AI367" s="714">
        <v>1.0333130851414691</v>
      </c>
      <c r="AJ367" s="714">
        <v>5.6141729671658924E-2</v>
      </c>
      <c r="AK367" s="714">
        <v>3.0177883496163176E-3</v>
      </c>
      <c r="AL367" s="714">
        <v>4.1008496260587344E-4</v>
      </c>
      <c r="AM367" s="714">
        <v>4.9089305270393904E-4</v>
      </c>
      <c r="AN367" s="714">
        <v>3.4642955558622502E-4</v>
      </c>
      <c r="AO367" s="714">
        <v>1.2574569281420496E-5</v>
      </c>
      <c r="AP367" s="714">
        <v>4.6448080909575453E-5</v>
      </c>
      <c r="AQ367" s="714">
        <v>2.892412972858407E-7</v>
      </c>
      <c r="AR367" s="714">
        <v>6.0466237483659563E-2</v>
      </c>
    </row>
    <row r="368" spans="1:44">
      <c r="A368" s="711" t="s">
        <v>1992</v>
      </c>
      <c r="B368" s="712">
        <v>365</v>
      </c>
      <c r="C368" s="712" t="s">
        <v>1447</v>
      </c>
      <c r="D368" s="713">
        <v>6457117</v>
      </c>
      <c r="E368" s="713">
        <v>1193687.0802910279</v>
      </c>
      <c r="F368" s="713">
        <v>81425.405667139115</v>
      </c>
      <c r="G368" s="713">
        <v>0</v>
      </c>
      <c r="H368" s="713">
        <v>10.669710947399397</v>
      </c>
      <c r="I368" s="713">
        <v>18.187866215552599</v>
      </c>
      <c r="J368" s="713">
        <v>0</v>
      </c>
      <c r="K368" s="713">
        <v>0</v>
      </c>
      <c r="L368" s="713">
        <v>0</v>
      </c>
      <c r="M368" s="713">
        <v>0</v>
      </c>
      <c r="N368" s="713">
        <v>81454.26324430207</v>
      </c>
      <c r="O368" s="714">
        <v>0.18486378368101861</v>
      </c>
      <c r="P368" s="714">
        <v>1.2610179692754384E-2</v>
      </c>
      <c r="Q368" s="714">
        <v>0</v>
      </c>
      <c r="R368" s="714">
        <v>1.6523954804287109E-6</v>
      </c>
      <c r="S368" s="714">
        <v>2.8167162242147077E-6</v>
      </c>
      <c r="T368" s="714">
        <v>0</v>
      </c>
      <c r="U368" s="714">
        <v>0</v>
      </c>
      <c r="V368" s="714">
        <v>0</v>
      </c>
      <c r="W368" s="714">
        <v>0</v>
      </c>
      <c r="X368" s="714">
        <v>1.2614648804459028E-2</v>
      </c>
      <c r="Y368" s="714">
        <v>9.0971279676248873</v>
      </c>
      <c r="Z368" s="714">
        <v>0.52067972408693874</v>
      </c>
      <c r="AA368" s="714">
        <v>0.10653838545308611</v>
      </c>
      <c r="AB368" s="714">
        <v>5.577635913291297E-2</v>
      </c>
      <c r="AC368" s="714">
        <v>9.8757764281784746E-3</v>
      </c>
      <c r="AD368" s="714">
        <v>7.3631772668147763E-3</v>
      </c>
      <c r="AE368" s="714">
        <v>4.4513410292064886E-4</v>
      </c>
      <c r="AF368" s="714">
        <v>4.1756292552821419E-4</v>
      </c>
      <c r="AG368" s="714">
        <v>3.0630416417272134E-5</v>
      </c>
      <c r="AH368" s="714">
        <v>0.70112674981279732</v>
      </c>
      <c r="AI368" s="714">
        <v>6.9703435363043713</v>
      </c>
      <c r="AJ368" s="714">
        <v>0.39827069226432638</v>
      </c>
      <c r="AK368" s="714">
        <v>8.1740613675449547E-2</v>
      </c>
      <c r="AL368" s="714">
        <v>9.4749037923177633E-3</v>
      </c>
      <c r="AM368" s="714">
        <v>7.6862737572775414E-3</v>
      </c>
      <c r="AN368" s="714">
        <v>6.0493158942203275E-3</v>
      </c>
      <c r="AO368" s="714">
        <v>1.5193391771188536E-4</v>
      </c>
      <c r="AP368" s="714">
        <v>2.8634093921031689E-4</v>
      </c>
      <c r="AQ368" s="714">
        <v>4.2972156808780109E-6</v>
      </c>
      <c r="AR368" s="714">
        <v>0.50366437145619458</v>
      </c>
    </row>
    <row r="369" spans="1:44">
      <c r="A369" s="711" t="s">
        <v>1993</v>
      </c>
      <c r="B369" s="712">
        <v>366</v>
      </c>
      <c r="C369" s="712" t="s">
        <v>1994</v>
      </c>
      <c r="D369" s="713">
        <v>2971688</v>
      </c>
      <c r="E369" s="713">
        <v>99427.824662985091</v>
      </c>
      <c r="F369" s="713">
        <v>6230.2548612472247</v>
      </c>
      <c r="G369" s="713">
        <v>0</v>
      </c>
      <c r="H369" s="713">
        <v>0.88873052812476938</v>
      </c>
      <c r="I369" s="713">
        <v>1.5149531254312476</v>
      </c>
      <c r="J369" s="713">
        <v>0</v>
      </c>
      <c r="K369" s="713">
        <v>0</v>
      </c>
      <c r="L369" s="713">
        <v>0</v>
      </c>
      <c r="M369" s="713">
        <v>0</v>
      </c>
      <c r="N369" s="713">
        <v>6232.6585449007807</v>
      </c>
      <c r="O369" s="714">
        <v>3.3458365973475374E-2</v>
      </c>
      <c r="P369" s="714">
        <v>2.0965373421594812E-3</v>
      </c>
      <c r="Q369" s="714">
        <v>0</v>
      </c>
      <c r="R369" s="714">
        <v>2.9906589390432961E-7</v>
      </c>
      <c r="S369" s="714">
        <v>5.0979548506816583E-7</v>
      </c>
      <c r="T369" s="714">
        <v>0</v>
      </c>
      <c r="U369" s="714">
        <v>0</v>
      </c>
      <c r="V369" s="714">
        <v>0</v>
      </c>
      <c r="W369" s="714">
        <v>0</v>
      </c>
      <c r="X369" s="714">
        <v>2.0973462035384538E-3</v>
      </c>
      <c r="Y369" s="714">
        <v>5.3258498045477225</v>
      </c>
      <c r="Z369" s="714">
        <v>0.31172769421533703</v>
      </c>
      <c r="AA369" s="714">
        <v>2.3036904151515478E-2</v>
      </c>
      <c r="AB369" s="714">
        <v>3.0135084438340502E-2</v>
      </c>
      <c r="AC369" s="714">
        <v>3.1037971205720477E-3</v>
      </c>
      <c r="AD369" s="714">
        <v>6.3599458548482656E-3</v>
      </c>
      <c r="AE369" s="714">
        <v>5.0215577355572642E-4</v>
      </c>
      <c r="AF369" s="714">
        <v>3.2161851980993541E-4</v>
      </c>
      <c r="AG369" s="714">
        <v>3.2370350035546342E-5</v>
      </c>
      <c r="AH369" s="714">
        <v>0.3752195704240146</v>
      </c>
      <c r="AI369" s="714">
        <v>4.0756658352673467</v>
      </c>
      <c r="AJ369" s="714">
        <v>0.23968448463510661</v>
      </c>
      <c r="AK369" s="714">
        <v>8.1807219992883519E-3</v>
      </c>
      <c r="AL369" s="714">
        <v>1.2628477498110818E-3</v>
      </c>
      <c r="AM369" s="714">
        <v>2.2032484583618412E-3</v>
      </c>
      <c r="AN369" s="714">
        <v>5.405378330511636E-3</v>
      </c>
      <c r="AO369" s="714">
        <v>1.8145939013012525E-4</v>
      </c>
      <c r="AP369" s="714">
        <v>2.0611651903614897E-4</v>
      </c>
      <c r="AQ369" s="714">
        <v>5.0004462320130253E-6</v>
      </c>
      <c r="AR369" s="714">
        <v>0.25712925752847782</v>
      </c>
    </row>
    <row r="370" spans="1:44">
      <c r="A370" s="711" t="s">
        <v>1995</v>
      </c>
      <c r="B370" s="712">
        <v>367</v>
      </c>
      <c r="C370" s="712" t="s">
        <v>1449</v>
      </c>
      <c r="D370" s="713">
        <v>18288</v>
      </c>
      <c r="E370" s="713">
        <v>14760.431159300906</v>
      </c>
      <c r="F370" s="713">
        <v>756.64955179534127</v>
      </c>
      <c r="G370" s="713">
        <v>26.377663923793985</v>
      </c>
      <c r="H370" s="713">
        <v>0.13193535938273798</v>
      </c>
      <c r="I370" s="713">
        <v>0.22490043801411211</v>
      </c>
      <c r="J370" s="713">
        <v>0</v>
      </c>
      <c r="K370" s="713">
        <v>0</v>
      </c>
      <c r="L370" s="713">
        <v>0</v>
      </c>
      <c r="M370" s="713">
        <v>0</v>
      </c>
      <c r="N370" s="713">
        <v>783.38405151653205</v>
      </c>
      <c r="O370" s="714">
        <v>0.80711019025048703</v>
      </c>
      <c r="P370" s="714">
        <v>4.1374100601232575E-2</v>
      </c>
      <c r="Q370" s="714">
        <v>1.4423482023071953E-3</v>
      </c>
      <c r="R370" s="714">
        <v>7.2143131770963461E-6</v>
      </c>
      <c r="S370" s="714">
        <v>1.2297705490710418E-5</v>
      </c>
      <c r="T370" s="714">
        <v>0</v>
      </c>
      <c r="U370" s="714">
        <v>0</v>
      </c>
      <c r="V370" s="714">
        <v>0</v>
      </c>
      <c r="W370" s="714">
        <v>0</v>
      </c>
      <c r="X370" s="714">
        <v>4.2835960822207572E-2</v>
      </c>
      <c r="Y370" s="714">
        <v>32.102435921527501</v>
      </c>
      <c r="Z370" s="714">
        <v>1.6883140119335101</v>
      </c>
      <c r="AA370" s="714">
        <v>0.39519356432850344</v>
      </c>
      <c r="AB370" s="714">
        <v>0.25966040846946659</v>
      </c>
      <c r="AC370" s="714">
        <v>0.10681185971852096</v>
      </c>
      <c r="AD370" s="714">
        <v>2.1270929752263926E-2</v>
      </c>
      <c r="AE370" s="714">
        <v>1.5735793138169257E-3</v>
      </c>
      <c r="AF370" s="714">
        <v>1.8705111770710282E-3</v>
      </c>
      <c r="AG370" s="714">
        <v>1.0628214108502116E-4</v>
      </c>
      <c r="AH370" s="714">
        <v>2.4748011468342379</v>
      </c>
      <c r="AI370" s="714">
        <v>28.032658739350556</v>
      </c>
      <c r="AJ370" s="714">
        <v>1.4552899871042184</v>
      </c>
      <c r="AK370" s="714">
        <v>0.3248358599721774</v>
      </c>
      <c r="AL370" s="714">
        <v>0.10910346599498973</v>
      </c>
      <c r="AM370" s="714">
        <v>0.10438596369246661</v>
      </c>
      <c r="AN370" s="714">
        <v>1.7730899334912602E-2</v>
      </c>
      <c r="AO370" s="714">
        <v>6.242507415241958E-4</v>
      </c>
      <c r="AP370" s="714">
        <v>1.5114429179276054E-3</v>
      </c>
      <c r="AQ370" s="714">
        <v>1.9193156454171617E-5</v>
      </c>
      <c r="AR370" s="714">
        <v>2.013501062914671</v>
      </c>
    </row>
    <row r="371" spans="1:44">
      <c r="A371" s="711" t="s">
        <v>1996</v>
      </c>
      <c r="B371" s="712">
        <v>368</v>
      </c>
      <c r="C371" s="712" t="s">
        <v>1450</v>
      </c>
      <c r="D371" s="713">
        <v>40488</v>
      </c>
      <c r="E371" s="713">
        <v>80972.905968805862</v>
      </c>
      <c r="F371" s="713">
        <v>5472.2923132411433</v>
      </c>
      <c r="G371" s="713">
        <v>79.132991771381967</v>
      </c>
      <c r="H371" s="713">
        <v>0.72377218076907712</v>
      </c>
      <c r="I371" s="713">
        <v>1.2337608449997655</v>
      </c>
      <c r="J371" s="713">
        <v>0</v>
      </c>
      <c r="K371" s="713">
        <v>0</v>
      </c>
      <c r="L371" s="713">
        <v>0</v>
      </c>
      <c r="M371" s="713">
        <v>0</v>
      </c>
      <c r="N371" s="713">
        <v>5553.3828380382938</v>
      </c>
      <c r="O371" s="714">
        <v>1.999923581525535</v>
      </c>
      <c r="P371" s="714">
        <v>0.1351583756481215</v>
      </c>
      <c r="Q371" s="714">
        <v>1.9544801366178119E-3</v>
      </c>
      <c r="R371" s="714">
        <v>1.7876214699888289E-5</v>
      </c>
      <c r="S371" s="714">
        <v>3.0472259558381877E-5</v>
      </c>
      <c r="T371" s="714">
        <v>0</v>
      </c>
      <c r="U371" s="714">
        <v>0</v>
      </c>
      <c r="V371" s="714">
        <v>0</v>
      </c>
      <c r="W371" s="714">
        <v>0</v>
      </c>
      <c r="X371" s="714">
        <v>0.13716120425899758</v>
      </c>
      <c r="Y371" s="714">
        <v>45.397319129314695</v>
      </c>
      <c r="Z371" s="714">
        <v>2.4261335588700343</v>
      </c>
      <c r="AA371" s="714">
        <v>0.25635777304561269</v>
      </c>
      <c r="AB371" s="714">
        <v>0.23500414603386358</v>
      </c>
      <c r="AC371" s="714">
        <v>6.4215653769364084E-2</v>
      </c>
      <c r="AD371" s="714">
        <v>2.4079883276976365E-2</v>
      </c>
      <c r="AE371" s="714">
        <v>1.5952011483119444E-3</v>
      </c>
      <c r="AF371" s="714">
        <v>2.5712246069576022E-3</v>
      </c>
      <c r="AG371" s="714">
        <v>1.0625169125472006E-4</v>
      </c>
      <c r="AH371" s="714">
        <v>3.0100636924423751</v>
      </c>
      <c r="AI371" s="714">
        <v>39.479383068956125</v>
      </c>
      <c r="AJ371" s="714">
        <v>2.084157103797827</v>
      </c>
      <c r="AK371" s="714">
        <v>0.170384519441516</v>
      </c>
      <c r="AL371" s="714">
        <v>5.9967712070088067E-2</v>
      </c>
      <c r="AM371" s="714">
        <v>6.0785251469678982E-2</v>
      </c>
      <c r="AN371" s="714">
        <v>1.9778545355693657E-2</v>
      </c>
      <c r="AO371" s="714">
        <v>6.25978674198585E-4</v>
      </c>
      <c r="AP371" s="714">
        <v>2.1501464280052401E-3</v>
      </c>
      <c r="AQ371" s="714">
        <v>1.8849500710453563E-5</v>
      </c>
      <c r="AR371" s="714">
        <v>2.3978681067377177</v>
      </c>
    </row>
    <row r="372" spans="1:44">
      <c r="A372" s="711" t="s">
        <v>1997</v>
      </c>
      <c r="B372" s="712">
        <v>369</v>
      </c>
      <c r="C372" s="712" t="s">
        <v>500</v>
      </c>
      <c r="D372" s="713">
        <v>28555716</v>
      </c>
      <c r="E372" s="713">
        <v>6631672.6737366281</v>
      </c>
      <c r="F372" s="713">
        <v>395908.90817642468</v>
      </c>
      <c r="G372" s="713">
        <v>2102.5667242473264</v>
      </c>
      <c r="H372" s="713">
        <v>59.27686719143</v>
      </c>
      <c r="I372" s="713">
        <v>101.04488635819942</v>
      </c>
      <c r="J372" s="713">
        <v>0</v>
      </c>
      <c r="K372" s="713">
        <v>0</v>
      </c>
      <c r="L372" s="713">
        <v>0</v>
      </c>
      <c r="M372" s="713">
        <v>0</v>
      </c>
      <c r="N372" s="713">
        <v>398171.7966542216</v>
      </c>
      <c r="O372" s="714">
        <v>0.23223625958938057</v>
      </c>
      <c r="P372" s="714">
        <v>1.3864436394325559E-2</v>
      </c>
      <c r="Q372" s="714">
        <v>7.3630327611022835E-5</v>
      </c>
      <c r="R372" s="714">
        <v>2.0758319347142268E-6</v>
      </c>
      <c r="S372" s="714">
        <v>3.5385169945729751E-6</v>
      </c>
      <c r="T372" s="714">
        <v>0</v>
      </c>
      <c r="U372" s="714">
        <v>0</v>
      </c>
      <c r="V372" s="714">
        <v>0</v>
      </c>
      <c r="W372" s="714">
        <v>0</v>
      </c>
      <c r="X372" s="714">
        <v>1.394368107086587E-2</v>
      </c>
      <c r="Y372" s="714">
        <v>6.2852308543150075</v>
      </c>
      <c r="Z372" s="714">
        <v>0.3581076700555802</v>
      </c>
      <c r="AA372" s="714">
        <v>2.7365506297680815E-2</v>
      </c>
      <c r="AB372" s="714">
        <v>4.0302746813100497E-2</v>
      </c>
      <c r="AC372" s="714">
        <v>3.442755586815463E-3</v>
      </c>
      <c r="AD372" s="714">
        <v>5.8490812623711854E-3</v>
      </c>
      <c r="AE372" s="714">
        <v>5.1793128829759577E-4</v>
      </c>
      <c r="AF372" s="714">
        <v>3.7106350814507672E-4</v>
      </c>
      <c r="AG372" s="714">
        <v>3.4146838872830942E-5</v>
      </c>
      <c r="AH372" s="714">
        <v>0.43599090165086357</v>
      </c>
      <c r="AI372" s="714">
        <v>4.6701786016967528</v>
      </c>
      <c r="AJ372" s="714">
        <v>0.26567493379429113</v>
      </c>
      <c r="AK372" s="714">
        <v>7.7803054533484945E-3</v>
      </c>
      <c r="AL372" s="714">
        <v>1.3508841173178287E-3</v>
      </c>
      <c r="AM372" s="714">
        <v>2.2588360265334015E-3</v>
      </c>
      <c r="AN372" s="714">
        <v>4.7404910255024251E-3</v>
      </c>
      <c r="AO372" s="714">
        <v>1.5694824540168372E-4</v>
      </c>
      <c r="AP372" s="714">
        <v>2.3317619459927133E-4</v>
      </c>
      <c r="AQ372" s="714">
        <v>4.6377752824264766E-6</v>
      </c>
      <c r="AR372" s="714">
        <v>0.28220021263227674</v>
      </c>
    </row>
    <row r="373" spans="1:44">
      <c r="A373" s="711" t="s">
        <v>1998</v>
      </c>
      <c r="B373" s="712">
        <v>370</v>
      </c>
      <c r="C373" s="712" t="s">
        <v>502</v>
      </c>
      <c r="D373" s="713">
        <v>3231916</v>
      </c>
      <c r="E373" s="713">
        <v>50833293.057557911</v>
      </c>
      <c r="F373" s="713">
        <v>3056506.0923178233</v>
      </c>
      <c r="G373" s="713">
        <v>0</v>
      </c>
      <c r="H373" s="713">
        <v>454.3707914609854</v>
      </c>
      <c r="I373" s="713">
        <v>774.53224441486918</v>
      </c>
      <c r="J373" s="713">
        <v>0</v>
      </c>
      <c r="K373" s="713">
        <v>0</v>
      </c>
      <c r="L373" s="713">
        <v>0</v>
      </c>
      <c r="M373" s="713">
        <v>0</v>
      </c>
      <c r="N373" s="713">
        <v>3057734.9953536992</v>
      </c>
      <c r="O373" s="714">
        <v>15.728531638061728</v>
      </c>
      <c r="P373" s="714">
        <v>0.94572572193021831</v>
      </c>
      <c r="Q373" s="714">
        <v>0</v>
      </c>
      <c r="R373" s="714">
        <v>1.4058867602406293E-4</v>
      </c>
      <c r="S373" s="714">
        <v>2.3965110615958743E-4</v>
      </c>
      <c r="T373" s="714">
        <v>0</v>
      </c>
      <c r="U373" s="714">
        <v>0</v>
      </c>
      <c r="V373" s="714">
        <v>0</v>
      </c>
      <c r="W373" s="714">
        <v>0</v>
      </c>
      <c r="X373" s="714">
        <v>0.94610596171240191</v>
      </c>
      <c r="Y373" s="714">
        <v>68.787001451063944</v>
      </c>
      <c r="Z373" s="714">
        <v>3.8063399711175556</v>
      </c>
      <c r="AA373" s="714">
        <v>0.36236484535463642</v>
      </c>
      <c r="AB373" s="714">
        <v>0.37413311147613948</v>
      </c>
      <c r="AC373" s="714">
        <v>0.10467076928711087</v>
      </c>
      <c r="AD373" s="714">
        <v>1.7475459351659582E-2</v>
      </c>
      <c r="AE373" s="714">
        <v>6.1712369181380147E-4</v>
      </c>
      <c r="AF373" s="714">
        <v>2.6210906139610812E-3</v>
      </c>
      <c r="AG373" s="714">
        <v>3.8327774273607557E-5</v>
      </c>
      <c r="AH373" s="714">
        <v>4.6682606986671518</v>
      </c>
      <c r="AI373" s="714">
        <v>62.232776349555202</v>
      </c>
      <c r="AJ373" s="714">
        <v>3.424664543149758</v>
      </c>
      <c r="AK373" s="714">
        <v>0.25736505077241917</v>
      </c>
      <c r="AL373" s="714">
        <v>0.11956634395815134</v>
      </c>
      <c r="AM373" s="714">
        <v>6.974851228440189E-2</v>
      </c>
      <c r="AN373" s="714">
        <v>1.4496374620125017E-2</v>
      </c>
      <c r="AO373" s="714">
        <v>2.2748430017300095E-4</v>
      </c>
      <c r="AP373" s="714">
        <v>2.3492701260420606E-3</v>
      </c>
      <c r="AQ373" s="714">
        <v>5.1893652774391103E-6</v>
      </c>
      <c r="AR373" s="714">
        <v>3.8884227685763477</v>
      </c>
    </row>
    <row r="374" spans="1:44">
      <c r="A374" s="711" t="s">
        <v>1999</v>
      </c>
      <c r="B374" s="712">
        <v>371</v>
      </c>
      <c r="C374" s="712" t="s">
        <v>1452</v>
      </c>
      <c r="D374" s="713">
        <v>12257120</v>
      </c>
      <c r="E374" s="713">
        <v>64665643.580217242</v>
      </c>
      <c r="F374" s="713">
        <v>3839914.908726098</v>
      </c>
      <c r="G374" s="713">
        <v>3360.1085736771415</v>
      </c>
      <c r="H374" s="713">
        <v>578.01054951541732</v>
      </c>
      <c r="I374" s="713">
        <v>985.29178509065503</v>
      </c>
      <c r="J374" s="713">
        <v>0</v>
      </c>
      <c r="K374" s="713">
        <v>0</v>
      </c>
      <c r="L374" s="713">
        <v>0</v>
      </c>
      <c r="M374" s="713">
        <v>0</v>
      </c>
      <c r="N374" s="713">
        <v>3844838.3196343812</v>
      </c>
      <c r="O374" s="714">
        <v>5.2757616454939855</v>
      </c>
      <c r="P374" s="714">
        <v>0.31328035531398063</v>
      </c>
      <c r="Q374" s="714">
        <v>2.7413524332609468E-4</v>
      </c>
      <c r="R374" s="714">
        <v>4.715712577794925E-5</v>
      </c>
      <c r="S374" s="714">
        <v>8.038526057431558E-5</v>
      </c>
      <c r="T374" s="714">
        <v>0</v>
      </c>
      <c r="U374" s="714">
        <v>0</v>
      </c>
      <c r="V374" s="714">
        <v>0</v>
      </c>
      <c r="W374" s="714">
        <v>0</v>
      </c>
      <c r="X374" s="714">
        <v>0.31368203294365898</v>
      </c>
      <c r="Y374" s="714">
        <v>38.844818846436723</v>
      </c>
      <c r="Z374" s="714">
        <v>2.1524258328798811</v>
      </c>
      <c r="AA374" s="714">
        <v>0.19262602213920982</v>
      </c>
      <c r="AB374" s="714">
        <v>0.35716688340739045</v>
      </c>
      <c r="AC374" s="714">
        <v>0.15797180431927033</v>
      </c>
      <c r="AD374" s="714">
        <v>1.1291767449728474E-2</v>
      </c>
      <c r="AE374" s="714">
        <v>5.1962393788590466E-4</v>
      </c>
      <c r="AF374" s="714">
        <v>1.5498599806857208E-3</v>
      </c>
      <c r="AG374" s="714">
        <v>3.1875549596780889E-5</v>
      </c>
      <c r="AH374" s="714">
        <v>2.8735836696636481</v>
      </c>
      <c r="AI374" s="714">
        <v>32.314819565756288</v>
      </c>
      <c r="AJ374" s="714">
        <v>1.7669655739255949</v>
      </c>
      <c r="AK374" s="714">
        <v>0.11086693123196953</v>
      </c>
      <c r="AL374" s="714">
        <v>0.15223429335431854</v>
      </c>
      <c r="AM374" s="714">
        <v>7.9574593284329601E-2</v>
      </c>
      <c r="AN374" s="714">
        <v>8.0001787238056423E-3</v>
      </c>
      <c r="AO374" s="714">
        <v>1.8539591763039418E-4</v>
      </c>
      <c r="AP374" s="714">
        <v>1.3051915104031319E-3</v>
      </c>
      <c r="AQ374" s="714">
        <v>4.102963646745666E-6</v>
      </c>
      <c r="AR374" s="714">
        <v>2.1191362609116982</v>
      </c>
    </row>
    <row r="375" spans="1:44">
      <c r="A375" s="711" t="s">
        <v>2000</v>
      </c>
      <c r="B375" s="712">
        <v>372</v>
      </c>
      <c r="C375" s="712" t="s">
        <v>1453</v>
      </c>
      <c r="D375" s="713">
        <v>4431132</v>
      </c>
      <c r="E375" s="713">
        <v>15218428.931229513</v>
      </c>
      <c r="F375" s="713">
        <v>903445.19188209553</v>
      </c>
      <c r="G375" s="713">
        <v>0</v>
      </c>
      <c r="H375" s="713">
        <v>136.02914905485187</v>
      </c>
      <c r="I375" s="713">
        <v>231.87881814437856</v>
      </c>
      <c r="J375" s="713">
        <v>0</v>
      </c>
      <c r="K375" s="713">
        <v>0</v>
      </c>
      <c r="L375" s="713">
        <v>0</v>
      </c>
      <c r="M375" s="713">
        <v>0</v>
      </c>
      <c r="N375" s="713">
        <v>903813.09984929475</v>
      </c>
      <c r="O375" s="714">
        <v>3.434433668694481</v>
      </c>
      <c r="P375" s="714">
        <v>0.20388586751243148</v>
      </c>
      <c r="Q375" s="714">
        <v>0</v>
      </c>
      <c r="R375" s="714">
        <v>3.0698509783696779E-5</v>
      </c>
      <c r="S375" s="714">
        <v>5.2329476563636237E-5</v>
      </c>
      <c r="T375" s="714">
        <v>0</v>
      </c>
      <c r="U375" s="714">
        <v>0</v>
      </c>
      <c r="V375" s="714">
        <v>0</v>
      </c>
      <c r="W375" s="714">
        <v>0</v>
      </c>
      <c r="X375" s="714">
        <v>0.20396889549877881</v>
      </c>
      <c r="Y375" s="714">
        <v>28.648290358427769</v>
      </c>
      <c r="Z375" s="714">
        <v>1.6248976695459083</v>
      </c>
      <c r="AA375" s="714">
        <v>0.1842180488286968</v>
      </c>
      <c r="AB375" s="714">
        <v>0.34909804166929947</v>
      </c>
      <c r="AC375" s="714">
        <v>0.16431012716223209</v>
      </c>
      <c r="AD375" s="714">
        <v>1.1018821078004035E-2</v>
      </c>
      <c r="AE375" s="714">
        <v>4.370301418959913E-4</v>
      </c>
      <c r="AF375" s="714">
        <v>1.0387457273918006E-3</v>
      </c>
      <c r="AG375" s="714">
        <v>2.6252850136022843E-5</v>
      </c>
      <c r="AH375" s="714">
        <v>2.3350447370035647</v>
      </c>
      <c r="AI375" s="714">
        <v>22.670556476695293</v>
      </c>
      <c r="AJ375" s="714">
        <v>1.2692943867251643</v>
      </c>
      <c r="AK375" s="714">
        <v>0.11637083921781897</v>
      </c>
      <c r="AL375" s="714">
        <v>0.17554015124250652</v>
      </c>
      <c r="AM375" s="714">
        <v>8.3772393677070331E-2</v>
      </c>
      <c r="AN375" s="714">
        <v>7.9098443676812059E-3</v>
      </c>
      <c r="AO375" s="714">
        <v>1.5433770372460823E-4</v>
      </c>
      <c r="AP375" s="714">
        <v>8.2538162368249761E-4</v>
      </c>
      <c r="AQ375" s="714">
        <v>3.1580374002924146E-6</v>
      </c>
      <c r="AR375" s="714">
        <v>1.6538704925950485</v>
      </c>
    </row>
    <row r="376" spans="1:44">
      <c r="A376" s="711" t="s">
        <v>2001</v>
      </c>
      <c r="B376" s="712">
        <v>373</v>
      </c>
      <c r="C376" s="712" t="s">
        <v>2002</v>
      </c>
      <c r="D376" s="713">
        <v>1532292</v>
      </c>
      <c r="E376" s="713">
        <v>13043097.096787104</v>
      </c>
      <c r="F376" s="713">
        <v>777595.17775938916</v>
      </c>
      <c r="G376" s="713">
        <v>40828.683909698375</v>
      </c>
      <c r="H376" s="713">
        <v>116.58505665291537</v>
      </c>
      <c r="I376" s="713">
        <v>198.73391356048626</v>
      </c>
      <c r="J376" s="713">
        <v>128139.62366896552</v>
      </c>
      <c r="K376" s="713">
        <v>0</v>
      </c>
      <c r="L376" s="713">
        <v>0</v>
      </c>
      <c r="M376" s="713">
        <v>0</v>
      </c>
      <c r="N376" s="713">
        <v>946878.8043082665</v>
      </c>
      <c r="O376" s="714">
        <v>8.5121485309504354</v>
      </c>
      <c r="P376" s="714">
        <v>0.50747192947518438</v>
      </c>
      <c r="Q376" s="714">
        <v>2.6645498318661441E-2</v>
      </c>
      <c r="R376" s="714">
        <v>7.6085404513575333E-5</v>
      </c>
      <c r="S376" s="714">
        <v>1.2969715534668735E-4</v>
      </c>
      <c r="T376" s="714">
        <v>8.3626112822468249E-2</v>
      </c>
      <c r="U376" s="714">
        <v>0</v>
      </c>
      <c r="V376" s="714">
        <v>0</v>
      </c>
      <c r="W376" s="714">
        <v>0</v>
      </c>
      <c r="X376" s="714">
        <v>0.61794932317617435</v>
      </c>
      <c r="Y376" s="714">
        <v>39.520427340920726</v>
      </c>
      <c r="Z376" s="714">
        <v>2.1998068038125207</v>
      </c>
      <c r="AA376" s="714">
        <v>0.21084235904762952</v>
      </c>
      <c r="AB376" s="714">
        <v>0.15631381607591516</v>
      </c>
      <c r="AC376" s="714">
        <v>2.4792334596561418E-2</v>
      </c>
      <c r="AD376" s="714">
        <v>0.10058327605190574</v>
      </c>
      <c r="AE376" s="714">
        <v>5.6117834296052084E-4</v>
      </c>
      <c r="AF376" s="714">
        <v>1.3888978638463042E-3</v>
      </c>
      <c r="AG376" s="714">
        <v>3.5472691476614854E-5</v>
      </c>
      <c r="AH376" s="714">
        <v>2.6943241384828158</v>
      </c>
      <c r="AI376" s="714">
        <v>34.821020105210536</v>
      </c>
      <c r="AJ376" s="714">
        <v>1.9296525814411702</v>
      </c>
      <c r="AK376" s="714">
        <v>0.14514303330211592</v>
      </c>
      <c r="AL376" s="714">
        <v>1.2153890881984019E-2</v>
      </c>
      <c r="AM376" s="714">
        <v>1.9825192728704595E-2</v>
      </c>
      <c r="AN376" s="714">
        <v>9.8366145370136188E-2</v>
      </c>
      <c r="AO376" s="714">
        <v>2.2128009755005015E-4</v>
      </c>
      <c r="AP376" s="714">
        <v>1.1763217303642688E-3</v>
      </c>
      <c r="AQ376" s="714">
        <v>5.7186644325912711E-6</v>
      </c>
      <c r="AR376" s="714">
        <v>2.2065441642164574</v>
      </c>
    </row>
    <row r="377" spans="1:44">
      <c r="A377" s="711" t="s">
        <v>2003</v>
      </c>
      <c r="B377" s="712">
        <v>374</v>
      </c>
      <c r="C377" s="712" t="s">
        <v>1455</v>
      </c>
      <c r="D377" s="713">
        <v>346996</v>
      </c>
      <c r="E377" s="713">
        <v>4851428.723410381</v>
      </c>
      <c r="F377" s="713">
        <v>271249.16232527612</v>
      </c>
      <c r="G377" s="713">
        <v>0</v>
      </c>
      <c r="H377" s="713">
        <v>43.364247645270133</v>
      </c>
      <c r="I377" s="713">
        <v>73.919822064392605</v>
      </c>
      <c r="J377" s="713">
        <v>0</v>
      </c>
      <c r="K377" s="713">
        <v>0</v>
      </c>
      <c r="L377" s="713">
        <v>0</v>
      </c>
      <c r="M377" s="713">
        <v>0</v>
      </c>
      <c r="N377" s="713">
        <v>271366.44639498577</v>
      </c>
      <c r="O377" s="714">
        <v>13.981223770332745</v>
      </c>
      <c r="P377" s="714">
        <v>0.78170688516661901</v>
      </c>
      <c r="Q377" s="714">
        <v>0</v>
      </c>
      <c r="R377" s="714">
        <v>1.2497045396854756E-4</v>
      </c>
      <c r="S377" s="714">
        <v>2.1302787946948266E-4</v>
      </c>
      <c r="T377" s="714">
        <v>0</v>
      </c>
      <c r="U377" s="714">
        <v>0</v>
      </c>
      <c r="V377" s="714">
        <v>0</v>
      </c>
      <c r="W377" s="714">
        <v>0</v>
      </c>
      <c r="X377" s="714">
        <v>0.78204488350005708</v>
      </c>
      <c r="Y377" s="714">
        <v>34.657744368149451</v>
      </c>
      <c r="Z377" s="714">
        <v>1.9228727730805848</v>
      </c>
      <c r="AA377" s="714">
        <v>7.5868542952272286E-2</v>
      </c>
      <c r="AB377" s="714">
        <v>0.13117154357361799</v>
      </c>
      <c r="AC377" s="714">
        <v>1.1000517602643051E-2</v>
      </c>
      <c r="AD377" s="714">
        <v>8.5343809973792168E-3</v>
      </c>
      <c r="AE377" s="714">
        <v>3.289523939592073E-4</v>
      </c>
      <c r="AF377" s="714">
        <v>1.1246040886465777E-3</v>
      </c>
      <c r="AG377" s="714">
        <v>2.1057017184915002E-5</v>
      </c>
      <c r="AH377" s="714">
        <v>2.150922371706288</v>
      </c>
      <c r="AI377" s="714">
        <v>31.479462366215241</v>
      </c>
      <c r="AJ377" s="714">
        <v>1.7422503206761717</v>
      </c>
      <c r="AK377" s="714">
        <v>1.9803584694717255E-2</v>
      </c>
      <c r="AL377" s="714">
        <v>4.9998827766133047E-3</v>
      </c>
      <c r="AM377" s="714">
        <v>8.2776437924143211E-3</v>
      </c>
      <c r="AN377" s="714">
        <v>6.9780731654737176E-3</v>
      </c>
      <c r="AO377" s="714">
        <v>1.1939788677765505E-4</v>
      </c>
      <c r="AP377" s="714">
        <v>9.8361499989964318E-4</v>
      </c>
      <c r="AQ377" s="714">
        <v>3.0198060525150467E-6</v>
      </c>
      <c r="AR377" s="714">
        <v>1.7834155377981202</v>
      </c>
    </row>
    <row r="378" spans="1:44">
      <c r="A378" s="711" t="s">
        <v>2004</v>
      </c>
      <c r="B378" s="712">
        <v>375</v>
      </c>
      <c r="C378" s="712" t="s">
        <v>1456</v>
      </c>
      <c r="D378" s="713">
        <v>1609487</v>
      </c>
      <c r="E378" s="713">
        <v>11022879.497725535</v>
      </c>
      <c r="F378" s="713">
        <v>618094.06948799896</v>
      </c>
      <c r="G378" s="713">
        <v>0</v>
      </c>
      <c r="H378" s="713">
        <v>98.527444914685873</v>
      </c>
      <c r="I378" s="713">
        <v>167.95243990234928</v>
      </c>
      <c r="J378" s="713">
        <v>0</v>
      </c>
      <c r="K378" s="713">
        <v>0</v>
      </c>
      <c r="L378" s="713">
        <v>0</v>
      </c>
      <c r="M378" s="713">
        <v>0</v>
      </c>
      <c r="N378" s="713">
        <v>618360.54937281599</v>
      </c>
      <c r="O378" s="714">
        <v>6.8486912275312166</v>
      </c>
      <c r="P378" s="714">
        <v>0.38403172531868784</v>
      </c>
      <c r="Q378" s="714">
        <v>0</v>
      </c>
      <c r="R378" s="714">
        <v>6.1216676440807452E-5</v>
      </c>
      <c r="S378" s="714">
        <v>1.0435153555284963E-4</v>
      </c>
      <c r="T378" s="714">
        <v>0</v>
      </c>
      <c r="U378" s="714">
        <v>0</v>
      </c>
      <c r="V378" s="714">
        <v>0</v>
      </c>
      <c r="W378" s="714">
        <v>0</v>
      </c>
      <c r="X378" s="714">
        <v>0.38419729353068149</v>
      </c>
      <c r="Y378" s="714">
        <v>24.819471313618784</v>
      </c>
      <c r="Z378" s="714">
        <v>1.359653335884867</v>
      </c>
      <c r="AA378" s="714">
        <v>7.2918245512668525E-2</v>
      </c>
      <c r="AB378" s="714">
        <v>9.3431177977438523E-2</v>
      </c>
      <c r="AC378" s="714">
        <v>1.172524879414465E-2</v>
      </c>
      <c r="AD378" s="714">
        <v>8.0860220593145966E-3</v>
      </c>
      <c r="AE378" s="714">
        <v>3.5588185639298783E-4</v>
      </c>
      <c r="AF378" s="714">
        <v>1.2925789980248164E-3</v>
      </c>
      <c r="AG378" s="714">
        <v>2.2958711991567306E-5</v>
      </c>
      <c r="AH378" s="714">
        <v>1.5474854497948425</v>
      </c>
      <c r="AI378" s="714">
        <v>21.792741222802736</v>
      </c>
      <c r="AJ378" s="714">
        <v>1.1858427469742614</v>
      </c>
      <c r="AK378" s="714">
        <v>2.9944072962419431E-2</v>
      </c>
      <c r="AL378" s="714">
        <v>6.0934177896985933E-3</v>
      </c>
      <c r="AM378" s="714">
        <v>8.911247811911693E-3</v>
      </c>
      <c r="AN378" s="714">
        <v>6.3135334212175345E-3</v>
      </c>
      <c r="AO378" s="714">
        <v>1.320987578018441E-4</v>
      </c>
      <c r="AP378" s="714">
        <v>1.1500736020663063E-3</v>
      </c>
      <c r="AQ378" s="714">
        <v>3.4136724695364361E-6</v>
      </c>
      <c r="AR378" s="714">
        <v>1.2383906049918461</v>
      </c>
    </row>
    <row r="379" spans="1:44">
      <c r="A379" s="711" t="s">
        <v>2005</v>
      </c>
      <c r="B379" s="712">
        <v>376</v>
      </c>
      <c r="C379" s="712" t="s">
        <v>1457</v>
      </c>
      <c r="D379" s="713">
        <v>208880</v>
      </c>
      <c r="E379" s="713">
        <v>22396899.076422121</v>
      </c>
      <c r="F379" s="713">
        <v>1408140.3753434494</v>
      </c>
      <c r="G379" s="713">
        <v>0</v>
      </c>
      <c r="H379" s="713">
        <v>200.19353749329227</v>
      </c>
      <c r="I379" s="713">
        <v>341.25510007688473</v>
      </c>
      <c r="J379" s="713">
        <v>0</v>
      </c>
      <c r="K379" s="713">
        <v>0</v>
      </c>
      <c r="L379" s="713">
        <v>0</v>
      </c>
      <c r="M379" s="713">
        <v>0</v>
      </c>
      <c r="N379" s="713">
        <v>1408681.8239810194</v>
      </c>
      <c r="O379" s="714">
        <v>107.22376041948546</v>
      </c>
      <c r="P379" s="714">
        <v>6.7413844089594477</v>
      </c>
      <c r="Q379" s="714">
        <v>0</v>
      </c>
      <c r="R379" s="714">
        <v>9.5841410136581894E-4</v>
      </c>
      <c r="S379" s="714">
        <v>1.6337375530298963E-3</v>
      </c>
      <c r="T379" s="714">
        <v>0</v>
      </c>
      <c r="U379" s="714">
        <v>0</v>
      </c>
      <c r="V379" s="714">
        <v>0</v>
      </c>
      <c r="W379" s="714">
        <v>0</v>
      </c>
      <c r="X379" s="714">
        <v>6.7439765606138433</v>
      </c>
      <c r="Y379" s="714">
        <v>171.38555492458789</v>
      </c>
      <c r="Z379" s="714">
        <v>10.093808944459326</v>
      </c>
      <c r="AA379" s="714">
        <v>0.20193268127245551</v>
      </c>
      <c r="AB379" s="714">
        <v>0.36594876532009668</v>
      </c>
      <c r="AC379" s="714">
        <v>3.1594783152117521E-2</v>
      </c>
      <c r="AD379" s="714">
        <v>1.3647943925060279E-2</v>
      </c>
      <c r="AE379" s="714">
        <v>6.2600192019905937E-4</v>
      </c>
      <c r="AF379" s="714">
        <v>3.3762354636329562E-3</v>
      </c>
      <c r="AG379" s="714">
        <v>4.1582165206819534E-5</v>
      </c>
      <c r="AH379" s="714">
        <v>10.710976937678094</v>
      </c>
      <c r="AI379" s="714">
        <v>164.45813827804196</v>
      </c>
      <c r="AJ379" s="714">
        <v>9.6991627989030782</v>
      </c>
      <c r="AK379" s="714">
        <v>5.9614338341813698E-2</v>
      </c>
      <c r="AL379" s="714">
        <v>2.024689714153852E-2</v>
      </c>
      <c r="AM379" s="714">
        <v>2.8277955988899942E-2</v>
      </c>
      <c r="AN379" s="714">
        <v>1.0862248845622556E-2</v>
      </c>
      <c r="AO379" s="714">
        <v>2.2059696409188281E-4</v>
      </c>
      <c r="AP379" s="714">
        <v>3.0732641110627493E-3</v>
      </c>
      <c r="AQ379" s="714">
        <v>6.1438360640938647E-6</v>
      </c>
      <c r="AR379" s="714">
        <v>9.8214642441321693</v>
      </c>
    </row>
    <row r="380" spans="1:44">
      <c r="A380" s="711" t="s">
        <v>2006</v>
      </c>
      <c r="B380" s="712">
        <v>377</v>
      </c>
      <c r="C380" s="712" t="s">
        <v>2007</v>
      </c>
      <c r="D380" s="713">
        <v>660320</v>
      </c>
      <c r="E380" s="713">
        <v>4577616.2059185896</v>
      </c>
      <c r="F380" s="713">
        <v>268103.94318658375</v>
      </c>
      <c r="G380" s="713">
        <v>0</v>
      </c>
      <c r="H380" s="713">
        <v>40.916788454621226</v>
      </c>
      <c r="I380" s="713">
        <v>69.747819603688953</v>
      </c>
      <c r="J380" s="713">
        <v>0</v>
      </c>
      <c r="K380" s="713">
        <v>0</v>
      </c>
      <c r="L380" s="713">
        <v>0</v>
      </c>
      <c r="M380" s="713">
        <v>0</v>
      </c>
      <c r="N380" s="713">
        <v>268214.6077946421</v>
      </c>
      <c r="O380" s="714">
        <v>6.9324209563826473</v>
      </c>
      <c r="P380" s="714">
        <v>0.40602123695569381</v>
      </c>
      <c r="Q380" s="714">
        <v>0</v>
      </c>
      <c r="R380" s="714">
        <v>6.196509034198756E-5</v>
      </c>
      <c r="S380" s="714">
        <v>1.0562730131404312E-4</v>
      </c>
      <c r="T380" s="714">
        <v>0</v>
      </c>
      <c r="U380" s="714">
        <v>0</v>
      </c>
      <c r="V380" s="714">
        <v>0</v>
      </c>
      <c r="W380" s="714">
        <v>0</v>
      </c>
      <c r="X380" s="714">
        <v>0.40618882934734984</v>
      </c>
      <c r="Y380" s="714">
        <v>28.333023871730088</v>
      </c>
      <c r="Z380" s="714">
        <v>1.562693582927507</v>
      </c>
      <c r="AA380" s="714">
        <v>8.5656660686096189E-2</v>
      </c>
      <c r="AB380" s="714">
        <v>0.10938115712138026</v>
      </c>
      <c r="AC380" s="714">
        <v>1.3994851953179153E-2</v>
      </c>
      <c r="AD380" s="714">
        <v>2.0733665712249529E-2</v>
      </c>
      <c r="AE380" s="714">
        <v>4.7358083495940709E-4</v>
      </c>
      <c r="AF380" s="714">
        <v>1.439878802921809E-3</v>
      </c>
      <c r="AG380" s="714">
        <v>3.0361768771428213E-5</v>
      </c>
      <c r="AH380" s="714">
        <v>1.7944037398070647</v>
      </c>
      <c r="AI380" s="714">
        <v>23.893306553502168</v>
      </c>
      <c r="AJ380" s="714">
        <v>1.3116515880855775</v>
      </c>
      <c r="AK380" s="714">
        <v>3.2173721248678268E-2</v>
      </c>
      <c r="AL380" s="714">
        <v>6.4332827144602932E-3</v>
      </c>
      <c r="AM380" s="714">
        <v>9.96299912074417E-3</v>
      </c>
      <c r="AN380" s="714">
        <v>1.5500982667345179E-2</v>
      </c>
      <c r="AO380" s="714">
        <v>1.6948797699234216E-4</v>
      </c>
      <c r="AP380" s="714">
        <v>1.2386461021302135E-3</v>
      </c>
      <c r="AQ380" s="714">
        <v>4.3109924371567056E-6</v>
      </c>
      <c r="AR380" s="714">
        <v>1.3771350189083651</v>
      </c>
    </row>
    <row r="381" spans="1:44">
      <c r="A381" s="711" t="s">
        <v>2008</v>
      </c>
      <c r="B381" s="712">
        <v>378</v>
      </c>
      <c r="C381" s="712" t="s">
        <v>1459</v>
      </c>
      <c r="D381" s="713">
        <v>191750</v>
      </c>
      <c r="E381" s="713">
        <v>4606918.9043763811</v>
      </c>
      <c r="F381" s="713">
        <v>239741.50697589127</v>
      </c>
      <c r="G381" s="713">
        <v>0</v>
      </c>
      <c r="H381" s="713">
        <v>41.178709126869109</v>
      </c>
      <c r="I381" s="713">
        <v>70.194296379809415</v>
      </c>
      <c r="J381" s="713">
        <v>0</v>
      </c>
      <c r="K381" s="713">
        <v>0</v>
      </c>
      <c r="L381" s="713">
        <v>0</v>
      </c>
      <c r="M381" s="713">
        <v>0</v>
      </c>
      <c r="N381" s="713">
        <v>239852.87998139794</v>
      </c>
      <c r="O381" s="714">
        <v>24.025652695574347</v>
      </c>
      <c r="P381" s="714">
        <v>1.2502816530685334</v>
      </c>
      <c r="Q381" s="714">
        <v>0</v>
      </c>
      <c r="R381" s="714">
        <v>2.1475206845824829E-4</v>
      </c>
      <c r="S381" s="714">
        <v>3.6607194982951456E-4</v>
      </c>
      <c r="T381" s="714">
        <v>0</v>
      </c>
      <c r="U381" s="714">
        <v>0</v>
      </c>
      <c r="V381" s="714">
        <v>0</v>
      </c>
      <c r="W381" s="714">
        <v>0</v>
      </c>
      <c r="X381" s="714">
        <v>1.2508624770868213</v>
      </c>
      <c r="Y381" s="714">
        <v>73.722474775249196</v>
      </c>
      <c r="Z381" s="714">
        <v>3.848614583114272</v>
      </c>
      <c r="AA381" s="714">
        <v>0.15611465864985022</v>
      </c>
      <c r="AB381" s="714">
        <v>0.20284410231229272</v>
      </c>
      <c r="AC381" s="714">
        <v>2.347118234466419E-2</v>
      </c>
      <c r="AD381" s="714">
        <v>1.207192703473909E-2</v>
      </c>
      <c r="AE381" s="714">
        <v>9.1211073129445245E-4</v>
      </c>
      <c r="AF381" s="714">
        <v>2.6900847184186966E-3</v>
      </c>
      <c r="AG381" s="714">
        <v>6.3465706048493396E-5</v>
      </c>
      <c r="AH381" s="714">
        <v>4.2467821146115803</v>
      </c>
      <c r="AI381" s="714">
        <v>68.756476526758391</v>
      </c>
      <c r="AJ381" s="714">
        <v>3.5675888961016335</v>
      </c>
      <c r="AK381" s="714">
        <v>7.1517590953471682E-2</v>
      </c>
      <c r="AL381" s="714">
        <v>1.0841782822664495E-2</v>
      </c>
      <c r="AM381" s="714">
        <v>2.0217027559485228E-2</v>
      </c>
      <c r="AN381" s="714">
        <v>9.2604125580331431E-3</v>
      </c>
      <c r="AO381" s="714">
        <v>2.6828630620109612E-4</v>
      </c>
      <c r="AP381" s="714">
        <v>2.3688947619680289E-3</v>
      </c>
      <c r="AQ381" s="714">
        <v>7.7620280774975629E-6</v>
      </c>
      <c r="AR381" s="714">
        <v>3.682070653091535</v>
      </c>
    </row>
    <row r="382" spans="1:44">
      <c r="A382" s="711" t="s">
        <v>2009</v>
      </c>
      <c r="B382" s="712">
        <v>379</v>
      </c>
      <c r="C382" s="712" t="s">
        <v>2010</v>
      </c>
      <c r="D382" s="713">
        <v>1087550</v>
      </c>
      <c r="E382" s="713">
        <v>2353989.0440945816</v>
      </c>
      <c r="F382" s="713">
        <v>125857.00821623385</v>
      </c>
      <c r="G382" s="713">
        <v>0</v>
      </c>
      <c r="H382" s="713">
        <v>21.041010737680661</v>
      </c>
      <c r="I382" s="713">
        <v>35.867053027356626</v>
      </c>
      <c r="J382" s="713">
        <v>0</v>
      </c>
      <c r="K382" s="713">
        <v>0</v>
      </c>
      <c r="L382" s="713">
        <v>0</v>
      </c>
      <c r="M382" s="713">
        <v>0</v>
      </c>
      <c r="N382" s="713">
        <v>125913.91627999888</v>
      </c>
      <c r="O382" s="714">
        <v>2.1644881100589228</v>
      </c>
      <c r="P382" s="714">
        <v>0.11572526156612004</v>
      </c>
      <c r="Q382" s="714">
        <v>0</v>
      </c>
      <c r="R382" s="714">
        <v>1.9347166325852294E-5</v>
      </c>
      <c r="S382" s="714">
        <v>3.2979681878862236E-5</v>
      </c>
      <c r="T382" s="714">
        <v>0</v>
      </c>
      <c r="U382" s="714">
        <v>0</v>
      </c>
      <c r="V382" s="714">
        <v>0</v>
      </c>
      <c r="W382" s="714">
        <v>0</v>
      </c>
      <c r="X382" s="714">
        <v>0.11577758841432476</v>
      </c>
      <c r="Y382" s="714">
        <v>22.566770601667741</v>
      </c>
      <c r="Z382" s="714">
        <v>1.2558798906255415</v>
      </c>
      <c r="AA382" s="714">
        <v>0.11437544209042728</v>
      </c>
      <c r="AB382" s="714">
        <v>0.10344158961006451</v>
      </c>
      <c r="AC382" s="714">
        <v>8.4044468880268675E-2</v>
      </c>
      <c r="AD382" s="714">
        <v>1.2299147763375382E-2</v>
      </c>
      <c r="AE382" s="714">
        <v>4.950486993143729E-4</v>
      </c>
      <c r="AF382" s="714">
        <v>8.5718659975941532E-4</v>
      </c>
      <c r="AG382" s="714">
        <v>3.2037550698984297E-5</v>
      </c>
      <c r="AH382" s="714">
        <v>1.5714248118194498</v>
      </c>
      <c r="AI382" s="714">
        <v>19.165564732030134</v>
      </c>
      <c r="AJ382" s="714">
        <v>1.0588974500663246</v>
      </c>
      <c r="AK382" s="714">
        <v>6.8187727486464095E-2</v>
      </c>
      <c r="AL382" s="714">
        <v>1.0381263735459638E-2</v>
      </c>
      <c r="AM382" s="714">
        <v>5.9588265628989348E-2</v>
      </c>
      <c r="AN382" s="714">
        <v>9.9975722098768535E-3</v>
      </c>
      <c r="AO382" s="714">
        <v>1.609118657657102E-4</v>
      </c>
      <c r="AP382" s="714">
        <v>6.8078548162962382E-4</v>
      </c>
      <c r="AQ382" s="714">
        <v>4.2764027537218266E-6</v>
      </c>
      <c r="AR382" s="714">
        <v>1.2078982528772637</v>
      </c>
    </row>
    <row r="383" spans="1:44">
      <c r="A383" s="711" t="s">
        <v>2011</v>
      </c>
      <c r="B383" s="712">
        <v>380</v>
      </c>
      <c r="C383" s="712" t="s">
        <v>1461</v>
      </c>
      <c r="D383" s="713">
        <v>1818300</v>
      </c>
      <c r="E383" s="713">
        <v>4208767.8442054987</v>
      </c>
      <c r="F383" s="713">
        <v>259011.70316417061</v>
      </c>
      <c r="G383" s="713">
        <v>0</v>
      </c>
      <c r="H383" s="713">
        <v>37.619856228513022</v>
      </c>
      <c r="I383" s="713">
        <v>64.127783358488173</v>
      </c>
      <c r="J383" s="713">
        <v>0</v>
      </c>
      <c r="K383" s="713">
        <v>0</v>
      </c>
      <c r="L383" s="713">
        <v>0</v>
      </c>
      <c r="M383" s="713">
        <v>0</v>
      </c>
      <c r="N383" s="713">
        <v>259113.45080375759</v>
      </c>
      <c r="O383" s="714">
        <v>2.3146718606420826</v>
      </c>
      <c r="P383" s="714">
        <v>0.14244717767374504</v>
      </c>
      <c r="Q383" s="714">
        <v>0</v>
      </c>
      <c r="R383" s="714">
        <v>2.0689576103235451E-5</v>
      </c>
      <c r="S383" s="714">
        <v>3.5267988427920681E-5</v>
      </c>
      <c r="T383" s="714">
        <v>0</v>
      </c>
      <c r="U383" s="714">
        <v>0</v>
      </c>
      <c r="V383" s="714">
        <v>0</v>
      </c>
      <c r="W383" s="714">
        <v>0</v>
      </c>
      <c r="X383" s="714">
        <v>0.14250313523827621</v>
      </c>
      <c r="Y383" s="714">
        <v>23.9313779995821</v>
      </c>
      <c r="Z383" s="714">
        <v>1.3131394561793679</v>
      </c>
      <c r="AA383" s="714">
        <v>8.8703944495325482E-2</v>
      </c>
      <c r="AB383" s="714">
        <v>0.10585881993692267</v>
      </c>
      <c r="AC383" s="714">
        <v>0.11425740928637364</v>
      </c>
      <c r="AD383" s="714">
        <v>9.3535637304367463E-3</v>
      </c>
      <c r="AE383" s="714">
        <v>5.3755988330099285E-4</v>
      </c>
      <c r="AF383" s="714">
        <v>1.1114915161365786E-3</v>
      </c>
      <c r="AG383" s="714">
        <v>3.7643958609501083E-5</v>
      </c>
      <c r="AH383" s="714">
        <v>1.6329998889864734</v>
      </c>
      <c r="AI383" s="714">
        <v>21.048000021552564</v>
      </c>
      <c r="AJ383" s="714">
        <v>1.1455773733276491</v>
      </c>
      <c r="AK383" s="714">
        <v>4.2018452437403132E-2</v>
      </c>
      <c r="AL383" s="714">
        <v>1.3227707613541669E-2</v>
      </c>
      <c r="AM383" s="714">
        <v>7.8769309695147519E-2</v>
      </c>
      <c r="AN383" s="714">
        <v>7.6181372852147447E-3</v>
      </c>
      <c r="AO383" s="714">
        <v>1.8191821947667689E-4</v>
      </c>
      <c r="AP383" s="714">
        <v>9.4720536348869423E-4</v>
      </c>
      <c r="AQ383" s="714">
        <v>5.3755760155038725E-6</v>
      </c>
      <c r="AR383" s="714">
        <v>1.288345479517937</v>
      </c>
    </row>
    <row r="384" spans="1:44">
      <c r="A384" s="711" t="s">
        <v>2012</v>
      </c>
      <c r="B384" s="712">
        <v>381</v>
      </c>
      <c r="C384" s="712" t="s">
        <v>1462</v>
      </c>
      <c r="D384" s="713">
        <v>1970607</v>
      </c>
      <c r="E384" s="713">
        <v>6100645.7843987327</v>
      </c>
      <c r="F384" s="713">
        <v>375603.35369538871</v>
      </c>
      <c r="G384" s="713">
        <v>144.0626260453364</v>
      </c>
      <c r="H384" s="713">
        <v>54.530310486509798</v>
      </c>
      <c r="I384" s="713">
        <v>92.953782601104223</v>
      </c>
      <c r="J384" s="713">
        <v>0</v>
      </c>
      <c r="K384" s="713">
        <v>0</v>
      </c>
      <c r="L384" s="713">
        <v>0</v>
      </c>
      <c r="M384" s="713">
        <v>0</v>
      </c>
      <c r="N384" s="713">
        <v>375894.90041452163</v>
      </c>
      <c r="O384" s="714">
        <v>3.0958206199403193</v>
      </c>
      <c r="P384" s="714">
        <v>0.19060287195538669</v>
      </c>
      <c r="Q384" s="714">
        <v>7.3105711105936599E-5</v>
      </c>
      <c r="R384" s="714">
        <v>2.7671834356880796E-5</v>
      </c>
      <c r="S384" s="714">
        <v>4.7170127073081655E-5</v>
      </c>
      <c r="T384" s="714">
        <v>0</v>
      </c>
      <c r="U384" s="714">
        <v>0</v>
      </c>
      <c r="V384" s="714">
        <v>0</v>
      </c>
      <c r="W384" s="714">
        <v>0</v>
      </c>
      <c r="X384" s="714">
        <v>0.19075081962792259</v>
      </c>
      <c r="Y384" s="714">
        <v>31.050342096180131</v>
      </c>
      <c r="Z384" s="714">
        <v>1.6782175752951038</v>
      </c>
      <c r="AA384" s="714">
        <v>0.14873731464592563</v>
      </c>
      <c r="AB384" s="714">
        <v>0.12250143830947008</v>
      </c>
      <c r="AC384" s="714">
        <v>2.5817702474342879E-2</v>
      </c>
      <c r="AD384" s="714">
        <v>9.3553674831959501E-3</v>
      </c>
      <c r="AE384" s="714">
        <v>5.7711367353336122E-4</v>
      </c>
      <c r="AF384" s="714">
        <v>1.434836385736091E-3</v>
      </c>
      <c r="AG384" s="714">
        <v>4.3009907985100187E-5</v>
      </c>
      <c r="AH384" s="714">
        <v>1.9866843581752929</v>
      </c>
      <c r="AI384" s="714">
        <v>27.965271105068947</v>
      </c>
      <c r="AJ384" s="714">
        <v>1.5007820390790989</v>
      </c>
      <c r="AK384" s="714">
        <v>9.777030005224828E-2</v>
      </c>
      <c r="AL384" s="714">
        <v>1.015397987184876E-2</v>
      </c>
      <c r="AM384" s="714">
        <v>1.9593329867643908E-2</v>
      </c>
      <c r="AN384" s="714">
        <v>7.5724044438350274E-3</v>
      </c>
      <c r="AO384" s="714">
        <v>1.7436904367903184E-4</v>
      </c>
      <c r="AP384" s="714">
        <v>1.2492077441364549E-3</v>
      </c>
      <c r="AQ384" s="714">
        <v>4.8062985405608436E-6</v>
      </c>
      <c r="AR384" s="714">
        <v>1.6373004364010308</v>
      </c>
    </row>
    <row r="385" spans="1:44">
      <c r="A385" s="711" t="s">
        <v>2013</v>
      </c>
      <c r="B385" s="712">
        <v>382</v>
      </c>
      <c r="C385" s="712" t="s">
        <v>2014</v>
      </c>
      <c r="D385" s="713">
        <v>3406138</v>
      </c>
      <c r="E385" s="713">
        <v>13245486.418793092</v>
      </c>
      <c r="F385" s="713">
        <v>823077.03179254057</v>
      </c>
      <c r="G385" s="713">
        <v>2178.9212087521064</v>
      </c>
      <c r="H385" s="713">
        <v>118.3941032617783</v>
      </c>
      <c r="I385" s="713">
        <v>201.81766136414328</v>
      </c>
      <c r="J385" s="713">
        <v>0</v>
      </c>
      <c r="K385" s="713">
        <v>0</v>
      </c>
      <c r="L385" s="713">
        <v>0</v>
      </c>
      <c r="M385" s="713">
        <v>0</v>
      </c>
      <c r="N385" s="713">
        <v>825576.16476591851</v>
      </c>
      <c r="O385" s="714">
        <v>3.8887110324928384</v>
      </c>
      <c r="P385" s="714">
        <v>0.24164523921007916</v>
      </c>
      <c r="Q385" s="714">
        <v>6.3970432459052053E-4</v>
      </c>
      <c r="R385" s="714">
        <v>3.4759044777921006E-5</v>
      </c>
      <c r="S385" s="714">
        <v>5.9251169906839736E-5</v>
      </c>
      <c r="T385" s="714">
        <v>0</v>
      </c>
      <c r="U385" s="714">
        <v>0</v>
      </c>
      <c r="V385" s="714">
        <v>0</v>
      </c>
      <c r="W385" s="714">
        <v>0</v>
      </c>
      <c r="X385" s="714">
        <v>0.24237895374935445</v>
      </c>
      <c r="Y385" s="714">
        <v>39.848979037523819</v>
      </c>
      <c r="Z385" s="714">
        <v>2.1833842235512941</v>
      </c>
      <c r="AA385" s="714">
        <v>0.17245887601533244</v>
      </c>
      <c r="AB385" s="714">
        <v>0.16830774766424356</v>
      </c>
      <c r="AC385" s="714">
        <v>2.1768600106827903E-2</v>
      </c>
      <c r="AD385" s="714">
        <v>2.0839160121609458E-2</v>
      </c>
      <c r="AE385" s="714">
        <v>1.577201176777625E-3</v>
      </c>
      <c r="AF385" s="714">
        <v>2.0157746138071975E-3</v>
      </c>
      <c r="AG385" s="714">
        <v>1.0421051776959222E-4</v>
      </c>
      <c r="AH385" s="714">
        <v>2.5704557937676622</v>
      </c>
      <c r="AI385" s="714">
        <v>35.769010392651978</v>
      </c>
      <c r="AJ385" s="714">
        <v>1.9488857611976025</v>
      </c>
      <c r="AK385" s="714">
        <v>0.10327026731992756</v>
      </c>
      <c r="AL385" s="714">
        <v>1.1938014985548365E-2</v>
      </c>
      <c r="AM385" s="714">
        <v>1.9451884712549609E-2</v>
      </c>
      <c r="AN385" s="714">
        <v>1.6396434180946932E-2</v>
      </c>
      <c r="AO385" s="714">
        <v>5.0914129203879013E-4</v>
      </c>
      <c r="AP385" s="714">
        <v>1.6562346659445956E-3</v>
      </c>
      <c r="AQ385" s="714">
        <v>1.7263847773902106E-5</v>
      </c>
      <c r="AR385" s="714">
        <v>2.1021250022023326</v>
      </c>
    </row>
    <row r="386" spans="1:44">
      <c r="A386" s="711" t="s">
        <v>2015</v>
      </c>
      <c r="B386" s="712">
        <v>383</v>
      </c>
      <c r="C386" s="712" t="s">
        <v>510</v>
      </c>
      <c r="D386" s="713">
        <v>536690</v>
      </c>
      <c r="E386" s="713">
        <v>604435.60437049472</v>
      </c>
      <c r="F386" s="713">
        <v>31407.490156553569</v>
      </c>
      <c r="G386" s="713">
        <v>4429.4184881263291</v>
      </c>
      <c r="H386" s="713">
        <v>5.4027167516779153</v>
      </c>
      <c r="I386" s="713">
        <v>9.209611203571864</v>
      </c>
      <c r="J386" s="713">
        <v>0</v>
      </c>
      <c r="K386" s="713">
        <v>0</v>
      </c>
      <c r="L386" s="713">
        <v>0</v>
      </c>
      <c r="M386" s="713">
        <v>0</v>
      </c>
      <c r="N386" s="713">
        <v>35851.520972635146</v>
      </c>
      <c r="O386" s="714">
        <v>1.12622855721272</v>
      </c>
      <c r="P386" s="714">
        <v>5.8520729204109577E-2</v>
      </c>
      <c r="Q386" s="714">
        <v>8.2532159871179442E-3</v>
      </c>
      <c r="R386" s="714">
        <v>1.0066736387258781E-5</v>
      </c>
      <c r="S386" s="714">
        <v>1.7160020130004033E-5</v>
      </c>
      <c r="T386" s="714">
        <v>0</v>
      </c>
      <c r="U386" s="714">
        <v>0</v>
      </c>
      <c r="V386" s="714">
        <v>0</v>
      </c>
      <c r="W386" s="714">
        <v>0</v>
      </c>
      <c r="X386" s="714">
        <v>6.6801171947744792E-2</v>
      </c>
      <c r="Y386" s="714">
        <v>14.938117706131278</v>
      </c>
      <c r="Z386" s="714">
        <v>0.83029410825209882</v>
      </c>
      <c r="AA386" s="714">
        <v>6.8989475852065107E-2</v>
      </c>
      <c r="AB386" s="714">
        <v>6.9530752951755342E-2</v>
      </c>
      <c r="AC386" s="714">
        <v>3.7719246265548893E-2</v>
      </c>
      <c r="AD386" s="714">
        <v>8.6462276672451786E-3</v>
      </c>
      <c r="AE386" s="714">
        <v>5.2622633963135762E-4</v>
      </c>
      <c r="AF386" s="714">
        <v>6.5083587246334029E-4</v>
      </c>
      <c r="AG386" s="714">
        <v>3.277493743725042E-5</v>
      </c>
      <c r="AH386" s="714">
        <v>1.0163896481382451</v>
      </c>
      <c r="AI386" s="714">
        <v>10.412050201624513</v>
      </c>
      <c r="AJ386" s="714">
        <v>0.57417846663288563</v>
      </c>
      <c r="AK386" s="714">
        <v>2.738801420234932E-2</v>
      </c>
      <c r="AL386" s="714">
        <v>5.9376992826386862E-3</v>
      </c>
      <c r="AM386" s="714">
        <v>1.8003512236477951E-2</v>
      </c>
      <c r="AN386" s="714">
        <v>5.90990555141826E-3</v>
      </c>
      <c r="AO386" s="714">
        <v>1.3818932648215803E-4</v>
      </c>
      <c r="AP386" s="714">
        <v>4.0781442885434645E-4</v>
      </c>
      <c r="AQ386" s="714">
        <v>3.5802425628231391E-6</v>
      </c>
      <c r="AR386" s="714">
        <v>0.63196718190366918</v>
      </c>
    </row>
    <row r="387" spans="1:44">
      <c r="A387" s="711" t="s">
        <v>2016</v>
      </c>
      <c r="B387" s="712">
        <v>384</v>
      </c>
      <c r="C387" s="712" t="s">
        <v>1464</v>
      </c>
      <c r="D387" s="713">
        <v>237765</v>
      </c>
      <c r="E387" s="713">
        <v>186152.64867260892</v>
      </c>
      <c r="F387" s="713">
        <v>12064.089645655691</v>
      </c>
      <c r="G387" s="713">
        <v>221.61695902428917</v>
      </c>
      <c r="H387" s="713">
        <v>1.6639159342708834</v>
      </c>
      <c r="I387" s="713">
        <v>2.8363542888499031</v>
      </c>
      <c r="J387" s="713">
        <v>0</v>
      </c>
      <c r="K387" s="713">
        <v>0</v>
      </c>
      <c r="L387" s="713">
        <v>0</v>
      </c>
      <c r="M387" s="713">
        <v>0</v>
      </c>
      <c r="N387" s="713">
        <v>12290.2068749031</v>
      </c>
      <c r="O387" s="714">
        <v>0.7829270442353119</v>
      </c>
      <c r="P387" s="714">
        <v>5.0739552270753441E-2</v>
      </c>
      <c r="Q387" s="714">
        <v>9.3208402844947391E-4</v>
      </c>
      <c r="R387" s="714">
        <v>6.9981533626517082E-6</v>
      </c>
      <c r="S387" s="714">
        <v>1.1929233860534154E-5</v>
      </c>
      <c r="T387" s="714">
        <v>0</v>
      </c>
      <c r="U387" s="714">
        <v>0</v>
      </c>
      <c r="V387" s="714">
        <v>0</v>
      </c>
      <c r="W387" s="714">
        <v>0</v>
      </c>
      <c r="X387" s="714">
        <v>5.1690563686426098E-2</v>
      </c>
      <c r="Y387" s="714">
        <v>18.750736618811132</v>
      </c>
      <c r="Z387" s="714">
        <v>1.1197065664547448</v>
      </c>
      <c r="AA387" s="714">
        <v>0.11805722877116255</v>
      </c>
      <c r="AB387" s="714">
        <v>0.11102811251402725</v>
      </c>
      <c r="AC387" s="714">
        <v>1.817336656214966E-2</v>
      </c>
      <c r="AD387" s="714">
        <v>1.2851546622234042E-2</v>
      </c>
      <c r="AE387" s="714">
        <v>6.0543094641930784E-4</v>
      </c>
      <c r="AF387" s="714">
        <v>6.2146014763822337E-4</v>
      </c>
      <c r="AG387" s="714">
        <v>3.8922563014860249E-5</v>
      </c>
      <c r="AH387" s="714">
        <v>1.3810826345813909</v>
      </c>
      <c r="AI387" s="714">
        <v>15.369953235439226</v>
      </c>
      <c r="AJ387" s="714">
        <v>0.92796986008927018</v>
      </c>
      <c r="AK387" s="714">
        <v>6.8924439110598007E-2</v>
      </c>
      <c r="AL387" s="714">
        <v>8.7362930278218429E-3</v>
      </c>
      <c r="AM387" s="714">
        <v>1.4635776264716568E-2</v>
      </c>
      <c r="AN387" s="714">
        <v>1.1197227480593102E-2</v>
      </c>
      <c r="AO387" s="714">
        <v>1.9779597023788039E-4</v>
      </c>
      <c r="AP387" s="714">
        <v>4.176988098821141E-4</v>
      </c>
      <c r="AQ387" s="714">
        <v>4.6641623144081899E-6</v>
      </c>
      <c r="AR387" s="714">
        <v>1.032083754915434</v>
      </c>
    </row>
    <row r="388" spans="1:44">
      <c r="A388" s="711" t="s">
        <v>2017</v>
      </c>
      <c r="B388" s="712">
        <v>385</v>
      </c>
      <c r="C388" s="712" t="s">
        <v>1465</v>
      </c>
      <c r="D388" s="713">
        <v>1819894</v>
      </c>
      <c r="E388" s="713">
        <v>4865540.9710161258</v>
      </c>
      <c r="F388" s="713">
        <v>302043.05484643474</v>
      </c>
      <c r="G388" s="713">
        <v>0</v>
      </c>
      <c r="H388" s="713">
        <v>43.490389249093738</v>
      </c>
      <c r="I388" s="713">
        <v>74.134846316302458</v>
      </c>
      <c r="J388" s="713">
        <v>0</v>
      </c>
      <c r="K388" s="713">
        <v>0</v>
      </c>
      <c r="L388" s="713">
        <v>0</v>
      </c>
      <c r="M388" s="713">
        <v>0</v>
      </c>
      <c r="N388" s="713">
        <v>302160.68008200015</v>
      </c>
      <c r="O388" s="714">
        <v>2.673529870979368</v>
      </c>
      <c r="P388" s="714">
        <v>0.16596738867562327</v>
      </c>
      <c r="Q388" s="714">
        <v>0</v>
      </c>
      <c r="R388" s="714">
        <v>2.3897210084265202E-5</v>
      </c>
      <c r="S388" s="714">
        <v>4.0735804566805793E-5</v>
      </c>
      <c r="T388" s="714">
        <v>0</v>
      </c>
      <c r="U388" s="714">
        <v>0</v>
      </c>
      <c r="V388" s="714">
        <v>0</v>
      </c>
      <c r="W388" s="714">
        <v>0</v>
      </c>
      <c r="X388" s="714">
        <v>0.16603202169027437</v>
      </c>
      <c r="Y388" s="714">
        <v>27.46692837857892</v>
      </c>
      <c r="Z388" s="714">
        <v>1.5609362835232441</v>
      </c>
      <c r="AA388" s="714">
        <v>0.1319996896348701</v>
      </c>
      <c r="AB388" s="714">
        <v>0.15655269295182483</v>
      </c>
      <c r="AC388" s="714">
        <v>3.1669640924316629E-2</v>
      </c>
      <c r="AD388" s="714">
        <v>8.9051412291640767E-3</v>
      </c>
      <c r="AE388" s="714">
        <v>3.170654575267726E-4</v>
      </c>
      <c r="AF388" s="714">
        <v>1.0948314352880945E-3</v>
      </c>
      <c r="AG388" s="714">
        <v>2.0583031648327648E-5</v>
      </c>
      <c r="AH388" s="714">
        <v>1.8914959281878831</v>
      </c>
      <c r="AI388" s="714">
        <v>23.809695840243307</v>
      </c>
      <c r="AJ388" s="714">
        <v>1.3485631176248194</v>
      </c>
      <c r="AK388" s="714">
        <v>7.556184238160811E-2</v>
      </c>
      <c r="AL388" s="714">
        <v>3.1478052023930267E-2</v>
      </c>
      <c r="AM388" s="714">
        <v>2.1976010037793158E-2</v>
      </c>
      <c r="AN388" s="714">
        <v>7.3456185656625202E-3</v>
      </c>
      <c r="AO388" s="714">
        <v>1.1178836732813753E-4</v>
      </c>
      <c r="AP388" s="714">
        <v>9.4326253506654874E-4</v>
      </c>
      <c r="AQ388" s="714">
        <v>2.3849319082449847E-6</v>
      </c>
      <c r="AR388" s="714">
        <v>1.4859820764681162</v>
      </c>
    </row>
    <row r="389" spans="1:44">
      <c r="A389" s="711" t="s">
        <v>2018</v>
      </c>
      <c r="B389" s="712">
        <v>386</v>
      </c>
      <c r="C389" s="712" t="s">
        <v>2019</v>
      </c>
      <c r="D389" s="713">
        <v>2340639</v>
      </c>
      <c r="E389" s="713">
        <v>4949004.4225016125</v>
      </c>
      <c r="F389" s="713">
        <v>300587.16934357717</v>
      </c>
      <c r="G389" s="713">
        <v>0</v>
      </c>
      <c r="H389" s="713">
        <v>44.236423043650142</v>
      </c>
      <c r="I389" s="713">
        <v>75.406554885969001</v>
      </c>
      <c r="J389" s="713">
        <v>0</v>
      </c>
      <c r="K389" s="713">
        <v>0</v>
      </c>
      <c r="L389" s="713">
        <v>0</v>
      </c>
      <c r="M389" s="713">
        <v>0</v>
      </c>
      <c r="N389" s="713">
        <v>300706.81232150679</v>
      </c>
      <c r="O389" s="714">
        <v>2.1143817660483366</v>
      </c>
      <c r="P389" s="714">
        <v>0.12842098646719002</v>
      </c>
      <c r="Q389" s="714">
        <v>0</v>
      </c>
      <c r="R389" s="714">
        <v>1.8899293331286944E-5</v>
      </c>
      <c r="S389" s="714">
        <v>3.2216225947687363E-5</v>
      </c>
      <c r="T389" s="714">
        <v>0</v>
      </c>
      <c r="U389" s="714">
        <v>0</v>
      </c>
      <c r="V389" s="714">
        <v>0</v>
      </c>
      <c r="W389" s="714">
        <v>0</v>
      </c>
      <c r="X389" s="714">
        <v>0.128472101986469</v>
      </c>
      <c r="Y389" s="714">
        <v>15.564372173813746</v>
      </c>
      <c r="Z389" s="714">
        <v>0.87556936415869391</v>
      </c>
      <c r="AA389" s="714">
        <v>6.9076485553046352E-2</v>
      </c>
      <c r="AB389" s="714">
        <v>6.6419706811997631E-2</v>
      </c>
      <c r="AC389" s="714">
        <v>9.6501480998694069E-3</v>
      </c>
      <c r="AD389" s="714">
        <v>5.6827622394417937E-3</v>
      </c>
      <c r="AE389" s="714">
        <v>2.2743002816406557E-4</v>
      </c>
      <c r="AF389" s="714">
        <v>7.2335179463423526E-4</v>
      </c>
      <c r="AG389" s="714">
        <v>1.3754352757796729E-5</v>
      </c>
      <c r="AH389" s="714">
        <v>1.0273630030386054</v>
      </c>
      <c r="AI389" s="714">
        <v>13.80603294947324</v>
      </c>
      <c r="AJ389" s="714">
        <v>0.77389433619428738</v>
      </c>
      <c r="AK389" s="714">
        <v>4.1520811759003518E-2</v>
      </c>
      <c r="AL389" s="714">
        <v>6.0843551634555066E-3</v>
      </c>
      <c r="AM389" s="714">
        <v>8.6671038761993602E-3</v>
      </c>
      <c r="AN389" s="714">
        <v>4.9123884216009678E-3</v>
      </c>
      <c r="AO389" s="714">
        <v>8.1625997039264212E-5</v>
      </c>
      <c r="AP389" s="714">
        <v>6.3467737898699559E-4</v>
      </c>
      <c r="AQ389" s="714">
        <v>1.8199498722838914E-6</v>
      </c>
      <c r="AR389" s="714">
        <v>0.83579711874044549</v>
      </c>
    </row>
    <row r="390" spans="1:44">
      <c r="A390" s="711" t="s">
        <v>2020</v>
      </c>
      <c r="B390" s="712">
        <v>387</v>
      </c>
      <c r="C390" s="712" t="s">
        <v>2021</v>
      </c>
      <c r="D390" s="713">
        <v>389882</v>
      </c>
      <c r="E390" s="713">
        <v>547050.26487294631</v>
      </c>
      <c r="F390" s="713">
        <v>40764.593884539885</v>
      </c>
      <c r="G390" s="713">
        <v>515.37897204951332</v>
      </c>
      <c r="H390" s="713">
        <v>4.8897808280454473</v>
      </c>
      <c r="I390" s="713">
        <v>8.3352473147870327</v>
      </c>
      <c r="J390" s="713">
        <v>0</v>
      </c>
      <c r="K390" s="713">
        <v>0</v>
      </c>
      <c r="L390" s="713">
        <v>0</v>
      </c>
      <c r="M390" s="713">
        <v>0</v>
      </c>
      <c r="N390" s="713">
        <v>41293.197884732232</v>
      </c>
      <c r="O390" s="714">
        <v>1.403117519846893</v>
      </c>
      <c r="P390" s="714">
        <v>0.10455623466725801</v>
      </c>
      <c r="Q390" s="714">
        <v>1.3218844985136871E-3</v>
      </c>
      <c r="R390" s="714">
        <v>1.2541694225548878E-5</v>
      </c>
      <c r="S390" s="714">
        <v>2.1378897499210101E-5</v>
      </c>
      <c r="T390" s="714">
        <v>0</v>
      </c>
      <c r="U390" s="714">
        <v>0</v>
      </c>
      <c r="V390" s="714">
        <v>0</v>
      </c>
      <c r="W390" s="714">
        <v>0</v>
      </c>
      <c r="X390" s="714">
        <v>0.10591203975749645</v>
      </c>
      <c r="Y390" s="714">
        <v>21.677700227057422</v>
      </c>
      <c r="Z390" s="714">
        <v>1.2633386479403095</v>
      </c>
      <c r="AA390" s="714">
        <v>0.28058155773494636</v>
      </c>
      <c r="AB390" s="714">
        <v>0.12551444084059429</v>
      </c>
      <c r="AC390" s="714">
        <v>2.8469157497627476E-2</v>
      </c>
      <c r="AD390" s="714">
        <v>1.0345266429057915E-2</v>
      </c>
      <c r="AE390" s="714">
        <v>1.3504991099570164E-3</v>
      </c>
      <c r="AF390" s="714">
        <v>1.7188569792050703E-3</v>
      </c>
      <c r="AG390" s="714">
        <v>9.2796816854426423E-5</v>
      </c>
      <c r="AH390" s="714">
        <v>1.7114112233485523</v>
      </c>
      <c r="AI390" s="714">
        <v>16.862256502654947</v>
      </c>
      <c r="AJ390" s="714">
        <v>0.98530788562355331</v>
      </c>
      <c r="AK390" s="714">
        <v>0.22339155994020415</v>
      </c>
      <c r="AL390" s="714">
        <v>2.2689985375507843E-2</v>
      </c>
      <c r="AM390" s="714">
        <v>2.5107403940309359E-2</v>
      </c>
      <c r="AN390" s="714">
        <v>8.2733070638799852E-3</v>
      </c>
      <c r="AO390" s="714">
        <v>2.6509508354957635E-4</v>
      </c>
      <c r="AP390" s="714">
        <v>1.3045967844828343E-3</v>
      </c>
      <c r="AQ390" s="714">
        <v>5.7964762984056243E-6</v>
      </c>
      <c r="AR390" s="714">
        <v>1.2663456302877858</v>
      </c>
    </row>
    <row r="391" spans="1:44">
      <c r="A391" s="711" t="s">
        <v>2022</v>
      </c>
      <c r="B391" s="712">
        <v>388</v>
      </c>
      <c r="C391" s="712" t="s">
        <v>512</v>
      </c>
      <c r="D391" s="713">
        <v>1502153</v>
      </c>
      <c r="E391" s="713">
        <v>1812578.1508093153</v>
      </c>
      <c r="F391" s="713">
        <v>119672.26312499575</v>
      </c>
      <c r="G391" s="713">
        <v>0</v>
      </c>
      <c r="H391" s="713">
        <v>16.201637144294104</v>
      </c>
      <c r="I391" s="713">
        <v>27.617731193099626</v>
      </c>
      <c r="J391" s="713">
        <v>0</v>
      </c>
      <c r="K391" s="713">
        <v>0</v>
      </c>
      <c r="L391" s="713">
        <v>0</v>
      </c>
      <c r="M391" s="713">
        <v>0</v>
      </c>
      <c r="N391" s="713">
        <v>119716.08249333313</v>
      </c>
      <c r="O391" s="714">
        <v>1.2066534839056442</v>
      </c>
      <c r="P391" s="714">
        <v>7.9667159819935621E-2</v>
      </c>
      <c r="Q391" s="714">
        <v>0</v>
      </c>
      <c r="R391" s="714">
        <v>1.0785610483282398E-5</v>
      </c>
      <c r="S391" s="714">
        <v>1.8385431572615855E-5</v>
      </c>
      <c r="T391" s="714">
        <v>0</v>
      </c>
      <c r="U391" s="714">
        <v>0</v>
      </c>
      <c r="V391" s="714">
        <v>0</v>
      </c>
      <c r="W391" s="714">
        <v>0</v>
      </c>
      <c r="X391" s="714">
        <v>7.9696330861991529E-2</v>
      </c>
      <c r="Y391" s="714">
        <v>15.641793615415793</v>
      </c>
      <c r="Z391" s="714">
        <v>0.89847666063617249</v>
      </c>
      <c r="AA391" s="714">
        <v>0.17294036175885405</v>
      </c>
      <c r="AB391" s="714">
        <v>8.7987401070371798E-2</v>
      </c>
      <c r="AC391" s="714">
        <v>1.7541562610278224E-2</v>
      </c>
      <c r="AD391" s="714">
        <v>8.5597422844602838E-3</v>
      </c>
      <c r="AE391" s="714">
        <v>3.7579987525636875E-4</v>
      </c>
      <c r="AF391" s="714">
        <v>6.3088221748834269E-4</v>
      </c>
      <c r="AG391" s="714">
        <v>2.4358147984606922E-5</v>
      </c>
      <c r="AH391" s="714">
        <v>1.1865367686008661</v>
      </c>
      <c r="AI391" s="714">
        <v>13.004298464145068</v>
      </c>
      <c r="AJ391" s="714">
        <v>0.74715515431310753</v>
      </c>
      <c r="AK391" s="714">
        <v>0.13371292019689326</v>
      </c>
      <c r="AL391" s="714">
        <v>1.0152867712657694E-2</v>
      </c>
      <c r="AM391" s="714">
        <v>1.5493259823669343E-2</v>
      </c>
      <c r="AN391" s="714">
        <v>7.2973423120923468E-3</v>
      </c>
      <c r="AO391" s="714">
        <v>1.2551386337053902E-4</v>
      </c>
      <c r="AP391" s="714">
        <v>4.9276847587689885E-4</v>
      </c>
      <c r="AQ391" s="714">
        <v>2.8950730230128094E-6</v>
      </c>
      <c r="AR391" s="714">
        <v>0.91443272177069057</v>
      </c>
    </row>
    <row r="392" spans="1:44">
      <c r="A392" s="711" t="s">
        <v>2023</v>
      </c>
      <c r="B392" s="712">
        <v>389</v>
      </c>
      <c r="C392" s="712" t="s">
        <v>242</v>
      </c>
      <c r="D392" s="713">
        <v>1482084</v>
      </c>
      <c r="E392" s="713">
        <v>0</v>
      </c>
      <c r="F392" s="713">
        <v>0</v>
      </c>
      <c r="G392" s="713">
        <v>0</v>
      </c>
      <c r="H392" s="713">
        <v>0</v>
      </c>
      <c r="I392" s="713">
        <v>0</v>
      </c>
      <c r="J392" s="713">
        <v>0</v>
      </c>
      <c r="K392" s="713">
        <v>0</v>
      </c>
      <c r="L392" s="713">
        <v>0</v>
      </c>
      <c r="M392" s="713">
        <v>0</v>
      </c>
      <c r="N392" s="713">
        <v>0</v>
      </c>
      <c r="O392" s="714">
        <v>0</v>
      </c>
      <c r="P392" s="714">
        <v>0</v>
      </c>
      <c r="Q392" s="714">
        <v>0</v>
      </c>
      <c r="R392" s="714">
        <v>0</v>
      </c>
      <c r="S392" s="714">
        <v>0</v>
      </c>
      <c r="T392" s="714">
        <v>0</v>
      </c>
      <c r="U392" s="714">
        <v>0</v>
      </c>
      <c r="V392" s="714">
        <v>0</v>
      </c>
      <c r="W392" s="714">
        <v>0</v>
      </c>
      <c r="X392" s="714">
        <v>0</v>
      </c>
      <c r="Y392" s="714">
        <v>75.647630111897783</v>
      </c>
      <c r="Z392" s="714">
        <v>3.9098963717016804</v>
      </c>
      <c r="AA392" s="714">
        <v>0.19427720363815867</v>
      </c>
      <c r="AB392" s="714">
        <v>0.22202631797725539</v>
      </c>
      <c r="AC392" s="714">
        <v>3.0208279835131125E-2</v>
      </c>
      <c r="AD392" s="714">
        <v>3.0134951289654977E-2</v>
      </c>
      <c r="AE392" s="714">
        <v>3.2764893292568618E-3</v>
      </c>
      <c r="AF392" s="714">
        <v>3.4281521393396751E-3</v>
      </c>
      <c r="AG392" s="714">
        <v>1.9713134764176931E-4</v>
      </c>
      <c r="AH392" s="714">
        <v>4.3934448972581199</v>
      </c>
      <c r="AI392" s="714">
        <v>57.201809436110153</v>
      </c>
      <c r="AJ392" s="714">
        <v>2.8847866232587442</v>
      </c>
      <c r="AK392" s="714">
        <v>6.854109286441333E-2</v>
      </c>
      <c r="AL392" s="714">
        <v>8.3262423575696434E-3</v>
      </c>
      <c r="AM392" s="714">
        <v>1.815578569606555E-2</v>
      </c>
      <c r="AN392" s="714">
        <v>2.1720328351620903E-2</v>
      </c>
      <c r="AO392" s="714">
        <v>1.2242188388261865E-3</v>
      </c>
      <c r="AP392" s="714">
        <v>2.4460222666851015E-3</v>
      </c>
      <c r="AQ392" s="714">
        <v>2.4559325992701705E-5</v>
      </c>
      <c r="AR392" s="714">
        <v>3.0052248729599178</v>
      </c>
    </row>
    <row r="393" spans="1:44">
      <c r="A393" s="711" t="s">
        <v>2024</v>
      </c>
      <c r="B393" s="712">
        <v>390</v>
      </c>
      <c r="C393" s="712" t="s">
        <v>243</v>
      </c>
      <c r="D393" s="713">
        <v>7735345</v>
      </c>
      <c r="E393" s="713">
        <v>39040667.149957202</v>
      </c>
      <c r="F393" s="713">
        <v>2651020.7045151694</v>
      </c>
      <c r="G393" s="713">
        <v>13950.765239464909</v>
      </c>
      <c r="H393" s="713">
        <v>348.9630076100986</v>
      </c>
      <c r="I393" s="713">
        <v>594.85140018121206</v>
      </c>
      <c r="J393" s="713">
        <v>0</v>
      </c>
      <c r="K393" s="713">
        <v>0</v>
      </c>
      <c r="L393" s="713">
        <v>0</v>
      </c>
      <c r="M393" s="713">
        <v>0</v>
      </c>
      <c r="N393" s="713">
        <v>2665915.2841624259</v>
      </c>
      <c r="O393" s="714">
        <v>5.0470492460203396</v>
      </c>
      <c r="P393" s="714">
        <v>0.34271525116399715</v>
      </c>
      <c r="Q393" s="714">
        <v>1.8035091181408079E-3</v>
      </c>
      <c r="R393" s="714">
        <v>4.5112791686744235E-5</v>
      </c>
      <c r="S393" s="714">
        <v>7.690043562132162E-5</v>
      </c>
      <c r="T393" s="714">
        <v>0</v>
      </c>
      <c r="U393" s="714">
        <v>0</v>
      </c>
      <c r="V393" s="714">
        <v>0</v>
      </c>
      <c r="W393" s="714">
        <v>0</v>
      </c>
      <c r="X393" s="714">
        <v>0.344640773509446</v>
      </c>
      <c r="Y393" s="714">
        <v>14.917660401926984</v>
      </c>
      <c r="Z393" s="714">
        <v>0.94213123858196035</v>
      </c>
      <c r="AA393" s="714">
        <v>0.12938683076649476</v>
      </c>
      <c r="AB393" s="714">
        <v>7.3638573439244348E-2</v>
      </c>
      <c r="AC393" s="714">
        <v>1.0238553424188081E-2</v>
      </c>
      <c r="AD393" s="714">
        <v>4.5503662137623708E-3</v>
      </c>
      <c r="AE393" s="714">
        <v>3.9754297801701142E-4</v>
      </c>
      <c r="AF393" s="714">
        <v>4.3584210198212319E-4</v>
      </c>
      <c r="AG393" s="714">
        <v>3.6624956252413598E-5</v>
      </c>
      <c r="AH393" s="714">
        <v>1.1608155724619016</v>
      </c>
      <c r="AI393" s="714">
        <v>12.792249360065405</v>
      </c>
      <c r="AJ393" s="714">
        <v>0.81843332697575866</v>
      </c>
      <c r="AK393" s="714">
        <v>9.3669158736749331E-2</v>
      </c>
      <c r="AL393" s="714">
        <v>5.9324845410980353E-3</v>
      </c>
      <c r="AM393" s="714">
        <v>8.8528086540836676E-3</v>
      </c>
      <c r="AN393" s="714">
        <v>3.6126953731701441E-3</v>
      </c>
      <c r="AO393" s="714">
        <v>9.5915089684833703E-5</v>
      </c>
      <c r="AP393" s="714">
        <v>3.0155281919496974E-4</v>
      </c>
      <c r="AQ393" s="714">
        <v>2.2812598498953943E-6</v>
      </c>
      <c r="AR393" s="714">
        <v>0.93090022344958956</v>
      </c>
    </row>
    <row r="394" spans="1:44">
      <c r="A394" s="711" t="s">
        <v>2025</v>
      </c>
      <c r="B394" s="712">
        <v>391</v>
      </c>
      <c r="C394" s="712" t="s">
        <v>25</v>
      </c>
      <c r="D394" s="713">
        <v>1027239730</v>
      </c>
      <c r="E394" s="713">
        <v>14993530739.138908</v>
      </c>
      <c r="F394" s="713">
        <v>872996226.46409392</v>
      </c>
      <c r="G394" s="713">
        <v>75559803.258016661</v>
      </c>
      <c r="H394" s="713">
        <v>30270452.193085071</v>
      </c>
      <c r="I394" s="713">
        <v>17349217.067179047</v>
      </c>
      <c r="J394" s="713">
        <v>36065134.413358636</v>
      </c>
      <c r="K394" s="713">
        <v>3214175.7339196447</v>
      </c>
      <c r="L394" s="713">
        <v>2246189.9554793332</v>
      </c>
      <c r="M394" s="713">
        <v>292790.7644857979</v>
      </c>
      <c r="N394" s="713">
        <v>1037993989.8496182</v>
      </c>
      <c r="O394" s="715"/>
      <c r="P394" s="715"/>
      <c r="Q394" s="715"/>
      <c r="R394" s="715"/>
      <c r="S394" s="715"/>
      <c r="T394" s="715"/>
      <c r="U394" s="715"/>
      <c r="V394" s="715"/>
      <c r="W394" s="715"/>
      <c r="X394" s="715"/>
      <c r="Y394" s="715"/>
      <c r="Z394" s="715"/>
      <c r="AA394" s="715"/>
      <c r="AB394" s="715"/>
      <c r="AC394" s="715"/>
      <c r="AD394" s="715"/>
      <c r="AE394" s="715"/>
      <c r="AF394" s="715"/>
      <c r="AG394" s="715"/>
      <c r="AH394" s="715"/>
      <c r="AI394" s="715"/>
      <c r="AJ394" s="715"/>
      <c r="AK394" s="715"/>
      <c r="AL394" s="715"/>
      <c r="AM394" s="715"/>
      <c r="AN394" s="715"/>
      <c r="AO394" s="715"/>
      <c r="AP394" s="715"/>
      <c r="AQ394" s="715"/>
      <c r="AR394" s="715"/>
    </row>
    <row r="395" spans="1:44">
      <c r="A395" s="711" t="s">
        <v>2026</v>
      </c>
      <c r="B395" s="712">
        <v>392</v>
      </c>
      <c r="C395" s="712" t="s">
        <v>246</v>
      </c>
      <c r="D395" s="713"/>
      <c r="E395" s="713">
        <v>12800831.183456603</v>
      </c>
      <c r="F395" s="713">
        <v>868379.74825489556</v>
      </c>
      <c r="G395" s="713">
        <v>0</v>
      </c>
      <c r="H395" s="713">
        <v>114.41957517093941</v>
      </c>
      <c r="I395" s="713">
        <v>195.04257762077788</v>
      </c>
      <c r="J395" s="713">
        <v>0</v>
      </c>
      <c r="K395" s="713">
        <v>0</v>
      </c>
      <c r="L395" s="713">
        <v>0</v>
      </c>
      <c r="M395" s="713">
        <v>0</v>
      </c>
      <c r="N395" s="713">
        <v>868689.21040768735</v>
      </c>
    </row>
    <row r="396" spans="1:44">
      <c r="A396" s="711" t="s">
        <v>2027</v>
      </c>
      <c r="B396" s="712">
        <v>393</v>
      </c>
      <c r="C396" s="712" t="s">
        <v>843</v>
      </c>
      <c r="D396" s="713"/>
      <c r="E396" s="713">
        <v>1739230392.1572287</v>
      </c>
      <c r="F396" s="713">
        <v>109180147.77693169</v>
      </c>
      <c r="G396" s="713">
        <v>28125.476909081182</v>
      </c>
      <c r="H396" s="713">
        <v>192204.72117038621</v>
      </c>
      <c r="I396" s="713">
        <v>427929.05936837662</v>
      </c>
      <c r="J396" s="713">
        <v>10078506.462207841</v>
      </c>
      <c r="K396" s="713">
        <v>0</v>
      </c>
      <c r="L396" s="713">
        <v>0</v>
      </c>
      <c r="M396" s="713">
        <v>0</v>
      </c>
      <c r="N396" s="713">
        <v>119906913.49658737</v>
      </c>
    </row>
    <row r="397" spans="1:44">
      <c r="A397" s="716" t="s">
        <v>2028</v>
      </c>
      <c r="B397" s="712">
        <v>394</v>
      </c>
      <c r="C397" s="712" t="s">
        <v>245</v>
      </c>
      <c r="D397" s="713"/>
      <c r="E397" s="713">
        <v>16745561962.479593</v>
      </c>
      <c r="F397" s="713">
        <v>983044753.98928046</v>
      </c>
      <c r="G397" s="713">
        <v>75587928.734925747</v>
      </c>
      <c r="H397" s="713">
        <v>30462771.333830629</v>
      </c>
      <c r="I397" s="713">
        <v>17777341.169125043</v>
      </c>
      <c r="J397" s="713">
        <v>46143640.875566475</v>
      </c>
      <c r="K397" s="713">
        <v>3214175.7339196447</v>
      </c>
      <c r="L397" s="713">
        <v>2246189.9554793332</v>
      </c>
      <c r="M397" s="713">
        <v>292790.7644857979</v>
      </c>
      <c r="N397" s="713">
        <v>1158769592.5566132</v>
      </c>
    </row>
    <row r="398" spans="1:44">
      <c r="A398" s="711"/>
      <c r="B398" s="712"/>
      <c r="C398" s="712"/>
      <c r="D398" s="717"/>
      <c r="E398" s="717"/>
      <c r="F398" s="717"/>
      <c r="G398" s="717"/>
      <c r="H398" s="717"/>
      <c r="I398" s="717"/>
      <c r="J398" s="717"/>
      <c r="K398" s="717"/>
      <c r="L398" s="717"/>
      <c r="M398" s="717"/>
      <c r="N398" s="717"/>
      <c r="O398" s="718"/>
      <c r="P398" s="718"/>
      <c r="Q398" s="718"/>
      <c r="R398" s="718"/>
      <c r="S398" s="718"/>
      <c r="T398" s="718"/>
      <c r="U398" s="718"/>
      <c r="V398" s="718"/>
      <c r="W398" s="718"/>
      <c r="X398" s="718"/>
      <c r="Y398" s="718"/>
      <c r="Z398" s="718"/>
      <c r="AA398" s="718"/>
      <c r="AB398" s="718"/>
      <c r="AC398" s="718"/>
      <c r="AD398" s="718"/>
      <c r="AE398" s="718"/>
      <c r="AF398" s="718"/>
      <c r="AG398" s="718"/>
      <c r="AH398" s="718"/>
      <c r="AI398" s="718"/>
      <c r="AJ398" s="718"/>
      <c r="AK398" s="718"/>
      <c r="AL398" s="718"/>
      <c r="AM398" s="718"/>
      <c r="AN398" s="718"/>
      <c r="AO398" s="718"/>
      <c r="AP398" s="718"/>
      <c r="AQ398" s="718"/>
    </row>
    <row r="399" spans="1:44">
      <c r="A399" s="711"/>
      <c r="B399" s="712"/>
      <c r="C399" s="712"/>
      <c r="D399" s="717"/>
      <c r="E399" s="717"/>
      <c r="F399" s="717"/>
      <c r="G399" s="717"/>
      <c r="H399" s="717"/>
      <c r="I399" s="717"/>
      <c r="J399" s="717"/>
      <c r="K399" s="717"/>
      <c r="L399" s="717"/>
      <c r="M399" s="717"/>
      <c r="N399" s="717"/>
      <c r="O399" s="719"/>
      <c r="P399" s="719"/>
      <c r="Q399" s="719"/>
      <c r="R399" s="719"/>
      <c r="S399" s="719"/>
      <c r="T399" s="719"/>
      <c r="U399" s="719"/>
      <c r="V399" s="719"/>
      <c r="W399" s="719"/>
      <c r="X399" s="719"/>
      <c r="Y399" s="720"/>
      <c r="Z399" s="719"/>
      <c r="AA399" s="719"/>
      <c r="AB399" s="719"/>
      <c r="AC399" s="719"/>
      <c r="AD399" s="721"/>
      <c r="AE399" s="721"/>
      <c r="AF399" s="721"/>
      <c r="AG399" s="721"/>
      <c r="AH399" s="719"/>
      <c r="AI399" s="720"/>
      <c r="AJ399" s="719"/>
      <c r="AK399" s="719"/>
      <c r="AL399" s="719"/>
      <c r="AM399" s="719"/>
      <c r="AN399" s="722"/>
      <c r="AO399" s="722"/>
      <c r="AP399" s="722"/>
      <c r="AQ399" s="722"/>
    </row>
    <row r="400" spans="1:44">
      <c r="A400" s="711"/>
      <c r="B400" s="712"/>
      <c r="C400" s="712"/>
      <c r="D400" s="717"/>
      <c r="E400" s="717"/>
      <c r="F400" s="717"/>
      <c r="G400" s="717"/>
      <c r="H400" s="717"/>
      <c r="I400" s="717"/>
      <c r="J400" s="717"/>
      <c r="K400" s="717"/>
      <c r="L400" s="717"/>
      <c r="M400" s="717"/>
      <c r="N400" s="717"/>
      <c r="O400" s="719"/>
      <c r="P400" s="719"/>
      <c r="Q400" s="719"/>
      <c r="R400" s="719"/>
      <c r="S400" s="719"/>
      <c r="T400" s="719"/>
      <c r="U400" s="719"/>
      <c r="V400" s="719"/>
      <c r="W400" s="719"/>
      <c r="X400" s="719"/>
      <c r="Y400" s="720"/>
      <c r="Z400" s="719"/>
      <c r="AA400" s="719"/>
      <c r="AB400" s="719"/>
      <c r="AC400" s="719"/>
      <c r="AD400" s="721"/>
      <c r="AE400" s="721"/>
      <c r="AF400" s="721"/>
      <c r="AG400" s="721"/>
      <c r="AH400" s="719"/>
      <c r="AI400" s="720"/>
      <c r="AJ400" s="719"/>
      <c r="AK400" s="719"/>
      <c r="AL400" s="719"/>
      <c r="AM400" s="719"/>
      <c r="AN400" s="722"/>
      <c r="AO400" s="722"/>
      <c r="AP400" s="722"/>
      <c r="AQ400" s="722"/>
    </row>
    <row r="401" spans="1:43">
      <c r="A401" s="711"/>
      <c r="B401" s="712"/>
      <c r="C401" s="712"/>
      <c r="D401" s="717"/>
      <c r="E401" s="717"/>
      <c r="F401" s="717"/>
      <c r="G401" s="717"/>
      <c r="H401" s="717"/>
      <c r="I401" s="717"/>
      <c r="J401" s="717"/>
      <c r="K401" s="717"/>
      <c r="L401" s="717"/>
      <c r="M401" s="717"/>
      <c r="N401" s="717"/>
      <c r="O401" s="719"/>
      <c r="P401" s="719"/>
      <c r="Q401" s="719"/>
      <c r="R401" s="719"/>
      <c r="S401" s="719"/>
      <c r="T401" s="719"/>
      <c r="U401" s="719"/>
      <c r="V401" s="719"/>
      <c r="W401" s="719"/>
      <c r="X401" s="719"/>
      <c r="Y401" s="720"/>
      <c r="Z401" s="719"/>
      <c r="AA401" s="719"/>
      <c r="AB401" s="719"/>
      <c r="AC401" s="719"/>
      <c r="AD401" s="721"/>
      <c r="AE401" s="721"/>
      <c r="AF401" s="721"/>
      <c r="AG401" s="721"/>
      <c r="AH401" s="719"/>
      <c r="AI401" s="720"/>
      <c r="AJ401" s="719"/>
      <c r="AK401" s="719"/>
      <c r="AL401" s="719"/>
      <c r="AM401" s="719"/>
      <c r="AN401" s="722"/>
      <c r="AO401" s="722"/>
      <c r="AP401" s="722"/>
      <c r="AQ401" s="722"/>
    </row>
    <row r="402" spans="1:43">
      <c r="A402" s="716"/>
      <c r="B402" s="712"/>
      <c r="C402" s="712"/>
      <c r="D402" s="717"/>
      <c r="E402" s="717"/>
      <c r="F402" s="717"/>
      <c r="G402" s="717"/>
      <c r="H402" s="717"/>
      <c r="I402" s="717"/>
      <c r="J402" s="717"/>
      <c r="K402" s="717"/>
      <c r="L402" s="717"/>
      <c r="M402" s="717"/>
      <c r="N402" s="717"/>
      <c r="O402" s="719"/>
      <c r="P402" s="719"/>
      <c r="Q402" s="719"/>
      <c r="R402" s="719"/>
      <c r="S402" s="719"/>
      <c r="T402" s="719"/>
      <c r="U402" s="719"/>
      <c r="V402" s="719"/>
      <c r="W402" s="719"/>
      <c r="X402" s="719"/>
      <c r="Y402" s="720"/>
      <c r="Z402" s="719"/>
      <c r="AA402" s="719"/>
      <c r="AB402" s="719"/>
      <c r="AC402" s="719"/>
      <c r="AD402" s="721"/>
      <c r="AE402" s="721"/>
      <c r="AF402" s="721"/>
      <c r="AG402" s="721"/>
      <c r="AH402" s="719"/>
      <c r="AI402" s="720"/>
      <c r="AJ402" s="719"/>
      <c r="AK402" s="719"/>
      <c r="AL402" s="719"/>
      <c r="AM402" s="719"/>
      <c r="AN402" s="722"/>
      <c r="AO402" s="722"/>
      <c r="AP402" s="722"/>
      <c r="AQ402" s="722"/>
    </row>
    <row r="403" spans="1:43">
      <c r="A403" s="711"/>
      <c r="B403" s="712"/>
      <c r="C403" s="712"/>
      <c r="E403" s="717"/>
      <c r="F403" s="717"/>
      <c r="G403" s="717"/>
      <c r="H403" s="717"/>
      <c r="I403" s="717"/>
      <c r="J403" s="717"/>
      <c r="K403" s="717"/>
      <c r="L403" s="717"/>
      <c r="M403" s="717"/>
      <c r="N403" s="717"/>
    </row>
    <row r="404" spans="1:43">
      <c r="A404" s="711"/>
      <c r="B404" s="712"/>
      <c r="C404" s="712"/>
    </row>
    <row r="405" spans="1:43">
      <c r="A405" s="711"/>
      <c r="B405" s="712"/>
      <c r="C405" s="712"/>
    </row>
    <row r="406" spans="1:43">
      <c r="A406" s="711"/>
      <c r="B406" s="712"/>
      <c r="C406" s="712"/>
    </row>
  </sheetData>
  <phoneticPr fontId="90"/>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6D902-E19F-4B73-A1FF-EECFA37665C8}">
  <dimension ref="B1:BJ398"/>
  <sheetViews>
    <sheetView zoomScale="90" zoomScaleNormal="90" workbookViewId="0"/>
  </sheetViews>
  <sheetFormatPr defaultColWidth="13.54296875" defaultRowHeight="14.5"/>
  <cols>
    <col min="1" max="1" width="4.54296875" style="566" customWidth="1"/>
    <col min="2" max="2" width="10.90625" style="565" customWidth="1"/>
    <col min="3" max="3" width="3.7265625" style="566" customWidth="1"/>
    <col min="4" max="4" width="13.54296875" style="566"/>
    <col min="5" max="5" width="14.81640625" style="566" customWidth="1"/>
    <col min="6" max="6" width="11.36328125" style="566" customWidth="1"/>
    <col min="7" max="14" width="10.6328125" style="566" customWidth="1"/>
    <col min="15" max="15" width="7.7265625" style="565" customWidth="1"/>
    <col min="16" max="16" width="7.6328125" style="566" customWidth="1"/>
    <col min="17" max="17" width="13.54296875" style="566"/>
    <col min="18" max="26" width="15.81640625" style="566" bestFit="1" customWidth="1"/>
    <col min="27" max="27" width="6.81640625" style="566" customWidth="1"/>
    <col min="28" max="28" width="6.6328125" style="566" customWidth="1"/>
    <col min="29" max="29" width="13.54296875" style="566"/>
    <col min="30" max="30" width="17.453125" style="566" customWidth="1"/>
    <col min="31" max="38" width="13.54296875" style="566"/>
    <col min="39" max="39" width="3.453125" style="566" customWidth="1"/>
    <col min="40" max="40" width="17.26953125" style="566" customWidth="1"/>
    <col min="41" max="41" width="13.54296875" style="566"/>
    <col min="42" max="49" width="9.54296875" style="566" customWidth="1"/>
    <col min="50" max="50" width="3.1796875" style="566" customWidth="1"/>
    <col min="51" max="51" width="16.453125" style="566" customWidth="1"/>
    <col min="52" max="52" width="5.54296875" style="565" customWidth="1"/>
    <col min="53" max="53" width="21.1796875" style="566" customWidth="1"/>
    <col min="54" max="54" width="14.1796875" style="566" customWidth="1"/>
    <col min="55" max="55" width="14.1796875" style="567" customWidth="1"/>
    <col min="56" max="56" width="13.54296875" style="567"/>
    <col min="57" max="58" width="10" style="567" customWidth="1"/>
    <col min="59" max="16384" width="13.54296875" style="566"/>
  </cols>
  <sheetData>
    <row r="1" spans="2:62" s="573" customFormat="1" ht="15" thickBot="1">
      <c r="B1" s="572"/>
      <c r="F1" s="572">
        <v>0</v>
      </c>
      <c r="G1" s="572">
        <v>1</v>
      </c>
      <c r="H1" s="572">
        <v>2</v>
      </c>
      <c r="I1" s="572">
        <v>3</v>
      </c>
      <c r="J1" s="572">
        <v>4</v>
      </c>
      <c r="K1" s="572">
        <v>5</v>
      </c>
      <c r="L1" s="572">
        <v>6</v>
      </c>
      <c r="M1" s="572">
        <v>7</v>
      </c>
      <c r="N1" s="572">
        <v>8</v>
      </c>
      <c r="O1" s="572"/>
      <c r="R1" s="592">
        <f t="shared" ref="R1:Z1" si="0">SUM(F4:F393)</f>
        <v>14993530739.138912</v>
      </c>
      <c r="S1" s="592">
        <f t="shared" si="0"/>
        <v>872996226.46409416</v>
      </c>
      <c r="T1" s="592">
        <f t="shared" si="0"/>
        <v>75559803.258016691</v>
      </c>
      <c r="U1" s="592">
        <f t="shared" si="0"/>
        <v>30270452.193085078</v>
      </c>
      <c r="V1" s="592">
        <f t="shared" si="0"/>
        <v>17349217.067179032</v>
      </c>
      <c r="W1" s="592">
        <f t="shared" si="0"/>
        <v>36065134.413358636</v>
      </c>
      <c r="X1" s="592">
        <f t="shared" si="0"/>
        <v>3214175.7339196443</v>
      </c>
      <c r="Y1" s="592">
        <f t="shared" si="0"/>
        <v>2246189.955479335</v>
      </c>
      <c r="Z1" s="592">
        <f t="shared" si="0"/>
        <v>292790.7644857979</v>
      </c>
      <c r="AD1" s="592">
        <f t="shared" ref="AD1:AL1" si="1">R1</f>
        <v>14993530739.138912</v>
      </c>
      <c r="AE1" s="592">
        <f t="shared" si="1"/>
        <v>872996226.46409416</v>
      </c>
      <c r="AF1" s="592">
        <f t="shared" si="1"/>
        <v>75559803.258016691</v>
      </c>
      <c r="AG1" s="592">
        <f t="shared" si="1"/>
        <v>30270452.193085078</v>
      </c>
      <c r="AH1" s="592">
        <f t="shared" si="1"/>
        <v>17349217.067179032</v>
      </c>
      <c r="AI1" s="592">
        <f t="shared" si="1"/>
        <v>36065134.413358636</v>
      </c>
      <c r="AJ1" s="592">
        <f t="shared" si="1"/>
        <v>3214175.7339196443</v>
      </c>
      <c r="AK1" s="592">
        <f t="shared" si="1"/>
        <v>2246189.955479335</v>
      </c>
      <c r="AL1" s="592">
        <f t="shared" si="1"/>
        <v>292790.7644857979</v>
      </c>
      <c r="AZ1" s="572"/>
      <c r="BC1" s="609"/>
      <c r="BD1" s="609"/>
      <c r="BE1" s="609"/>
      <c r="BF1" s="609"/>
    </row>
    <row r="2" spans="2:62" s="568" customFormat="1" ht="60" customHeight="1" thickTop="1" thickBot="1">
      <c r="B2" s="584" t="s">
        <v>1490</v>
      </c>
      <c r="C2" s="585"/>
      <c r="D2" s="586" t="s">
        <v>1491</v>
      </c>
      <c r="E2" s="579" t="s">
        <v>1492</v>
      </c>
      <c r="F2" s="578" t="s">
        <v>1493</v>
      </c>
      <c r="G2" s="579" t="s">
        <v>1494</v>
      </c>
      <c r="H2" s="579" t="s">
        <v>1495</v>
      </c>
      <c r="I2" s="579" t="s">
        <v>1496</v>
      </c>
      <c r="J2" s="579" t="s">
        <v>1497</v>
      </c>
      <c r="K2" s="579" t="s">
        <v>1498</v>
      </c>
      <c r="L2" s="579" t="s">
        <v>1499</v>
      </c>
      <c r="M2" s="579" t="s">
        <v>1500</v>
      </c>
      <c r="N2" s="580" t="s">
        <v>1501</v>
      </c>
      <c r="O2" s="569"/>
      <c r="P2" s="577"/>
      <c r="Q2" s="579"/>
      <c r="R2" s="597" t="s">
        <v>1493</v>
      </c>
      <c r="S2" s="598" t="s">
        <v>1494</v>
      </c>
      <c r="T2" s="598" t="s">
        <v>1495</v>
      </c>
      <c r="U2" s="598" t="s">
        <v>1496</v>
      </c>
      <c r="V2" s="598" t="s">
        <v>1497</v>
      </c>
      <c r="W2" s="598" t="s">
        <v>1498</v>
      </c>
      <c r="X2" s="598" t="s">
        <v>1499</v>
      </c>
      <c r="Y2" s="598" t="s">
        <v>1500</v>
      </c>
      <c r="Z2" s="599" t="s">
        <v>1501</v>
      </c>
      <c r="AB2" s="577"/>
      <c r="AC2" s="579"/>
      <c r="AD2" s="597" t="s">
        <v>1493</v>
      </c>
      <c r="AE2" s="598" t="s">
        <v>1494</v>
      </c>
      <c r="AF2" s="598" t="s">
        <v>1495</v>
      </c>
      <c r="AG2" s="598" t="s">
        <v>1496</v>
      </c>
      <c r="AH2" s="598" t="s">
        <v>1497</v>
      </c>
      <c r="AI2" s="598" t="s">
        <v>1498</v>
      </c>
      <c r="AJ2" s="598" t="s">
        <v>1499</v>
      </c>
      <c r="AK2" s="598" t="s">
        <v>1500</v>
      </c>
      <c r="AL2" s="599" t="s">
        <v>1501</v>
      </c>
      <c r="AN2" s="570"/>
      <c r="AO2" s="603" t="s">
        <v>1493</v>
      </c>
      <c r="AP2" s="604" t="s">
        <v>1494</v>
      </c>
      <c r="AQ2" s="604" t="s">
        <v>1495</v>
      </c>
      <c r="AR2" s="604" t="s">
        <v>1496</v>
      </c>
      <c r="AS2" s="604" t="s">
        <v>1497</v>
      </c>
      <c r="AT2" s="604" t="s">
        <v>1498</v>
      </c>
      <c r="AU2" s="604" t="s">
        <v>1499</v>
      </c>
      <c r="AV2" s="604" t="s">
        <v>1500</v>
      </c>
      <c r="AW2" s="605" t="s">
        <v>1501</v>
      </c>
      <c r="AX2" s="564"/>
      <c r="AY2" s="606" t="s">
        <v>193</v>
      </c>
      <c r="AZ2" s="607"/>
      <c r="BA2" s="731"/>
      <c r="BB2" s="570" t="s">
        <v>1493</v>
      </c>
      <c r="BC2" s="571" t="s">
        <v>1494</v>
      </c>
      <c r="BD2" s="604" t="s">
        <v>1495</v>
      </c>
      <c r="BE2" s="604" t="s">
        <v>1496</v>
      </c>
      <c r="BF2" s="604" t="s">
        <v>1497</v>
      </c>
      <c r="BG2" s="604" t="s">
        <v>1498</v>
      </c>
      <c r="BH2" s="604" t="s">
        <v>1499</v>
      </c>
      <c r="BI2" s="604" t="s">
        <v>1500</v>
      </c>
      <c r="BJ2" s="605" t="s">
        <v>1501</v>
      </c>
    </row>
    <row r="3" spans="2:62" ht="16.5" thickBot="1">
      <c r="B3" s="587" t="s">
        <v>1533</v>
      </c>
      <c r="C3" s="588" t="s">
        <v>1534</v>
      </c>
      <c r="D3" s="589" t="s">
        <v>1535</v>
      </c>
      <c r="E3" s="588" t="s">
        <v>1536</v>
      </c>
      <c r="F3" s="608" t="s">
        <v>1537</v>
      </c>
      <c r="G3" s="582" t="s">
        <v>1538</v>
      </c>
      <c r="H3" s="582" t="s">
        <v>1538</v>
      </c>
      <c r="I3" s="582" t="s">
        <v>1539</v>
      </c>
      <c r="J3" s="582" t="s">
        <v>1539</v>
      </c>
      <c r="K3" s="582" t="s">
        <v>1539</v>
      </c>
      <c r="L3" s="582" t="s">
        <v>1539</v>
      </c>
      <c r="M3" s="582" t="s">
        <v>1539</v>
      </c>
      <c r="N3" s="583" t="s">
        <v>1539</v>
      </c>
      <c r="P3" s="591">
        <v>108</v>
      </c>
      <c r="Q3" s="575"/>
      <c r="R3" s="662">
        <f t="shared" ref="R3:Z3" si="2">SUM(R4:R111)</f>
        <v>14993530739.138905</v>
      </c>
      <c r="S3" s="663">
        <f t="shared" si="2"/>
        <v>872996226.46409392</v>
      </c>
      <c r="T3" s="663">
        <f t="shared" si="2"/>
        <v>75559803.258016646</v>
      </c>
      <c r="U3" s="663">
        <f t="shared" si="2"/>
        <v>30270452.193085067</v>
      </c>
      <c r="V3" s="663">
        <f t="shared" si="2"/>
        <v>17349217.067179039</v>
      </c>
      <c r="W3" s="663">
        <f t="shared" si="2"/>
        <v>36065134.413358644</v>
      </c>
      <c r="X3" s="663">
        <f t="shared" si="2"/>
        <v>3214175.7339196438</v>
      </c>
      <c r="Y3" s="663">
        <f t="shared" si="2"/>
        <v>2246189.9554793332</v>
      </c>
      <c r="Z3" s="664">
        <f t="shared" si="2"/>
        <v>292790.7644857979</v>
      </c>
      <c r="AA3" s="574"/>
      <c r="AB3" s="591"/>
      <c r="AC3" s="575"/>
      <c r="AD3" s="600">
        <f t="shared" ref="AD3:AL3" si="3">SUM(AD4:AD40)</f>
        <v>14993530739.13891</v>
      </c>
      <c r="AE3" s="601">
        <f t="shared" si="3"/>
        <v>872996226.46409392</v>
      </c>
      <c r="AF3" s="601">
        <f t="shared" si="3"/>
        <v>75559803.258016661</v>
      </c>
      <c r="AG3" s="601">
        <f t="shared" si="3"/>
        <v>30270452.19308506</v>
      </c>
      <c r="AH3" s="601">
        <f t="shared" si="3"/>
        <v>17349217.067179043</v>
      </c>
      <c r="AI3" s="601">
        <f t="shared" si="3"/>
        <v>36065134.413358636</v>
      </c>
      <c r="AJ3" s="601">
        <f t="shared" si="3"/>
        <v>3214175.7339196438</v>
      </c>
      <c r="AK3" s="601">
        <f t="shared" si="3"/>
        <v>2246189.9554793336</v>
      </c>
      <c r="AL3" s="602">
        <f t="shared" si="3"/>
        <v>292790.7644857979</v>
      </c>
      <c r="AX3" s="573"/>
      <c r="AY3" s="279"/>
      <c r="AZ3" s="572"/>
    </row>
    <row r="4" spans="2:62" s="610" customFormat="1" ht="15" thickTop="1">
      <c r="B4" s="611" t="s">
        <v>1543</v>
      </c>
      <c r="C4" s="612">
        <v>1</v>
      </c>
      <c r="D4" s="612" t="s">
        <v>1544</v>
      </c>
      <c r="E4" s="652">
        <v>1718817</v>
      </c>
      <c r="F4" s="653">
        <v>27350987.889006354</v>
      </c>
      <c r="G4" s="654">
        <v>1870499.5152863085</v>
      </c>
      <c r="H4" s="654">
        <v>91508.646931245778</v>
      </c>
      <c r="I4" s="654">
        <v>13380798.835108919</v>
      </c>
      <c r="J4" s="654">
        <v>1115948.1314253444</v>
      </c>
      <c r="K4" s="654">
        <v>0</v>
      </c>
      <c r="L4" s="654">
        <v>0</v>
      </c>
      <c r="M4" s="654">
        <v>0</v>
      </c>
      <c r="N4" s="655">
        <v>0</v>
      </c>
      <c r="O4" s="613">
        <v>11</v>
      </c>
      <c r="P4" s="614">
        <v>11</v>
      </c>
      <c r="Q4" s="615" t="s">
        <v>316</v>
      </c>
      <c r="R4" s="665">
        <f t="shared" ref="R4:Z4" si="4">SUMIF($O$4:$O$393,$P4,F$4:F$393)</f>
        <v>135372332.54770473</v>
      </c>
      <c r="S4" s="666">
        <f t="shared" si="4"/>
        <v>9454245.7088660821</v>
      </c>
      <c r="T4" s="666">
        <f t="shared" si="4"/>
        <v>451159.41363353276</v>
      </c>
      <c r="U4" s="666">
        <f t="shared" si="4"/>
        <v>13411727.018872092</v>
      </c>
      <c r="V4" s="666">
        <f t="shared" si="4"/>
        <v>5227016.6984540122</v>
      </c>
      <c r="W4" s="666">
        <f t="shared" si="4"/>
        <v>0</v>
      </c>
      <c r="X4" s="666">
        <f t="shared" si="4"/>
        <v>0</v>
      </c>
      <c r="Y4" s="666">
        <f t="shared" si="4"/>
        <v>0</v>
      </c>
      <c r="Z4" s="667">
        <f t="shared" si="4"/>
        <v>0</v>
      </c>
      <c r="AA4" s="617">
        <v>1</v>
      </c>
      <c r="AB4" s="614">
        <v>1</v>
      </c>
      <c r="AC4" s="615" t="s">
        <v>234</v>
      </c>
      <c r="AD4" s="672">
        <f t="shared" ref="AD4:AL4" si="5">SUMIF($AA$4:$AA$111,$AB4,R$4:R$111)</f>
        <v>248999089.57652986</v>
      </c>
      <c r="AE4" s="673">
        <f t="shared" si="5"/>
        <v>17448286.098258547</v>
      </c>
      <c r="AF4" s="673">
        <f t="shared" si="5"/>
        <v>470529.31332413474</v>
      </c>
      <c r="AG4" s="673">
        <f t="shared" si="5"/>
        <v>24684248.160102107</v>
      </c>
      <c r="AH4" s="673">
        <f t="shared" si="5"/>
        <v>8807740.851764122</v>
      </c>
      <c r="AI4" s="673">
        <f t="shared" si="5"/>
        <v>125172.01326514682</v>
      </c>
      <c r="AJ4" s="673">
        <f t="shared" si="5"/>
        <v>0</v>
      </c>
      <c r="AK4" s="673">
        <f t="shared" si="5"/>
        <v>0</v>
      </c>
      <c r="AL4" s="674">
        <f t="shared" si="5"/>
        <v>0</v>
      </c>
      <c r="AN4" s="562">
        <f>生産者価格評価表!BC7</f>
        <v>12365811</v>
      </c>
      <c r="AO4" s="680">
        <f>+AD4/$AN4</f>
        <v>20.136090514122355</v>
      </c>
      <c r="AP4" s="681">
        <f t="shared" ref="AP4:AW19" si="6">+AE4/$AN4</f>
        <v>1.4110102522397072</v>
      </c>
      <c r="AQ4" s="681">
        <f t="shared" si="6"/>
        <v>3.8050825240991855E-2</v>
      </c>
      <c r="AR4" s="681">
        <f t="shared" si="6"/>
        <v>1.9961689662006079</v>
      </c>
      <c r="AS4" s="681">
        <f t="shared" si="6"/>
        <v>0.71226552401327514</v>
      </c>
      <c r="AT4" s="681">
        <f t="shared" si="6"/>
        <v>1.0122426524644993E-2</v>
      </c>
      <c r="AU4" s="681">
        <f t="shared" si="6"/>
        <v>0</v>
      </c>
      <c r="AV4" s="681">
        <f t="shared" si="6"/>
        <v>0</v>
      </c>
      <c r="AW4" s="621">
        <f t="shared" si="6"/>
        <v>0</v>
      </c>
      <c r="AX4" s="618"/>
      <c r="AY4" s="619">
        <f>波及推計!X7</f>
        <v>462888.29476899724</v>
      </c>
      <c r="AZ4" s="620" t="s">
        <v>36</v>
      </c>
      <c r="BA4" s="621" t="s">
        <v>234</v>
      </c>
      <c r="BB4" s="622">
        <f t="shared" ref="BB4:BJ4" si="7">+$AY4*AO4</f>
        <v>9320760.6013962775</v>
      </c>
      <c r="BC4" s="624">
        <f t="shared" si="7"/>
        <v>653140.12956081075</v>
      </c>
      <c r="BD4" s="623">
        <f t="shared" si="7"/>
        <v>17613.281610355836</v>
      </c>
      <c r="BE4" s="623">
        <f t="shared" si="7"/>
        <v>924003.24883539148</v>
      </c>
      <c r="BF4" s="623">
        <f t="shared" si="7"/>
        <v>329699.37383325119</v>
      </c>
      <c r="BG4" s="623">
        <f t="shared" si="7"/>
        <v>4685.5527529173878</v>
      </c>
      <c r="BH4" s="623">
        <f t="shared" si="7"/>
        <v>0</v>
      </c>
      <c r="BI4" s="623">
        <f t="shared" si="7"/>
        <v>0</v>
      </c>
      <c r="BJ4" s="624">
        <f t="shared" si="7"/>
        <v>0</v>
      </c>
    </row>
    <row r="5" spans="2:62" s="610" customFormat="1">
      <c r="B5" s="611" t="s">
        <v>1545</v>
      </c>
      <c r="C5" s="612">
        <v>2</v>
      </c>
      <c r="D5" s="612" t="s">
        <v>1546</v>
      </c>
      <c r="E5" s="652">
        <v>52943</v>
      </c>
      <c r="F5" s="656">
        <v>1064115.6542980631</v>
      </c>
      <c r="G5" s="652">
        <v>73056.544385311063</v>
      </c>
      <c r="H5" s="652">
        <v>31366.627342556149</v>
      </c>
      <c r="I5" s="652">
        <v>8584.8568056811164</v>
      </c>
      <c r="J5" s="652">
        <v>326777.01757255848</v>
      </c>
      <c r="K5" s="652">
        <v>0</v>
      </c>
      <c r="L5" s="652">
        <v>0</v>
      </c>
      <c r="M5" s="652">
        <v>0</v>
      </c>
      <c r="N5" s="657">
        <v>0</v>
      </c>
      <c r="O5" s="613">
        <v>11</v>
      </c>
      <c r="P5" s="625">
        <v>12</v>
      </c>
      <c r="Q5" s="626" t="s">
        <v>318</v>
      </c>
      <c r="R5" s="668">
        <f t="shared" ref="R5:U68" si="8">SUMIF($O$4:$O$393,$P5,F$4:F$393)</f>
        <v>12028587.969215702</v>
      </c>
      <c r="S5" s="669">
        <f t="shared" si="8"/>
        <v>821457.42733207555</v>
      </c>
      <c r="T5" s="669">
        <f t="shared" si="8"/>
        <v>938.51616082963028</v>
      </c>
      <c r="U5" s="669">
        <f t="shared" si="8"/>
        <v>11237983.473831138</v>
      </c>
      <c r="V5" s="669">
        <f t="shared" ref="V5:Y68" si="9">SUMIF($O$4:$O$393,$P5,J$4:J$393)</f>
        <v>3547211.9288011692</v>
      </c>
      <c r="W5" s="669">
        <f t="shared" si="9"/>
        <v>0</v>
      </c>
      <c r="X5" s="669">
        <f t="shared" si="9"/>
        <v>0</v>
      </c>
      <c r="Y5" s="669">
        <f t="shared" si="9"/>
        <v>0</v>
      </c>
      <c r="Z5" s="616">
        <f t="shared" ref="Z5:Z68" si="10">SUMIF($O$4:$O$393,$P5,N$4:N$393)</f>
        <v>0</v>
      </c>
      <c r="AA5" s="617">
        <v>1</v>
      </c>
      <c r="AB5" s="625">
        <v>6</v>
      </c>
      <c r="AC5" s="626" t="s">
        <v>85</v>
      </c>
      <c r="AD5" s="675">
        <f t="shared" ref="AD5:AK40" si="11">SUMIF($AA$4:$AA$111,$AB5,R$4:R$111)</f>
        <v>12654616.395166937</v>
      </c>
      <c r="AE5" s="669">
        <f t="shared" si="11"/>
        <v>808880.91678324621</v>
      </c>
      <c r="AF5" s="669">
        <f t="shared" si="11"/>
        <v>824510.37938910851</v>
      </c>
      <c r="AG5" s="669">
        <f t="shared" si="11"/>
        <v>807978.98225620575</v>
      </c>
      <c r="AH5" s="669">
        <f t="shared" si="11"/>
        <v>867.74292586319029</v>
      </c>
      <c r="AI5" s="669">
        <f t="shared" si="11"/>
        <v>0</v>
      </c>
      <c r="AJ5" s="669">
        <f t="shared" si="11"/>
        <v>0</v>
      </c>
      <c r="AK5" s="669">
        <f t="shared" si="11"/>
        <v>0</v>
      </c>
      <c r="AL5" s="676">
        <f t="shared" ref="AL5:AL40" si="12">SUMIF($AA$4:$AA$111,$AB5,Z$4:Z$111)</f>
        <v>0</v>
      </c>
      <c r="AN5" s="232">
        <f>生産者価格評価表!BC8</f>
        <v>506539</v>
      </c>
      <c r="AO5" s="682">
        <f t="shared" ref="AO5:AO40" si="13">+AD5/$AN5</f>
        <v>24.982511504873145</v>
      </c>
      <c r="AP5" s="618">
        <f t="shared" si="6"/>
        <v>1.5968778648499844</v>
      </c>
      <c r="AQ5" s="618">
        <f t="shared" si="6"/>
        <v>1.6277332631625769</v>
      </c>
      <c r="AR5" s="618">
        <f t="shared" si="6"/>
        <v>1.5950972822550795</v>
      </c>
      <c r="AS5" s="618">
        <f t="shared" si="6"/>
        <v>1.7130821631961019E-3</v>
      </c>
      <c r="AT5" s="618">
        <f t="shared" si="6"/>
        <v>0</v>
      </c>
      <c r="AU5" s="618">
        <f t="shared" si="6"/>
        <v>0</v>
      </c>
      <c r="AV5" s="618">
        <f t="shared" si="6"/>
        <v>0</v>
      </c>
      <c r="AW5" s="629">
        <f t="shared" si="6"/>
        <v>0</v>
      </c>
      <c r="AX5" s="618"/>
      <c r="AY5" s="627">
        <f>波及推計!X8</f>
        <v>12464.016730986119</v>
      </c>
      <c r="AZ5" s="628" t="s">
        <v>37</v>
      </c>
      <c r="BA5" s="629" t="s">
        <v>85</v>
      </c>
      <c r="BB5" s="630">
        <f t="shared" ref="BB5:BB40" si="14">+$AY5*AO5</f>
        <v>311382.44137879211</v>
      </c>
      <c r="BC5" s="632">
        <f t="shared" ref="BC5:BC19" si="15">+$AY5*AP5</f>
        <v>19903.512424831595</v>
      </c>
      <c r="BD5" s="631">
        <f t="shared" ref="BD5:BD19" si="16">+$AY5*AQ5</f>
        <v>20288.094625640992</v>
      </c>
      <c r="BE5" s="631">
        <f t="shared" ref="BE5:BE19" si="17">+$AY5*AR5</f>
        <v>19881.319213577797</v>
      </c>
      <c r="BF5" s="631">
        <f t="shared" ref="BF5:BF19" si="18">+$AY5*AS5</f>
        <v>21.351884743630109</v>
      </c>
      <c r="BG5" s="631">
        <f t="shared" ref="BG5:BG19" si="19">+$AY5*AT5</f>
        <v>0</v>
      </c>
      <c r="BH5" s="631">
        <f t="shared" ref="BH5:BH19" si="20">+$AY5*AU5</f>
        <v>0</v>
      </c>
      <c r="BI5" s="631">
        <f t="shared" ref="BI5:BI19" si="21">+$AY5*AV5</f>
        <v>0</v>
      </c>
      <c r="BJ5" s="632">
        <f t="shared" ref="BJ5:BJ19" si="22">+$AY5*AW5</f>
        <v>0</v>
      </c>
    </row>
    <row r="6" spans="2:62" s="610" customFormat="1">
      <c r="B6" s="611" t="s">
        <v>1547</v>
      </c>
      <c r="C6" s="612">
        <v>3</v>
      </c>
      <c r="D6" s="612" t="s">
        <v>867</v>
      </c>
      <c r="E6" s="652">
        <v>250136</v>
      </c>
      <c r="F6" s="656">
        <v>2976747.6402853406</v>
      </c>
      <c r="G6" s="652">
        <v>204054.3829777434</v>
      </c>
      <c r="H6" s="652">
        <v>13256.285283126832</v>
      </c>
      <c r="I6" s="652">
        <v>1102.5570145239399</v>
      </c>
      <c r="J6" s="652">
        <v>148275.0681527484</v>
      </c>
      <c r="K6" s="652">
        <v>0</v>
      </c>
      <c r="L6" s="652">
        <v>0</v>
      </c>
      <c r="M6" s="652">
        <v>0</v>
      </c>
      <c r="N6" s="657">
        <v>0</v>
      </c>
      <c r="O6" s="613">
        <v>11</v>
      </c>
      <c r="P6" s="625">
        <v>13</v>
      </c>
      <c r="Q6" s="626" t="s">
        <v>320</v>
      </c>
      <c r="R6" s="668">
        <f t="shared" si="8"/>
        <v>4247894.4807270449</v>
      </c>
      <c r="S6" s="669">
        <f t="shared" si="8"/>
        <v>291681.48205527943</v>
      </c>
      <c r="T6" s="669">
        <f t="shared" si="8"/>
        <v>130.20794004548168</v>
      </c>
      <c r="U6" s="669">
        <f t="shared" si="8"/>
        <v>37.969587668956429</v>
      </c>
      <c r="V6" s="669">
        <f t="shared" si="9"/>
        <v>64.723944649221878</v>
      </c>
      <c r="W6" s="669">
        <f t="shared" si="9"/>
        <v>0</v>
      </c>
      <c r="X6" s="669">
        <f t="shared" si="9"/>
        <v>0</v>
      </c>
      <c r="Y6" s="669">
        <f t="shared" si="9"/>
        <v>0</v>
      </c>
      <c r="Z6" s="616">
        <f t="shared" si="10"/>
        <v>0</v>
      </c>
      <c r="AA6" s="617">
        <v>1</v>
      </c>
      <c r="AB6" s="625">
        <v>11</v>
      </c>
      <c r="AC6" s="626" t="s">
        <v>86</v>
      </c>
      <c r="AD6" s="675">
        <f t="shared" si="11"/>
        <v>145513205.83662093</v>
      </c>
      <c r="AE6" s="669">
        <f t="shared" si="11"/>
        <v>8134169.039758089</v>
      </c>
      <c r="AF6" s="669">
        <f t="shared" si="11"/>
        <v>217809.16167848551</v>
      </c>
      <c r="AG6" s="669">
        <f t="shared" si="11"/>
        <v>16711.139427191622</v>
      </c>
      <c r="AH6" s="669">
        <f t="shared" si="11"/>
        <v>11484.587322147941</v>
      </c>
      <c r="AI6" s="669">
        <f t="shared" si="11"/>
        <v>0</v>
      </c>
      <c r="AJ6" s="669">
        <f t="shared" si="11"/>
        <v>0</v>
      </c>
      <c r="AK6" s="669">
        <f t="shared" si="11"/>
        <v>0</v>
      </c>
      <c r="AL6" s="676">
        <f t="shared" si="12"/>
        <v>0</v>
      </c>
      <c r="AN6" s="232">
        <f>生産者価格評価表!BC9</f>
        <v>38063923</v>
      </c>
      <c r="AO6" s="682">
        <f t="shared" si="13"/>
        <v>3.8228641287610037</v>
      </c>
      <c r="AP6" s="618">
        <f t="shared" si="6"/>
        <v>0.21369760126296203</v>
      </c>
      <c r="AQ6" s="618">
        <f t="shared" si="6"/>
        <v>5.7221942593380483E-3</v>
      </c>
      <c r="AR6" s="618">
        <f t="shared" si="6"/>
        <v>4.3902830055618866E-4</v>
      </c>
      <c r="AS6" s="618">
        <f t="shared" si="6"/>
        <v>3.0171843617243397E-4</v>
      </c>
      <c r="AT6" s="618">
        <f t="shared" si="6"/>
        <v>0</v>
      </c>
      <c r="AU6" s="618">
        <f t="shared" si="6"/>
        <v>0</v>
      </c>
      <c r="AV6" s="618">
        <f t="shared" si="6"/>
        <v>0</v>
      </c>
      <c r="AW6" s="629">
        <f t="shared" si="6"/>
        <v>0</v>
      </c>
      <c r="AX6" s="618"/>
      <c r="AY6" s="627">
        <f>波及推計!X9</f>
        <v>1478190.4945472023</v>
      </c>
      <c r="AZ6" s="628" t="s">
        <v>38</v>
      </c>
      <c r="BA6" s="629" t="s">
        <v>86</v>
      </c>
      <c r="BB6" s="630">
        <f t="shared" si="14"/>
        <v>5650921.4170799879</v>
      </c>
      <c r="BC6" s="632">
        <f t="shared" si="15"/>
        <v>315885.76289444865</v>
      </c>
      <c r="BD6" s="631">
        <f t="shared" si="16"/>
        <v>8458.4931621060714</v>
      </c>
      <c r="BE6" s="631">
        <f t="shared" si="17"/>
        <v>648.96746071937025</v>
      </c>
      <c r="BF6" s="631">
        <f t="shared" si="18"/>
        <v>445.99732437973864</v>
      </c>
      <c r="BG6" s="631">
        <f t="shared" si="19"/>
        <v>0</v>
      </c>
      <c r="BH6" s="631">
        <f t="shared" si="20"/>
        <v>0</v>
      </c>
      <c r="BI6" s="631">
        <f t="shared" si="21"/>
        <v>0</v>
      </c>
      <c r="BJ6" s="632">
        <f t="shared" si="22"/>
        <v>0</v>
      </c>
    </row>
    <row r="7" spans="2:62" s="610" customFormat="1">
      <c r="B7" s="611" t="s">
        <v>1548</v>
      </c>
      <c r="C7" s="612">
        <v>4</v>
      </c>
      <c r="D7" s="612" t="s">
        <v>1549</v>
      </c>
      <c r="E7" s="652">
        <v>72639</v>
      </c>
      <c r="F7" s="656">
        <v>1465691.3383384862</v>
      </c>
      <c r="G7" s="652">
        <v>100669.37871288606</v>
      </c>
      <c r="H7" s="652">
        <v>6670.9825953790623</v>
      </c>
      <c r="I7" s="652">
        <v>3586.4304086004922</v>
      </c>
      <c r="J7" s="652">
        <v>158919.60071629033</v>
      </c>
      <c r="K7" s="652">
        <v>0</v>
      </c>
      <c r="L7" s="652">
        <v>0</v>
      </c>
      <c r="M7" s="652">
        <v>0</v>
      </c>
      <c r="N7" s="657">
        <v>0</v>
      </c>
      <c r="O7" s="613">
        <v>11</v>
      </c>
      <c r="P7" s="625">
        <v>15</v>
      </c>
      <c r="Q7" s="626" t="s">
        <v>322</v>
      </c>
      <c r="R7" s="668">
        <f t="shared" si="8"/>
        <v>8168285.109936473</v>
      </c>
      <c r="S7" s="669">
        <f t="shared" si="8"/>
        <v>558144.20371249435</v>
      </c>
      <c r="T7" s="669">
        <f t="shared" si="8"/>
        <v>92.948932554883811</v>
      </c>
      <c r="U7" s="669">
        <f t="shared" si="8"/>
        <v>23723.78718610718</v>
      </c>
      <c r="V7" s="669">
        <f t="shared" si="9"/>
        <v>3197.7796484767487</v>
      </c>
      <c r="W7" s="669">
        <f t="shared" si="9"/>
        <v>0</v>
      </c>
      <c r="X7" s="669">
        <f t="shared" si="9"/>
        <v>0</v>
      </c>
      <c r="Y7" s="669">
        <f t="shared" si="9"/>
        <v>0</v>
      </c>
      <c r="Z7" s="616">
        <f t="shared" si="10"/>
        <v>0</v>
      </c>
      <c r="AA7" s="617">
        <v>1</v>
      </c>
      <c r="AB7" s="625">
        <v>15</v>
      </c>
      <c r="AC7" s="626" t="s">
        <v>87</v>
      </c>
      <c r="AD7" s="675">
        <f t="shared" si="11"/>
        <v>17445193.315690361</v>
      </c>
      <c r="AE7" s="669">
        <f t="shared" si="11"/>
        <v>977036.60601404309</v>
      </c>
      <c r="AF7" s="669">
        <f t="shared" si="11"/>
        <v>8911.2567794143051</v>
      </c>
      <c r="AG7" s="669">
        <f t="shared" si="11"/>
        <v>8939.7245857979851</v>
      </c>
      <c r="AH7" s="669">
        <f t="shared" si="11"/>
        <v>9667.0274614158188</v>
      </c>
      <c r="AI7" s="669">
        <f t="shared" si="11"/>
        <v>0</v>
      </c>
      <c r="AJ7" s="669">
        <f t="shared" si="11"/>
        <v>0</v>
      </c>
      <c r="AK7" s="669">
        <f t="shared" si="11"/>
        <v>0</v>
      </c>
      <c r="AL7" s="676">
        <f t="shared" si="12"/>
        <v>0</v>
      </c>
      <c r="AN7" s="232">
        <f>生産者価格評価表!BC10</f>
        <v>2910914</v>
      </c>
      <c r="AO7" s="682">
        <f t="shared" si="13"/>
        <v>5.9930294456278546</v>
      </c>
      <c r="AP7" s="618">
        <f t="shared" si="6"/>
        <v>0.33564598817211472</v>
      </c>
      <c r="AQ7" s="618">
        <f t="shared" si="6"/>
        <v>3.0613260231715212E-3</v>
      </c>
      <c r="AR7" s="618">
        <f t="shared" si="6"/>
        <v>3.0711057028129257E-3</v>
      </c>
      <c r="AS7" s="618">
        <f t="shared" si="6"/>
        <v>3.3209594860637653E-3</v>
      </c>
      <c r="AT7" s="618">
        <f t="shared" si="6"/>
        <v>0</v>
      </c>
      <c r="AU7" s="618">
        <f t="shared" si="6"/>
        <v>0</v>
      </c>
      <c r="AV7" s="618">
        <f t="shared" si="6"/>
        <v>0</v>
      </c>
      <c r="AW7" s="629">
        <f t="shared" si="6"/>
        <v>0</v>
      </c>
      <c r="AX7" s="618"/>
      <c r="AY7" s="627">
        <f>波及推計!X10</f>
        <v>69977.13133518066</v>
      </c>
      <c r="AZ7" s="628" t="s">
        <v>39</v>
      </c>
      <c r="BA7" s="629" t="s">
        <v>87</v>
      </c>
      <c r="BB7" s="630">
        <f t="shared" si="14"/>
        <v>419375.00861230533</v>
      </c>
      <c r="BC7" s="632">
        <f t="shared" si="15"/>
        <v>23487.543396446566</v>
      </c>
      <c r="BD7" s="631">
        <f t="shared" si="16"/>
        <v>214.22281318327984</v>
      </c>
      <c r="BE7" s="631">
        <f t="shared" si="17"/>
        <v>214.90716710996242</v>
      </c>
      <c r="BF7" s="631">
        <f t="shared" si="18"/>
        <v>232.39121811509816</v>
      </c>
      <c r="BG7" s="631">
        <f t="shared" si="19"/>
        <v>0</v>
      </c>
      <c r="BH7" s="631">
        <f t="shared" si="20"/>
        <v>0</v>
      </c>
      <c r="BI7" s="631">
        <f t="shared" si="21"/>
        <v>0</v>
      </c>
      <c r="BJ7" s="632">
        <f t="shared" si="22"/>
        <v>0</v>
      </c>
    </row>
    <row r="8" spans="2:62" s="610" customFormat="1">
      <c r="B8" s="611" t="s">
        <v>1550</v>
      </c>
      <c r="C8" s="612">
        <v>5</v>
      </c>
      <c r="D8" s="612" t="s">
        <v>522</v>
      </c>
      <c r="E8" s="652">
        <v>2251547</v>
      </c>
      <c r="F8" s="656">
        <v>52766107.130222559</v>
      </c>
      <c r="G8" s="652">
        <v>3716242.626794192</v>
      </c>
      <c r="H8" s="652">
        <v>103274.98095865113</v>
      </c>
      <c r="I8" s="652">
        <v>7837.8238559103411</v>
      </c>
      <c r="J8" s="652">
        <v>1243069.6071659701</v>
      </c>
      <c r="K8" s="652">
        <v>0</v>
      </c>
      <c r="L8" s="652">
        <v>0</v>
      </c>
      <c r="M8" s="652">
        <v>0</v>
      </c>
      <c r="N8" s="657">
        <v>0</v>
      </c>
      <c r="O8" s="613">
        <v>11</v>
      </c>
      <c r="P8" s="625">
        <v>17</v>
      </c>
      <c r="Q8" s="626" t="s">
        <v>324</v>
      </c>
      <c r="R8" s="668">
        <f t="shared" si="8"/>
        <v>89181989.468945935</v>
      </c>
      <c r="S8" s="669">
        <f t="shared" si="8"/>
        <v>6322757.2762926146</v>
      </c>
      <c r="T8" s="669">
        <f t="shared" si="8"/>
        <v>18208.226657172014</v>
      </c>
      <c r="U8" s="669">
        <f t="shared" si="8"/>
        <v>10775.910625099423</v>
      </c>
      <c r="V8" s="669">
        <f t="shared" si="9"/>
        <v>30249.72091581548</v>
      </c>
      <c r="W8" s="669">
        <f t="shared" si="9"/>
        <v>125172.01326514682</v>
      </c>
      <c r="X8" s="669">
        <f t="shared" si="9"/>
        <v>0</v>
      </c>
      <c r="Y8" s="669">
        <f t="shared" si="9"/>
        <v>0</v>
      </c>
      <c r="Z8" s="616">
        <f t="shared" si="10"/>
        <v>0</v>
      </c>
      <c r="AA8" s="617">
        <v>1</v>
      </c>
      <c r="AB8" s="625">
        <v>16</v>
      </c>
      <c r="AC8" s="626" t="s">
        <v>88</v>
      </c>
      <c r="AD8" s="675">
        <f t="shared" si="11"/>
        <v>240112971.94496492</v>
      </c>
      <c r="AE8" s="669">
        <f t="shared" si="11"/>
        <v>9443276.0573072527</v>
      </c>
      <c r="AF8" s="669">
        <f t="shared" si="11"/>
        <v>112828.16336548422</v>
      </c>
      <c r="AG8" s="669">
        <f t="shared" si="11"/>
        <v>17212.569662934558</v>
      </c>
      <c r="AH8" s="669">
        <f t="shared" si="11"/>
        <v>36047.591568762728</v>
      </c>
      <c r="AI8" s="669">
        <f t="shared" si="11"/>
        <v>0</v>
      </c>
      <c r="AJ8" s="669">
        <f t="shared" si="11"/>
        <v>0</v>
      </c>
      <c r="AK8" s="669">
        <f t="shared" ref="AK8:AK40" si="23">SUMIF($AA$4:$AA$111,$AB8,Y$4:Y$111)</f>
        <v>0</v>
      </c>
      <c r="AL8" s="676">
        <f t="shared" si="12"/>
        <v>0</v>
      </c>
      <c r="AN8" s="232">
        <f>生産者価格評価表!BC11</f>
        <v>11440156</v>
      </c>
      <c r="AO8" s="682">
        <f t="shared" si="13"/>
        <v>20.988609940718021</v>
      </c>
      <c r="AP8" s="618">
        <f t="shared" si="6"/>
        <v>0.82544993768505015</v>
      </c>
      <c r="AQ8" s="618">
        <f t="shared" si="6"/>
        <v>9.8624672045979286E-3</v>
      </c>
      <c r="AR8" s="618">
        <f t="shared" si="6"/>
        <v>1.5045747333283356E-3</v>
      </c>
      <c r="AS8" s="618">
        <f t="shared" si="6"/>
        <v>3.1509702812411587E-3</v>
      </c>
      <c r="AT8" s="618">
        <f t="shared" si="6"/>
        <v>0</v>
      </c>
      <c r="AU8" s="618">
        <f t="shared" si="6"/>
        <v>0</v>
      </c>
      <c r="AV8" s="618">
        <f t="shared" si="6"/>
        <v>0</v>
      </c>
      <c r="AW8" s="629">
        <f t="shared" si="6"/>
        <v>0</v>
      </c>
      <c r="AX8" s="618"/>
      <c r="AY8" s="627">
        <f>波及推計!X11</f>
        <v>216599.27707322541</v>
      </c>
      <c r="AZ8" s="628" t="s">
        <v>40</v>
      </c>
      <c r="BA8" s="629" t="s">
        <v>88</v>
      </c>
      <c r="BB8" s="630">
        <f t="shared" si="14"/>
        <v>4546117.7399314363</v>
      </c>
      <c r="BC8" s="632">
        <f t="shared" si="15"/>
        <v>178791.85976272082</v>
      </c>
      <c r="BD8" s="631">
        <f t="shared" si="16"/>
        <v>2136.2032666743057</v>
      </c>
      <c r="BE8" s="631">
        <f t="shared" si="17"/>
        <v>325.88979954155843</v>
      </c>
      <c r="BF8" s="631">
        <f t="shared" si="18"/>
        <v>682.49788499605279</v>
      </c>
      <c r="BG8" s="631">
        <f t="shared" si="19"/>
        <v>0</v>
      </c>
      <c r="BH8" s="631">
        <f t="shared" si="20"/>
        <v>0</v>
      </c>
      <c r="BI8" s="631">
        <f t="shared" si="21"/>
        <v>0</v>
      </c>
      <c r="BJ8" s="632">
        <f t="shared" si="22"/>
        <v>0</v>
      </c>
    </row>
    <row r="9" spans="2:62" s="610" customFormat="1">
      <c r="B9" s="611" t="s">
        <v>1551</v>
      </c>
      <c r="C9" s="612">
        <v>6</v>
      </c>
      <c r="D9" s="612" t="s">
        <v>524</v>
      </c>
      <c r="E9" s="652">
        <v>894228</v>
      </c>
      <c r="F9" s="656">
        <v>21998317.628021579</v>
      </c>
      <c r="G9" s="652">
        <v>1542160.6597064435</v>
      </c>
      <c r="H9" s="652">
        <v>36146.660471393305</v>
      </c>
      <c r="I9" s="652">
        <v>2658.0692589802952</v>
      </c>
      <c r="J9" s="652">
        <v>303929.05074056372</v>
      </c>
      <c r="K9" s="652">
        <v>0</v>
      </c>
      <c r="L9" s="652">
        <v>0</v>
      </c>
      <c r="M9" s="652">
        <v>0</v>
      </c>
      <c r="N9" s="657">
        <v>0</v>
      </c>
      <c r="O9" s="613">
        <v>11</v>
      </c>
      <c r="P9" s="625">
        <v>61</v>
      </c>
      <c r="Q9" s="626" t="s">
        <v>326</v>
      </c>
      <c r="R9" s="668">
        <f t="shared" si="8"/>
        <v>4467547.2007872919</v>
      </c>
      <c r="S9" s="669">
        <f t="shared" si="8"/>
        <v>242647.21700245203</v>
      </c>
      <c r="T9" s="669">
        <f t="shared" si="8"/>
        <v>299525.79490805755</v>
      </c>
      <c r="U9" s="669">
        <f t="shared" si="8"/>
        <v>807659.13617251953</v>
      </c>
      <c r="V9" s="669">
        <f t="shared" si="9"/>
        <v>383.56096924637581</v>
      </c>
      <c r="W9" s="669">
        <f t="shared" si="9"/>
        <v>0</v>
      </c>
      <c r="X9" s="669">
        <f t="shared" si="9"/>
        <v>0</v>
      </c>
      <c r="Y9" s="669">
        <f t="shared" si="9"/>
        <v>0</v>
      </c>
      <c r="Z9" s="616">
        <f t="shared" si="10"/>
        <v>0</v>
      </c>
      <c r="AA9" s="617">
        <v>6</v>
      </c>
      <c r="AB9" s="625">
        <v>20</v>
      </c>
      <c r="AC9" s="626" t="s">
        <v>89</v>
      </c>
      <c r="AD9" s="675">
        <f t="shared" si="11"/>
        <v>645851954.77751124</v>
      </c>
      <c r="AE9" s="669">
        <f t="shared" si="11"/>
        <v>36561419.908546209</v>
      </c>
      <c r="AF9" s="669">
        <f t="shared" si="11"/>
        <v>5859820.9219402354</v>
      </c>
      <c r="AG9" s="669">
        <f t="shared" si="11"/>
        <v>91100.26026528918</v>
      </c>
      <c r="AH9" s="669">
        <f t="shared" si="11"/>
        <v>982832.46316024428</v>
      </c>
      <c r="AI9" s="669">
        <f t="shared" si="11"/>
        <v>501316.08204853936</v>
      </c>
      <c r="AJ9" s="669">
        <f t="shared" si="11"/>
        <v>0</v>
      </c>
      <c r="AK9" s="669">
        <f t="shared" si="23"/>
        <v>0</v>
      </c>
      <c r="AL9" s="676">
        <f t="shared" si="12"/>
        <v>0</v>
      </c>
      <c r="AN9" s="232">
        <f>生産者価格評価表!BC12</f>
        <v>28323994</v>
      </c>
      <c r="AO9" s="682">
        <f t="shared" si="13"/>
        <v>22.802291046153705</v>
      </c>
      <c r="AP9" s="618">
        <f t="shared" si="6"/>
        <v>1.2908285430559761</v>
      </c>
      <c r="AQ9" s="618">
        <f t="shared" si="6"/>
        <v>0.20688540330647703</v>
      </c>
      <c r="AR9" s="618">
        <f t="shared" si="6"/>
        <v>3.2163634925670855E-3</v>
      </c>
      <c r="AS9" s="618">
        <f t="shared" si="6"/>
        <v>3.4699642400723721E-2</v>
      </c>
      <c r="AT9" s="618">
        <f t="shared" si="6"/>
        <v>1.7699342898058069E-2</v>
      </c>
      <c r="AU9" s="618">
        <f t="shared" si="6"/>
        <v>0</v>
      </c>
      <c r="AV9" s="618">
        <f t="shared" si="6"/>
        <v>0</v>
      </c>
      <c r="AW9" s="629">
        <f t="shared" si="6"/>
        <v>0</v>
      </c>
      <c r="AX9" s="618"/>
      <c r="AY9" s="627">
        <f>波及推計!X12</f>
        <v>378161.36604290642</v>
      </c>
      <c r="AZ9" s="628" t="s">
        <v>41</v>
      </c>
      <c r="BA9" s="629" t="s">
        <v>89</v>
      </c>
      <c r="BB9" s="630">
        <f t="shared" si="14"/>
        <v>8622945.5309214182</v>
      </c>
      <c r="BC9" s="632">
        <f t="shared" si="15"/>
        <v>488141.48516922252</v>
      </c>
      <c r="BD9" s="631">
        <f t="shared" si="16"/>
        <v>78236.066728714984</v>
      </c>
      <c r="BE9" s="631">
        <f t="shared" si="17"/>
        <v>1216.3044120397026</v>
      </c>
      <c r="BF9" s="631">
        <f t="shared" si="18"/>
        <v>13122.06417145804</v>
      </c>
      <c r="BG9" s="631">
        <f t="shared" si="19"/>
        <v>6693.2076883914533</v>
      </c>
      <c r="BH9" s="631">
        <f t="shared" si="20"/>
        <v>0</v>
      </c>
      <c r="BI9" s="631">
        <f t="shared" si="21"/>
        <v>0</v>
      </c>
      <c r="BJ9" s="632">
        <f t="shared" si="22"/>
        <v>0</v>
      </c>
    </row>
    <row r="10" spans="2:62" s="610" customFormat="1">
      <c r="B10" s="611" t="s">
        <v>1552</v>
      </c>
      <c r="C10" s="612">
        <v>7</v>
      </c>
      <c r="D10" s="612" t="s">
        <v>870</v>
      </c>
      <c r="E10" s="652">
        <v>71100</v>
      </c>
      <c r="F10" s="656">
        <v>1008694.3038136975</v>
      </c>
      <c r="G10" s="652">
        <v>69094.269532161561</v>
      </c>
      <c r="H10" s="652">
        <v>25490.282808453772</v>
      </c>
      <c r="I10" s="652">
        <v>2047.6083647995933</v>
      </c>
      <c r="J10" s="652">
        <v>143045.7825791869</v>
      </c>
      <c r="K10" s="652">
        <v>0</v>
      </c>
      <c r="L10" s="652">
        <v>0</v>
      </c>
      <c r="M10" s="652">
        <v>0</v>
      </c>
      <c r="N10" s="657">
        <v>0</v>
      </c>
      <c r="O10" s="613">
        <v>11</v>
      </c>
      <c r="P10" s="625">
        <v>62</v>
      </c>
      <c r="Q10" s="626" t="s">
        <v>328</v>
      </c>
      <c r="R10" s="668">
        <f t="shared" si="8"/>
        <v>8187069.1943796445</v>
      </c>
      <c r="S10" s="669">
        <f t="shared" si="8"/>
        <v>566233.69978079421</v>
      </c>
      <c r="T10" s="669">
        <f t="shared" si="8"/>
        <v>524984.58448105096</v>
      </c>
      <c r="U10" s="669">
        <f t="shared" si="8"/>
        <v>319.84608368626931</v>
      </c>
      <c r="V10" s="669">
        <f t="shared" si="9"/>
        <v>484.18195661681455</v>
      </c>
      <c r="W10" s="669">
        <f t="shared" si="9"/>
        <v>0</v>
      </c>
      <c r="X10" s="669">
        <f t="shared" si="9"/>
        <v>0</v>
      </c>
      <c r="Y10" s="669">
        <f t="shared" si="9"/>
        <v>0</v>
      </c>
      <c r="Z10" s="616">
        <f t="shared" si="10"/>
        <v>0</v>
      </c>
      <c r="AA10" s="617">
        <v>6</v>
      </c>
      <c r="AB10" s="625">
        <v>21</v>
      </c>
      <c r="AC10" s="626" t="s">
        <v>90</v>
      </c>
      <c r="AD10" s="675">
        <f t="shared" si="11"/>
        <v>519025187.17463779</v>
      </c>
      <c r="AE10" s="669">
        <f t="shared" si="11"/>
        <v>42822931.39033629</v>
      </c>
      <c r="AF10" s="669">
        <f t="shared" si="11"/>
        <v>-49404.004415426876</v>
      </c>
      <c r="AG10" s="669">
        <f t="shared" si="11"/>
        <v>151628.64242479345</v>
      </c>
      <c r="AH10" s="669">
        <f t="shared" si="11"/>
        <v>239946.23814730629</v>
      </c>
      <c r="AI10" s="669">
        <f t="shared" si="11"/>
        <v>0</v>
      </c>
      <c r="AJ10" s="669">
        <f t="shared" si="11"/>
        <v>0</v>
      </c>
      <c r="AK10" s="669">
        <f t="shared" si="23"/>
        <v>0</v>
      </c>
      <c r="AL10" s="676">
        <f t="shared" si="12"/>
        <v>0</v>
      </c>
      <c r="AN10" s="232">
        <f>生産者価格評価表!BC13</f>
        <v>13251834</v>
      </c>
      <c r="AO10" s="682">
        <f t="shared" si="13"/>
        <v>39.166291033726942</v>
      </c>
      <c r="AP10" s="618">
        <f t="shared" si="6"/>
        <v>3.2314720657032296</v>
      </c>
      <c r="AQ10" s="618">
        <f t="shared" si="6"/>
        <v>-3.7280880831609326E-3</v>
      </c>
      <c r="AR10" s="618">
        <f t="shared" si="6"/>
        <v>1.1442087368796912E-2</v>
      </c>
      <c r="AS10" s="618">
        <f t="shared" si="6"/>
        <v>1.8106643816041334E-2</v>
      </c>
      <c r="AT10" s="618">
        <f t="shared" si="6"/>
        <v>0</v>
      </c>
      <c r="AU10" s="618">
        <f t="shared" si="6"/>
        <v>0</v>
      </c>
      <c r="AV10" s="618">
        <f t="shared" si="6"/>
        <v>0</v>
      </c>
      <c r="AW10" s="629">
        <f t="shared" si="6"/>
        <v>0</v>
      </c>
      <c r="AX10" s="618"/>
      <c r="AY10" s="627">
        <f>波及推計!X13</f>
        <v>371178.12074315338</v>
      </c>
      <c r="AZ10" s="628" t="s">
        <v>42</v>
      </c>
      <c r="BA10" s="629" t="s">
        <v>90</v>
      </c>
      <c r="BB10" s="630">
        <f t="shared" si="14"/>
        <v>14537670.302378185</v>
      </c>
      <c r="BC10" s="632">
        <f t="shared" si="15"/>
        <v>1199451.7285817207</v>
      </c>
      <c r="BD10" s="631">
        <f t="shared" si="16"/>
        <v>-1383.7847286726198</v>
      </c>
      <c r="BE10" s="631">
        <f t="shared" si="17"/>
        <v>4247.0524869290102</v>
      </c>
      <c r="BF10" s="631">
        <f t="shared" si="18"/>
        <v>6720.7900246038616</v>
      </c>
      <c r="BG10" s="631">
        <f t="shared" si="19"/>
        <v>0</v>
      </c>
      <c r="BH10" s="631">
        <f t="shared" si="20"/>
        <v>0</v>
      </c>
      <c r="BI10" s="631">
        <f t="shared" si="21"/>
        <v>0</v>
      </c>
      <c r="BJ10" s="632">
        <f t="shared" si="22"/>
        <v>0</v>
      </c>
    </row>
    <row r="11" spans="2:62" s="610" customFormat="1">
      <c r="B11" s="611" t="s">
        <v>1553</v>
      </c>
      <c r="C11" s="612">
        <v>8</v>
      </c>
      <c r="D11" s="612" t="s">
        <v>871</v>
      </c>
      <c r="E11" s="652">
        <v>50283</v>
      </c>
      <c r="F11" s="656">
        <v>359535.64734082465</v>
      </c>
      <c r="G11" s="652">
        <v>24467.623933296727</v>
      </c>
      <c r="H11" s="652">
        <v>19811.714063291882</v>
      </c>
      <c r="I11" s="652">
        <v>43.442897218962237</v>
      </c>
      <c r="J11" s="652">
        <v>389602.12364124478</v>
      </c>
      <c r="K11" s="652">
        <v>0</v>
      </c>
      <c r="L11" s="652">
        <v>0</v>
      </c>
      <c r="M11" s="652">
        <v>0</v>
      </c>
      <c r="N11" s="657">
        <v>0</v>
      </c>
      <c r="O11" s="613">
        <v>11</v>
      </c>
      <c r="P11" s="625">
        <v>111</v>
      </c>
      <c r="Q11" s="626" t="s">
        <v>330</v>
      </c>
      <c r="R11" s="668">
        <f t="shared" si="8"/>
        <v>108953805.08151184</v>
      </c>
      <c r="S11" s="669">
        <f t="shared" si="8"/>
        <v>6137516.5508611901</v>
      </c>
      <c r="T11" s="669">
        <f t="shared" si="8"/>
        <v>44894.424195429776</v>
      </c>
      <c r="U11" s="669">
        <f t="shared" si="8"/>
        <v>15227.199112299319</v>
      </c>
      <c r="V11" s="669">
        <f t="shared" si="9"/>
        <v>4152.115550552091</v>
      </c>
      <c r="W11" s="669">
        <f t="shared" si="9"/>
        <v>0</v>
      </c>
      <c r="X11" s="669">
        <f t="shared" si="9"/>
        <v>0</v>
      </c>
      <c r="Y11" s="669">
        <f t="shared" si="9"/>
        <v>0</v>
      </c>
      <c r="Z11" s="616">
        <f t="shared" si="10"/>
        <v>0</v>
      </c>
      <c r="AA11" s="617">
        <v>11</v>
      </c>
      <c r="AB11" s="625">
        <v>22</v>
      </c>
      <c r="AC11" s="626" t="s">
        <v>235</v>
      </c>
      <c r="AD11" s="675">
        <f t="shared" si="11"/>
        <v>31429238.282478802</v>
      </c>
      <c r="AE11" s="669">
        <f t="shared" si="11"/>
        <v>1855667.2908816887</v>
      </c>
      <c r="AF11" s="669">
        <f t="shared" si="11"/>
        <v>89235.124974304141</v>
      </c>
      <c r="AG11" s="669">
        <f t="shared" si="11"/>
        <v>1565.9533539482263</v>
      </c>
      <c r="AH11" s="669">
        <f t="shared" si="11"/>
        <v>2722.9023099542014</v>
      </c>
      <c r="AI11" s="669">
        <f t="shared" si="11"/>
        <v>2571354.1144444449</v>
      </c>
      <c r="AJ11" s="669">
        <f t="shared" si="11"/>
        <v>0</v>
      </c>
      <c r="AK11" s="669">
        <f t="shared" si="23"/>
        <v>0</v>
      </c>
      <c r="AL11" s="676">
        <f t="shared" si="12"/>
        <v>0</v>
      </c>
      <c r="AN11" s="232">
        <f>生産者価格評価表!BC14</f>
        <v>13685910</v>
      </c>
      <c r="AO11" s="682">
        <f t="shared" si="13"/>
        <v>2.296466824820476</v>
      </c>
      <c r="AP11" s="618">
        <f t="shared" si="6"/>
        <v>0.13558961668472821</v>
      </c>
      <c r="AQ11" s="618">
        <f t="shared" si="6"/>
        <v>6.5202186025119365E-3</v>
      </c>
      <c r="AR11" s="618">
        <f t="shared" si="6"/>
        <v>1.1442084260003363E-4</v>
      </c>
      <c r="AS11" s="618">
        <f t="shared" si="6"/>
        <v>1.9895661376950465E-4</v>
      </c>
      <c r="AT11" s="618">
        <f t="shared" si="6"/>
        <v>0.18788331316254783</v>
      </c>
      <c r="AU11" s="618">
        <f t="shared" si="6"/>
        <v>0</v>
      </c>
      <c r="AV11" s="618">
        <f t="shared" si="6"/>
        <v>0</v>
      </c>
      <c r="AW11" s="629">
        <f t="shared" si="6"/>
        <v>0</v>
      </c>
      <c r="AX11" s="618"/>
      <c r="AY11" s="627">
        <f>波及推計!X14</f>
        <v>220691.51167716132</v>
      </c>
      <c r="AZ11" s="628" t="s">
        <v>43</v>
      </c>
      <c r="BA11" s="629" t="s">
        <v>235</v>
      </c>
      <c r="BB11" s="630">
        <f t="shared" si="14"/>
        <v>506810.73508608167</v>
      </c>
      <c r="BC11" s="632">
        <f t="shared" si="15"/>
        <v>29923.477473879524</v>
      </c>
      <c r="BD11" s="631">
        <f t="shared" si="16"/>
        <v>1438.9568998539075</v>
      </c>
      <c r="BE11" s="631">
        <f t="shared" si="17"/>
        <v>25.251708720775959</v>
      </c>
      <c r="BF11" s="631">
        <f t="shared" si="18"/>
        <v>43.908035850961113</v>
      </c>
      <c r="BG11" s="631">
        <f t="shared" si="19"/>
        <v>41464.252400756181</v>
      </c>
      <c r="BH11" s="631">
        <f t="shared" si="20"/>
        <v>0</v>
      </c>
      <c r="BI11" s="631">
        <f t="shared" si="21"/>
        <v>0</v>
      </c>
      <c r="BJ11" s="632">
        <f t="shared" si="22"/>
        <v>0</v>
      </c>
    </row>
    <row r="12" spans="2:62" s="610" customFormat="1">
      <c r="B12" s="611" t="s">
        <v>1554</v>
      </c>
      <c r="C12" s="612">
        <v>9</v>
      </c>
      <c r="D12" s="612" t="s">
        <v>874</v>
      </c>
      <c r="E12" s="652">
        <v>15575</v>
      </c>
      <c r="F12" s="656">
        <v>777932.32424318953</v>
      </c>
      <c r="G12" s="652">
        <v>53364.547318169418</v>
      </c>
      <c r="H12" s="652">
        <v>3210.076949387621</v>
      </c>
      <c r="I12" s="652">
        <v>1917.1045314599223</v>
      </c>
      <c r="J12" s="652">
        <v>47584.233820693458</v>
      </c>
      <c r="K12" s="652">
        <v>0</v>
      </c>
      <c r="L12" s="652">
        <v>0</v>
      </c>
      <c r="M12" s="652">
        <v>0</v>
      </c>
      <c r="N12" s="657">
        <v>0</v>
      </c>
      <c r="O12" s="613">
        <v>11</v>
      </c>
      <c r="P12" s="625">
        <v>112</v>
      </c>
      <c r="Q12" s="626" t="s">
        <v>332</v>
      </c>
      <c r="R12" s="668">
        <f t="shared" si="8"/>
        <v>33453607.130608428</v>
      </c>
      <c r="S12" s="669">
        <f t="shared" si="8"/>
        <v>1825750.1239235648</v>
      </c>
      <c r="T12" s="669">
        <f t="shared" si="8"/>
        <v>172880.24361484771</v>
      </c>
      <c r="U12" s="669">
        <f t="shared" si="8"/>
        <v>1220.5253140974255</v>
      </c>
      <c r="V12" s="669">
        <f t="shared" si="9"/>
        <v>5785.7369917909737</v>
      </c>
      <c r="W12" s="669">
        <f t="shared" si="9"/>
        <v>0</v>
      </c>
      <c r="X12" s="669">
        <f t="shared" si="9"/>
        <v>0</v>
      </c>
      <c r="Y12" s="669">
        <f t="shared" si="9"/>
        <v>0</v>
      </c>
      <c r="Z12" s="616">
        <f t="shared" si="10"/>
        <v>0</v>
      </c>
      <c r="AA12" s="617">
        <v>11</v>
      </c>
      <c r="AB12" s="625">
        <v>25</v>
      </c>
      <c r="AC12" s="626" t="s">
        <v>236</v>
      </c>
      <c r="AD12" s="675">
        <f t="shared" si="11"/>
        <v>283531505.99641836</v>
      </c>
      <c r="AE12" s="669">
        <f t="shared" si="11"/>
        <v>19871491.814941142</v>
      </c>
      <c r="AF12" s="669">
        <f t="shared" si="11"/>
        <v>30230540.646346178</v>
      </c>
      <c r="AG12" s="669">
        <f t="shared" si="11"/>
        <v>86703.313821644319</v>
      </c>
      <c r="AH12" s="669">
        <f t="shared" si="11"/>
        <v>392717.54972006765</v>
      </c>
      <c r="AI12" s="669">
        <f t="shared" si="11"/>
        <v>0</v>
      </c>
      <c r="AJ12" s="669">
        <f t="shared" si="11"/>
        <v>0</v>
      </c>
      <c r="AK12" s="669">
        <f t="shared" si="23"/>
        <v>0</v>
      </c>
      <c r="AL12" s="676">
        <f t="shared" si="12"/>
        <v>0</v>
      </c>
      <c r="AN12" s="232">
        <f>生産者価格評価表!BC15</f>
        <v>6576940</v>
      </c>
      <c r="AO12" s="682">
        <f t="shared" si="13"/>
        <v>43.109942617146935</v>
      </c>
      <c r="AP12" s="618">
        <f t="shared" si="6"/>
        <v>3.0213886419734926</v>
      </c>
      <c r="AQ12" s="618">
        <f t="shared" si="6"/>
        <v>4.5964446454348344</v>
      </c>
      <c r="AR12" s="618">
        <f t="shared" si="6"/>
        <v>1.3182926075294031E-2</v>
      </c>
      <c r="AS12" s="618">
        <f t="shared" si="6"/>
        <v>5.9711286665237583E-2</v>
      </c>
      <c r="AT12" s="618">
        <f t="shared" si="6"/>
        <v>0</v>
      </c>
      <c r="AU12" s="618">
        <f t="shared" si="6"/>
        <v>0</v>
      </c>
      <c r="AV12" s="618">
        <f t="shared" si="6"/>
        <v>0</v>
      </c>
      <c r="AW12" s="629">
        <f t="shared" si="6"/>
        <v>0</v>
      </c>
      <c r="AX12" s="618"/>
      <c r="AY12" s="627">
        <f>波及推計!X15</f>
        <v>39050.053401248835</v>
      </c>
      <c r="AZ12" s="628" t="s">
        <v>44</v>
      </c>
      <c r="BA12" s="629" t="s">
        <v>236</v>
      </c>
      <c r="BB12" s="630">
        <f t="shared" si="14"/>
        <v>1683445.5613243608</v>
      </c>
      <c r="BC12" s="632">
        <f t="shared" si="15"/>
        <v>117985.38781499158</v>
      </c>
      <c r="BD12" s="631">
        <f t="shared" si="16"/>
        <v>179491.40886011455</v>
      </c>
      <c r="BE12" s="631">
        <f t="shared" si="17"/>
        <v>514.79396722494766</v>
      </c>
      <c r="BF12" s="631">
        <f t="shared" si="18"/>
        <v>2331.728932934805</v>
      </c>
      <c r="BG12" s="631">
        <f t="shared" si="19"/>
        <v>0</v>
      </c>
      <c r="BH12" s="631">
        <f t="shared" si="20"/>
        <v>0</v>
      </c>
      <c r="BI12" s="631">
        <f t="shared" si="21"/>
        <v>0</v>
      </c>
      <c r="BJ12" s="632">
        <f t="shared" si="22"/>
        <v>0</v>
      </c>
    </row>
    <row r="13" spans="2:62" s="610" customFormat="1">
      <c r="B13" s="611" t="s">
        <v>1555</v>
      </c>
      <c r="C13" s="612">
        <v>10</v>
      </c>
      <c r="D13" s="612" t="s">
        <v>875</v>
      </c>
      <c r="E13" s="652">
        <v>237188</v>
      </c>
      <c r="F13" s="656">
        <v>2542835.4215417667</v>
      </c>
      <c r="G13" s="652">
        <v>174582.0311623537</v>
      </c>
      <c r="H13" s="652">
        <v>119008.93565969824</v>
      </c>
      <c r="I13" s="652">
        <v>307.25225351036289</v>
      </c>
      <c r="J13" s="652">
        <v>1325217.5465070335</v>
      </c>
      <c r="K13" s="652">
        <v>0</v>
      </c>
      <c r="L13" s="652">
        <v>0</v>
      </c>
      <c r="M13" s="652">
        <v>0</v>
      </c>
      <c r="N13" s="657">
        <v>0</v>
      </c>
      <c r="O13" s="613">
        <v>11</v>
      </c>
      <c r="P13" s="625">
        <v>113</v>
      </c>
      <c r="Q13" s="626" t="s">
        <v>334</v>
      </c>
      <c r="R13" s="668">
        <f t="shared" si="8"/>
        <v>2816156.2688054694</v>
      </c>
      <c r="S13" s="669">
        <f t="shared" si="8"/>
        <v>164922.31508225348</v>
      </c>
      <c r="T13" s="669">
        <f t="shared" si="8"/>
        <v>0</v>
      </c>
      <c r="U13" s="669">
        <f t="shared" si="8"/>
        <v>60.355931134904267</v>
      </c>
      <c r="V13" s="669">
        <f t="shared" si="9"/>
        <v>201.93956845721092</v>
      </c>
      <c r="W13" s="669">
        <f t="shared" si="9"/>
        <v>0</v>
      </c>
      <c r="X13" s="669">
        <f t="shared" si="9"/>
        <v>0</v>
      </c>
      <c r="Y13" s="669">
        <f t="shared" si="9"/>
        <v>0</v>
      </c>
      <c r="Z13" s="616">
        <f t="shared" si="10"/>
        <v>0</v>
      </c>
      <c r="AA13" s="617">
        <v>11</v>
      </c>
      <c r="AB13" s="625">
        <v>26</v>
      </c>
      <c r="AC13" s="626" t="s">
        <v>91</v>
      </c>
      <c r="AD13" s="675">
        <f t="shared" si="11"/>
        <v>1286593036.427911</v>
      </c>
      <c r="AE13" s="669">
        <f t="shared" si="11"/>
        <v>113671179.38858247</v>
      </c>
      <c r="AF13" s="669">
        <f t="shared" si="11"/>
        <v>5271420.4800398471</v>
      </c>
      <c r="AG13" s="669">
        <f t="shared" si="11"/>
        <v>134085.35090016792</v>
      </c>
      <c r="AH13" s="669">
        <f t="shared" si="11"/>
        <v>255123.76668506226</v>
      </c>
      <c r="AI13" s="669">
        <f t="shared" si="11"/>
        <v>0</v>
      </c>
      <c r="AJ13" s="669">
        <f t="shared" si="11"/>
        <v>0</v>
      </c>
      <c r="AK13" s="669">
        <f t="shared" si="23"/>
        <v>0</v>
      </c>
      <c r="AL13" s="676">
        <f t="shared" si="12"/>
        <v>0</v>
      </c>
      <c r="AN13" s="232">
        <f>生産者価格評価表!BC16</f>
        <v>21043818</v>
      </c>
      <c r="AO13" s="682">
        <f t="shared" si="13"/>
        <v>61.138764668460404</v>
      </c>
      <c r="AP13" s="618">
        <f t="shared" si="6"/>
        <v>5.4016423915366722</v>
      </c>
      <c r="AQ13" s="618">
        <f t="shared" si="6"/>
        <v>0.25049734226174392</v>
      </c>
      <c r="AR13" s="618">
        <f t="shared" si="6"/>
        <v>6.3717216571711425E-3</v>
      </c>
      <c r="AS13" s="618">
        <f t="shared" si="6"/>
        <v>1.2123454341083081E-2</v>
      </c>
      <c r="AT13" s="618">
        <f t="shared" si="6"/>
        <v>0</v>
      </c>
      <c r="AU13" s="618">
        <f t="shared" si="6"/>
        <v>0</v>
      </c>
      <c r="AV13" s="618">
        <f t="shared" si="6"/>
        <v>0</v>
      </c>
      <c r="AW13" s="629">
        <f t="shared" si="6"/>
        <v>0</v>
      </c>
      <c r="AX13" s="618"/>
      <c r="AY13" s="627">
        <f>波及推計!X16</f>
        <v>115838.47205369073</v>
      </c>
      <c r="AZ13" s="628" t="s">
        <v>45</v>
      </c>
      <c r="BA13" s="629" t="s">
        <v>91</v>
      </c>
      <c r="BB13" s="630">
        <f t="shared" si="14"/>
        <v>7082221.082444624</v>
      </c>
      <c r="BC13" s="632">
        <f t="shared" si="15"/>
        <v>625718.00121605198</v>
      </c>
      <c r="BD13" s="631">
        <f t="shared" si="16"/>
        <v>29017.229381110825</v>
      </c>
      <c r="BE13" s="631">
        <f t="shared" si="17"/>
        <v>738.0905011181153</v>
      </c>
      <c r="BF13" s="631">
        <f t="shared" si="18"/>
        <v>1404.362426883748</v>
      </c>
      <c r="BG13" s="631">
        <f t="shared" si="19"/>
        <v>0</v>
      </c>
      <c r="BH13" s="631">
        <f t="shared" si="20"/>
        <v>0</v>
      </c>
      <c r="BI13" s="631">
        <f t="shared" si="21"/>
        <v>0</v>
      </c>
      <c r="BJ13" s="632">
        <f t="shared" si="22"/>
        <v>0</v>
      </c>
    </row>
    <row r="14" spans="2:62" s="610" customFormat="1">
      <c r="B14" s="611" t="s">
        <v>1556</v>
      </c>
      <c r="C14" s="612">
        <v>11</v>
      </c>
      <c r="D14" s="612" t="s">
        <v>876</v>
      </c>
      <c r="E14" s="652">
        <v>113350</v>
      </c>
      <c r="F14" s="656">
        <v>551817.21507955575</v>
      </c>
      <c r="G14" s="652">
        <v>37832.669665455163</v>
      </c>
      <c r="H14" s="652">
        <v>4.4940366447377569</v>
      </c>
      <c r="I14" s="652">
        <v>66.676388657590209</v>
      </c>
      <c r="J14" s="652">
        <v>187.17138799097447</v>
      </c>
      <c r="K14" s="652">
        <v>0</v>
      </c>
      <c r="L14" s="652">
        <v>0</v>
      </c>
      <c r="M14" s="652">
        <v>0</v>
      </c>
      <c r="N14" s="657">
        <v>0</v>
      </c>
      <c r="O14" s="613">
        <v>11</v>
      </c>
      <c r="P14" s="625">
        <v>114</v>
      </c>
      <c r="Q14" s="626" t="s">
        <v>336</v>
      </c>
      <c r="R14" s="668">
        <f t="shared" si="8"/>
        <v>289637.35569518449</v>
      </c>
      <c r="S14" s="669">
        <f t="shared" si="8"/>
        <v>5980.0498910797451</v>
      </c>
      <c r="T14" s="669">
        <f t="shared" si="8"/>
        <v>34.493868208038293</v>
      </c>
      <c r="U14" s="669">
        <f t="shared" si="8"/>
        <v>203.05906965997326</v>
      </c>
      <c r="V14" s="669">
        <f t="shared" si="9"/>
        <v>1344.7952113476656</v>
      </c>
      <c r="W14" s="669">
        <f t="shared" si="9"/>
        <v>0</v>
      </c>
      <c r="X14" s="669">
        <f t="shared" si="9"/>
        <v>0</v>
      </c>
      <c r="Y14" s="669">
        <f t="shared" si="9"/>
        <v>0</v>
      </c>
      <c r="Z14" s="616">
        <f t="shared" si="10"/>
        <v>0</v>
      </c>
      <c r="AA14" s="617">
        <v>11</v>
      </c>
      <c r="AB14" s="625">
        <v>27</v>
      </c>
      <c r="AC14" s="626" t="s">
        <v>92</v>
      </c>
      <c r="AD14" s="675">
        <f t="shared" si="11"/>
        <v>53337471.056693971</v>
      </c>
      <c r="AE14" s="669">
        <f t="shared" si="11"/>
        <v>2971423.7316445112</v>
      </c>
      <c r="AF14" s="669">
        <f t="shared" si="11"/>
        <v>13129.524532801905</v>
      </c>
      <c r="AG14" s="669">
        <f t="shared" si="11"/>
        <v>1084.1243103682616</v>
      </c>
      <c r="AH14" s="669">
        <f t="shared" si="11"/>
        <v>1665.4401849798055</v>
      </c>
      <c r="AI14" s="669">
        <f t="shared" si="11"/>
        <v>1170</v>
      </c>
      <c r="AJ14" s="669">
        <f t="shared" si="11"/>
        <v>0</v>
      </c>
      <c r="AK14" s="669">
        <f t="shared" si="23"/>
        <v>305500</v>
      </c>
      <c r="AL14" s="676">
        <f t="shared" si="12"/>
        <v>0</v>
      </c>
      <c r="AN14" s="232">
        <f>生産者価格評価表!BC17</f>
        <v>8217013</v>
      </c>
      <c r="AO14" s="682">
        <f t="shared" si="13"/>
        <v>6.4911021872174199</v>
      </c>
      <c r="AP14" s="618">
        <f t="shared" si="6"/>
        <v>0.36161847762009275</v>
      </c>
      <c r="AQ14" s="618">
        <f t="shared" si="6"/>
        <v>1.59784638685638E-3</v>
      </c>
      <c r="AR14" s="618">
        <f t="shared" si="6"/>
        <v>1.319365455997528E-4</v>
      </c>
      <c r="AS14" s="618">
        <f t="shared" si="6"/>
        <v>2.0268194597961638E-4</v>
      </c>
      <c r="AT14" s="618">
        <f t="shared" si="6"/>
        <v>1.4238750747990785E-4</v>
      </c>
      <c r="AU14" s="618">
        <f t="shared" si="6"/>
        <v>0</v>
      </c>
      <c r="AV14" s="618">
        <f t="shared" si="6"/>
        <v>3.7178960286420384E-2</v>
      </c>
      <c r="AW14" s="629">
        <f t="shared" si="6"/>
        <v>0</v>
      </c>
      <c r="AX14" s="618"/>
      <c r="AY14" s="627">
        <f>波及推計!X17</f>
        <v>44969.688432000949</v>
      </c>
      <c r="AZ14" s="628" t="s">
        <v>46</v>
      </c>
      <c r="BA14" s="629" t="s">
        <v>92</v>
      </c>
      <c r="BB14" s="630">
        <f t="shared" si="14"/>
        <v>291902.84293944726</v>
      </c>
      <c r="BC14" s="632">
        <f t="shared" si="15"/>
        <v>16261.870269830079</v>
      </c>
      <c r="BD14" s="631">
        <f t="shared" si="16"/>
        <v>71.854654179129867</v>
      </c>
      <c r="BE14" s="631">
        <f t="shared" si="17"/>
        <v>5.9331453484153691</v>
      </c>
      <c r="BF14" s="631">
        <f t="shared" si="18"/>
        <v>9.1145439614949968</v>
      </c>
      <c r="BG14" s="631">
        <f t="shared" si="19"/>
        <v>6.4031218479806604</v>
      </c>
      <c r="BH14" s="631">
        <f t="shared" si="20"/>
        <v>0</v>
      </c>
      <c r="BI14" s="631">
        <f t="shared" si="21"/>
        <v>1671.9262603060615</v>
      </c>
      <c r="BJ14" s="632">
        <f t="shared" si="22"/>
        <v>0</v>
      </c>
    </row>
    <row r="15" spans="2:62" s="610" customFormat="1">
      <c r="B15" s="611" t="s">
        <v>1557</v>
      </c>
      <c r="C15" s="612">
        <v>12</v>
      </c>
      <c r="D15" s="612" t="s">
        <v>879</v>
      </c>
      <c r="E15" s="652">
        <v>321228</v>
      </c>
      <c r="F15" s="656">
        <v>22052247.088004179</v>
      </c>
      <c r="G15" s="652">
        <v>1556816.6945553217</v>
      </c>
      <c r="H15" s="652">
        <v>144.89844205690275</v>
      </c>
      <c r="I15" s="652">
        <v>2664.5855863721035</v>
      </c>
      <c r="J15" s="652">
        <v>7479.9219433315402</v>
      </c>
      <c r="K15" s="652">
        <v>0</v>
      </c>
      <c r="L15" s="652">
        <v>0</v>
      </c>
      <c r="M15" s="652">
        <v>0</v>
      </c>
      <c r="N15" s="657">
        <v>0</v>
      </c>
      <c r="O15" s="613">
        <v>11</v>
      </c>
      <c r="P15" s="625">
        <v>151</v>
      </c>
      <c r="Q15" s="626" t="s">
        <v>338</v>
      </c>
      <c r="R15" s="668">
        <f t="shared" si="8"/>
        <v>12221265.468112933</v>
      </c>
      <c r="S15" s="669">
        <f t="shared" si="8"/>
        <v>699661.70128305547</v>
      </c>
      <c r="T15" s="669">
        <f t="shared" si="8"/>
        <v>8845.9564295245254</v>
      </c>
      <c r="U15" s="669">
        <f t="shared" si="8"/>
        <v>7130.7033910708233</v>
      </c>
      <c r="V15" s="669">
        <f t="shared" si="9"/>
        <v>7679.8546593025421</v>
      </c>
      <c r="W15" s="669">
        <f t="shared" si="9"/>
        <v>0</v>
      </c>
      <c r="X15" s="669">
        <f t="shared" si="9"/>
        <v>0</v>
      </c>
      <c r="Y15" s="669">
        <f t="shared" si="9"/>
        <v>0</v>
      </c>
      <c r="Z15" s="616">
        <f t="shared" si="10"/>
        <v>0</v>
      </c>
      <c r="AA15" s="617">
        <v>15</v>
      </c>
      <c r="AB15" s="625">
        <v>28</v>
      </c>
      <c r="AC15" s="626" t="s">
        <v>93</v>
      </c>
      <c r="AD15" s="675">
        <f t="shared" si="11"/>
        <v>34756996.284498975</v>
      </c>
      <c r="AE15" s="669">
        <f t="shared" si="11"/>
        <v>2025087.399933744</v>
      </c>
      <c r="AF15" s="669">
        <f t="shared" si="11"/>
        <v>125604.2641805126</v>
      </c>
      <c r="AG15" s="669">
        <f t="shared" si="11"/>
        <v>1357.8594339873007</v>
      </c>
      <c r="AH15" s="669">
        <f t="shared" si="11"/>
        <v>2055.5231753390872</v>
      </c>
      <c r="AI15" s="669">
        <f t="shared" si="11"/>
        <v>0</v>
      </c>
      <c r="AJ15" s="669">
        <f t="shared" si="11"/>
        <v>0</v>
      </c>
      <c r="AK15" s="669">
        <f t="shared" si="23"/>
        <v>0</v>
      </c>
      <c r="AL15" s="676">
        <f t="shared" si="12"/>
        <v>0</v>
      </c>
      <c r="AN15" s="232">
        <f>生産者価格評価表!BC18</f>
        <v>12046437</v>
      </c>
      <c r="AO15" s="682">
        <f t="shared" si="13"/>
        <v>2.8852511563791827</v>
      </c>
      <c r="AP15" s="618">
        <f t="shared" si="6"/>
        <v>0.16810675222339552</v>
      </c>
      <c r="AQ15" s="618">
        <f t="shared" si="6"/>
        <v>1.0426673395669824E-2</v>
      </c>
      <c r="AR15" s="618">
        <f t="shared" si="6"/>
        <v>1.1271875941303646E-4</v>
      </c>
      <c r="AS15" s="618">
        <f t="shared" si="6"/>
        <v>1.7063328977182939E-4</v>
      </c>
      <c r="AT15" s="618">
        <f t="shared" si="6"/>
        <v>0</v>
      </c>
      <c r="AU15" s="618">
        <f t="shared" si="6"/>
        <v>0</v>
      </c>
      <c r="AV15" s="618">
        <f t="shared" si="6"/>
        <v>0</v>
      </c>
      <c r="AW15" s="629">
        <f t="shared" si="6"/>
        <v>0</v>
      </c>
      <c r="AX15" s="618"/>
      <c r="AY15" s="627">
        <f>波及推計!X18</f>
        <v>96674.73327930973</v>
      </c>
      <c r="AZ15" s="628" t="s">
        <v>47</v>
      </c>
      <c r="BA15" s="629" t="s">
        <v>93</v>
      </c>
      <c r="BB15" s="630">
        <f t="shared" si="14"/>
        <v>278930.88598677743</v>
      </c>
      <c r="BC15" s="632">
        <f t="shared" si="15"/>
        <v>16251.67543364777</v>
      </c>
      <c r="BD15" s="631">
        <f t="shared" si="16"/>
        <v>1007.9958695168549</v>
      </c>
      <c r="BE15" s="631">
        <f t="shared" si="17"/>
        <v>10.897056001829982</v>
      </c>
      <c r="BF15" s="631">
        <f t="shared" si="18"/>
        <v>16.495927777262775</v>
      </c>
      <c r="BG15" s="631">
        <f t="shared" si="19"/>
        <v>0</v>
      </c>
      <c r="BH15" s="631">
        <f t="shared" si="20"/>
        <v>0</v>
      </c>
      <c r="BI15" s="631">
        <f t="shared" si="21"/>
        <v>0</v>
      </c>
      <c r="BJ15" s="632">
        <f t="shared" si="22"/>
        <v>0</v>
      </c>
    </row>
    <row r="16" spans="2:62" s="610" customFormat="1">
      <c r="B16" s="611" t="s">
        <v>1558</v>
      </c>
      <c r="C16" s="612">
        <v>13</v>
      </c>
      <c r="D16" s="612" t="s">
        <v>880</v>
      </c>
      <c r="E16" s="652">
        <v>35174</v>
      </c>
      <c r="F16" s="656">
        <v>457303.26750912529</v>
      </c>
      <c r="G16" s="652">
        <v>31404.764836438062</v>
      </c>
      <c r="H16" s="652">
        <v>1264.828091647295</v>
      </c>
      <c r="I16" s="652">
        <v>111.77639745903554</v>
      </c>
      <c r="J16" s="652">
        <v>16981.442801055633</v>
      </c>
      <c r="K16" s="652">
        <v>0</v>
      </c>
      <c r="L16" s="652">
        <v>0</v>
      </c>
      <c r="M16" s="652">
        <v>0</v>
      </c>
      <c r="N16" s="657">
        <v>0</v>
      </c>
      <c r="O16" s="613">
        <v>11</v>
      </c>
      <c r="P16" s="625">
        <v>152</v>
      </c>
      <c r="Q16" s="626" t="s">
        <v>340</v>
      </c>
      <c r="R16" s="668">
        <f t="shared" si="8"/>
        <v>5223927.8475774303</v>
      </c>
      <c r="S16" s="669">
        <f t="shared" si="8"/>
        <v>277374.90473098762</v>
      </c>
      <c r="T16" s="669">
        <f t="shared" si="8"/>
        <v>65.300349889779341</v>
      </c>
      <c r="U16" s="669">
        <f t="shared" si="8"/>
        <v>1809.0211947271614</v>
      </c>
      <c r="V16" s="669">
        <f t="shared" si="9"/>
        <v>1987.1728021132767</v>
      </c>
      <c r="W16" s="669">
        <f t="shared" si="9"/>
        <v>0</v>
      </c>
      <c r="X16" s="669">
        <f t="shared" si="9"/>
        <v>0</v>
      </c>
      <c r="Y16" s="669">
        <f t="shared" si="9"/>
        <v>0</v>
      </c>
      <c r="Z16" s="616">
        <f t="shared" si="10"/>
        <v>0</v>
      </c>
      <c r="AA16" s="617">
        <v>15</v>
      </c>
      <c r="AB16" s="625">
        <v>29</v>
      </c>
      <c r="AC16" s="626" t="s">
        <v>1</v>
      </c>
      <c r="AD16" s="675">
        <f t="shared" si="11"/>
        <v>7704617.5795803573</v>
      </c>
      <c r="AE16" s="669">
        <f t="shared" si="11"/>
        <v>436791.11013773305</v>
      </c>
      <c r="AF16" s="669">
        <f t="shared" si="11"/>
        <v>24706.942490720736</v>
      </c>
      <c r="AG16" s="669">
        <f t="shared" si="11"/>
        <v>300.99803734660946</v>
      </c>
      <c r="AH16" s="669">
        <f t="shared" si="11"/>
        <v>455.64984564029794</v>
      </c>
      <c r="AI16" s="669">
        <f t="shared" si="11"/>
        <v>30791335.304564469</v>
      </c>
      <c r="AJ16" s="669">
        <f t="shared" si="11"/>
        <v>0</v>
      </c>
      <c r="AK16" s="669">
        <f t="shared" si="23"/>
        <v>101332.08275292758</v>
      </c>
      <c r="AL16" s="676">
        <f t="shared" si="12"/>
        <v>0</v>
      </c>
      <c r="AN16" s="232">
        <f>生産者価格評価表!BC19</f>
        <v>10393595</v>
      </c>
      <c r="AO16" s="682">
        <f t="shared" si="13"/>
        <v>0.74128514528229716</v>
      </c>
      <c r="AP16" s="618">
        <f t="shared" si="6"/>
        <v>4.2025026964946491E-2</v>
      </c>
      <c r="AQ16" s="618">
        <f t="shared" si="6"/>
        <v>2.3771315402149819E-3</v>
      </c>
      <c r="AR16" s="618">
        <f t="shared" si="6"/>
        <v>2.8959954409096129E-5</v>
      </c>
      <c r="AS16" s="618">
        <f t="shared" si="6"/>
        <v>4.3839484378629137E-5</v>
      </c>
      <c r="AT16" s="618">
        <f t="shared" si="6"/>
        <v>2.9625298373242819</v>
      </c>
      <c r="AU16" s="618">
        <f t="shared" si="6"/>
        <v>0</v>
      </c>
      <c r="AV16" s="618">
        <f t="shared" si="6"/>
        <v>9.7494738589417405E-3</v>
      </c>
      <c r="AW16" s="629">
        <f t="shared" si="6"/>
        <v>0</v>
      </c>
      <c r="AX16" s="618"/>
      <c r="AY16" s="627">
        <f>波及推計!X19</f>
        <v>25918.594995236708</v>
      </c>
      <c r="AZ16" s="628" t="s">
        <v>48</v>
      </c>
      <c r="BA16" s="629" t="s">
        <v>1</v>
      </c>
      <c r="BB16" s="630">
        <f t="shared" si="14"/>
        <v>19213.069456557063</v>
      </c>
      <c r="BC16" s="632">
        <f t="shared" si="15"/>
        <v>1089.2296535683499</v>
      </c>
      <c r="BD16" s="631">
        <f t="shared" si="16"/>
        <v>61.611909641235357</v>
      </c>
      <c r="BE16" s="631">
        <f t="shared" si="17"/>
        <v>0.75060132940988211</v>
      </c>
      <c r="BF16" s="631">
        <f t="shared" si="18"/>
        <v>1.136257840409695</v>
      </c>
      <c r="BG16" s="631">
        <f t="shared" si="19"/>
        <v>76784.611014912545</v>
      </c>
      <c r="BH16" s="631">
        <f t="shared" si="20"/>
        <v>0</v>
      </c>
      <c r="BI16" s="631">
        <f t="shared" si="21"/>
        <v>252.69266436655852</v>
      </c>
      <c r="BJ16" s="632">
        <f t="shared" si="22"/>
        <v>0</v>
      </c>
    </row>
    <row r="17" spans="2:62" s="610" customFormat="1">
      <c r="B17" s="611" t="s">
        <v>1559</v>
      </c>
      <c r="C17" s="612">
        <v>14</v>
      </c>
      <c r="D17" s="612" t="s">
        <v>888</v>
      </c>
      <c r="E17" s="652">
        <v>1020302</v>
      </c>
      <c r="F17" s="656">
        <v>4077585.6219308693</v>
      </c>
      <c r="G17" s="652">
        <v>279658.66373479756</v>
      </c>
      <c r="H17" s="652">
        <v>100.29352234777886</v>
      </c>
      <c r="I17" s="652">
        <v>6057070.4991100393</v>
      </c>
      <c r="J17" s="652">
        <v>678531.90726882603</v>
      </c>
      <c r="K17" s="652">
        <v>0</v>
      </c>
      <c r="L17" s="652">
        <v>0</v>
      </c>
      <c r="M17" s="652">
        <v>0</v>
      </c>
      <c r="N17" s="657">
        <v>0</v>
      </c>
      <c r="O17" s="613">
        <v>12</v>
      </c>
      <c r="P17" s="625">
        <v>161</v>
      </c>
      <c r="Q17" s="626" t="s">
        <v>342</v>
      </c>
      <c r="R17" s="668">
        <f t="shared" si="8"/>
        <v>8692731.5492073148</v>
      </c>
      <c r="S17" s="669">
        <f t="shared" si="8"/>
        <v>336402.9544304653</v>
      </c>
      <c r="T17" s="669">
        <f t="shared" si="8"/>
        <v>28838.995511768408</v>
      </c>
      <c r="U17" s="669">
        <f t="shared" si="8"/>
        <v>339.60090925562395</v>
      </c>
      <c r="V17" s="669">
        <f t="shared" si="9"/>
        <v>514.08674702899316</v>
      </c>
      <c r="W17" s="669">
        <f t="shared" si="9"/>
        <v>0</v>
      </c>
      <c r="X17" s="669">
        <f t="shared" si="9"/>
        <v>0</v>
      </c>
      <c r="Y17" s="669">
        <f t="shared" si="9"/>
        <v>0</v>
      </c>
      <c r="Z17" s="616">
        <f t="shared" si="10"/>
        <v>0</v>
      </c>
      <c r="AA17" s="617">
        <v>16</v>
      </c>
      <c r="AB17" s="625">
        <v>30</v>
      </c>
      <c r="AC17" s="626" t="s">
        <v>2</v>
      </c>
      <c r="AD17" s="675">
        <f t="shared" si="11"/>
        <v>9080017.853451198</v>
      </c>
      <c r="AE17" s="669">
        <f t="shared" si="11"/>
        <v>544135.60208221979</v>
      </c>
      <c r="AF17" s="669">
        <f t="shared" si="11"/>
        <v>16148.034115691436</v>
      </c>
      <c r="AG17" s="669">
        <f t="shared" si="11"/>
        <v>354.73111088660232</v>
      </c>
      <c r="AH17" s="669">
        <f t="shared" si="11"/>
        <v>536.99079683089633</v>
      </c>
      <c r="AI17" s="669">
        <f t="shared" si="11"/>
        <v>0</v>
      </c>
      <c r="AJ17" s="669">
        <f t="shared" si="11"/>
        <v>0</v>
      </c>
      <c r="AK17" s="669">
        <f t="shared" si="23"/>
        <v>150868.08925182041</v>
      </c>
      <c r="AL17" s="676">
        <f t="shared" si="12"/>
        <v>0</v>
      </c>
      <c r="AN17" s="232">
        <f>生産者価格評価表!BC20</f>
        <v>16534090</v>
      </c>
      <c r="AO17" s="682">
        <f t="shared" si="13"/>
        <v>0.54916949487097255</v>
      </c>
      <c r="AP17" s="618">
        <f t="shared" si="6"/>
        <v>3.2909921385586981E-2</v>
      </c>
      <c r="AQ17" s="618">
        <f t="shared" si="6"/>
        <v>9.7665091430441204E-4</v>
      </c>
      <c r="AR17" s="618">
        <f t="shared" si="6"/>
        <v>2.145452884837341E-5</v>
      </c>
      <c r="AS17" s="618">
        <f t="shared" si="6"/>
        <v>3.2477795683396931E-5</v>
      </c>
      <c r="AT17" s="618">
        <f t="shared" si="6"/>
        <v>0</v>
      </c>
      <c r="AU17" s="618">
        <f t="shared" si="6"/>
        <v>0</v>
      </c>
      <c r="AV17" s="618">
        <f t="shared" si="6"/>
        <v>9.1246684427035533E-3</v>
      </c>
      <c r="AW17" s="629">
        <f t="shared" si="6"/>
        <v>0</v>
      </c>
      <c r="AX17" s="618"/>
      <c r="AY17" s="627">
        <f>波及推計!X20</f>
        <v>24485.390119529475</v>
      </c>
      <c r="AZ17" s="628" t="s">
        <v>49</v>
      </c>
      <c r="BA17" s="629" t="s">
        <v>2</v>
      </c>
      <c r="BB17" s="630">
        <f t="shared" si="14"/>
        <v>13446.629323660703</v>
      </c>
      <c r="BC17" s="632">
        <f t="shared" si="15"/>
        <v>805.81226392914323</v>
      </c>
      <c r="BD17" s="631">
        <f t="shared" si="16"/>
        <v>23.913678647338678</v>
      </c>
      <c r="BE17" s="631">
        <f t="shared" si="17"/>
        <v>0.52532250868312236</v>
      </c>
      <c r="BF17" s="631">
        <f t="shared" si="18"/>
        <v>0.79523149753034428</v>
      </c>
      <c r="BG17" s="631">
        <f t="shared" si="19"/>
        <v>0</v>
      </c>
      <c r="BH17" s="631">
        <f t="shared" si="20"/>
        <v>0</v>
      </c>
      <c r="BI17" s="631">
        <f t="shared" si="21"/>
        <v>223.42106653095598</v>
      </c>
      <c r="BJ17" s="632">
        <f t="shared" si="22"/>
        <v>0</v>
      </c>
    </row>
    <row r="18" spans="2:62" s="610" customFormat="1">
      <c r="B18" s="611" t="s">
        <v>1560</v>
      </c>
      <c r="C18" s="612">
        <v>15</v>
      </c>
      <c r="D18" s="612" t="s">
        <v>894</v>
      </c>
      <c r="E18" s="652">
        <v>1107289</v>
      </c>
      <c r="F18" s="656">
        <v>1112060.5432222662</v>
      </c>
      <c r="G18" s="652">
        <v>75275.888635674783</v>
      </c>
      <c r="H18" s="652">
        <v>25.994924120272064</v>
      </c>
      <c r="I18" s="652">
        <v>4506923.3292736653</v>
      </c>
      <c r="J18" s="652">
        <v>735044.38255403098</v>
      </c>
      <c r="K18" s="652">
        <v>0</v>
      </c>
      <c r="L18" s="652">
        <v>0</v>
      </c>
      <c r="M18" s="652">
        <v>0</v>
      </c>
      <c r="N18" s="657">
        <v>0</v>
      </c>
      <c r="O18" s="613">
        <v>12</v>
      </c>
      <c r="P18" s="625">
        <v>162</v>
      </c>
      <c r="Q18" s="626" t="s">
        <v>344</v>
      </c>
      <c r="R18" s="668">
        <f t="shared" si="8"/>
        <v>1589116.2772733853</v>
      </c>
      <c r="S18" s="669">
        <f t="shared" si="8"/>
        <v>95923.265246939816</v>
      </c>
      <c r="T18" s="669">
        <f t="shared" si="8"/>
        <v>26193.754804196276</v>
      </c>
      <c r="U18" s="669">
        <f t="shared" si="8"/>
        <v>62.082364975847639</v>
      </c>
      <c r="V18" s="669">
        <f t="shared" si="9"/>
        <v>93.980081290879724</v>
      </c>
      <c r="W18" s="669">
        <f t="shared" si="9"/>
        <v>0</v>
      </c>
      <c r="X18" s="669">
        <f t="shared" si="9"/>
        <v>0</v>
      </c>
      <c r="Y18" s="669">
        <f t="shared" si="9"/>
        <v>0</v>
      </c>
      <c r="Z18" s="616">
        <f t="shared" si="10"/>
        <v>0</v>
      </c>
      <c r="AA18" s="617">
        <v>16</v>
      </c>
      <c r="AB18" s="625">
        <v>31</v>
      </c>
      <c r="AC18" s="626" t="s">
        <v>3</v>
      </c>
      <c r="AD18" s="675">
        <f t="shared" si="11"/>
        <v>5242266.6146042375</v>
      </c>
      <c r="AE18" s="669">
        <f t="shared" si="11"/>
        <v>310980.10723451886</v>
      </c>
      <c r="AF18" s="669">
        <f t="shared" si="11"/>
        <v>58443.310199729953</v>
      </c>
      <c r="AG18" s="669">
        <f t="shared" si="11"/>
        <v>204.80081534812194</v>
      </c>
      <c r="AH18" s="669">
        <f t="shared" si="11"/>
        <v>310.02680523435004</v>
      </c>
      <c r="AI18" s="669">
        <f t="shared" si="11"/>
        <v>900.82637018616526</v>
      </c>
      <c r="AJ18" s="669">
        <f t="shared" si="11"/>
        <v>0</v>
      </c>
      <c r="AK18" s="669">
        <f t="shared" si="23"/>
        <v>33204.713534765433</v>
      </c>
      <c r="AL18" s="676">
        <f t="shared" si="12"/>
        <v>0</v>
      </c>
      <c r="AN18" s="232">
        <f>生産者価格評価表!BC21</f>
        <v>5707414</v>
      </c>
      <c r="AO18" s="682">
        <f t="shared" si="13"/>
        <v>0.91850120117521483</v>
      </c>
      <c r="AP18" s="618">
        <f t="shared" si="6"/>
        <v>5.4487042158588614E-2</v>
      </c>
      <c r="AQ18" s="618">
        <f t="shared" si="6"/>
        <v>1.02398932686029E-2</v>
      </c>
      <c r="AR18" s="618">
        <f t="shared" si="6"/>
        <v>3.588329414129095E-5</v>
      </c>
      <c r="AS18" s="618">
        <f t="shared" si="6"/>
        <v>5.4320013448183371E-5</v>
      </c>
      <c r="AT18" s="618">
        <f t="shared" si="6"/>
        <v>1.5783441856262139E-4</v>
      </c>
      <c r="AU18" s="618">
        <f t="shared" si="6"/>
        <v>0</v>
      </c>
      <c r="AV18" s="618">
        <f t="shared" si="6"/>
        <v>5.8178210893349309E-3</v>
      </c>
      <c r="AW18" s="629">
        <f t="shared" si="6"/>
        <v>0</v>
      </c>
      <c r="AX18" s="618"/>
      <c r="AY18" s="627">
        <f>波及推計!X21</f>
        <v>19141.778413837827</v>
      </c>
      <c r="AZ18" s="628" t="s">
        <v>50</v>
      </c>
      <c r="BA18" s="629" t="s">
        <v>3</v>
      </c>
      <c r="BB18" s="630">
        <f t="shared" si="14"/>
        <v>17581.746465739841</v>
      </c>
      <c r="BC18" s="632">
        <f t="shared" si="15"/>
        <v>1042.9788874251431</v>
      </c>
      <c r="BD18" s="631">
        <f t="shared" si="16"/>
        <v>196.00976792894627</v>
      </c>
      <c r="BE18" s="631">
        <f t="shared" si="17"/>
        <v>0.68687006521115646</v>
      </c>
      <c r="BF18" s="631">
        <f t="shared" si="18"/>
        <v>1.0397816608618169</v>
      </c>
      <c r="BG18" s="631">
        <f t="shared" si="19"/>
        <v>3.0212314662026305</v>
      </c>
      <c r="BH18" s="631">
        <f t="shared" si="20"/>
        <v>0</v>
      </c>
      <c r="BI18" s="631">
        <f t="shared" si="21"/>
        <v>111.36344214340185</v>
      </c>
      <c r="BJ18" s="632">
        <f t="shared" si="22"/>
        <v>0</v>
      </c>
    </row>
    <row r="19" spans="2:62" s="610" customFormat="1">
      <c r="B19" s="611" t="s">
        <v>1561</v>
      </c>
      <c r="C19" s="612">
        <v>16</v>
      </c>
      <c r="D19" s="612" t="s">
        <v>897</v>
      </c>
      <c r="E19" s="652">
        <v>665100</v>
      </c>
      <c r="F19" s="656">
        <v>1107449.9400908113</v>
      </c>
      <c r="G19" s="652">
        <v>75183.811636039958</v>
      </c>
      <c r="H19" s="652">
        <v>471.13590841183043</v>
      </c>
      <c r="I19" s="652">
        <v>553580.70708708977</v>
      </c>
      <c r="J19" s="652">
        <v>1324601.6056232052</v>
      </c>
      <c r="K19" s="652">
        <v>0</v>
      </c>
      <c r="L19" s="652">
        <v>0</v>
      </c>
      <c r="M19" s="652">
        <v>0</v>
      </c>
      <c r="N19" s="657">
        <v>0</v>
      </c>
      <c r="O19" s="613">
        <v>12</v>
      </c>
      <c r="P19" s="625">
        <v>163</v>
      </c>
      <c r="Q19" s="626" t="s">
        <v>346</v>
      </c>
      <c r="R19" s="668">
        <f t="shared" si="8"/>
        <v>165104278.75972238</v>
      </c>
      <c r="S19" s="669">
        <f t="shared" si="8"/>
        <v>8371073.7805548534</v>
      </c>
      <c r="T19" s="669">
        <f t="shared" si="8"/>
        <v>22516.092424153627</v>
      </c>
      <c r="U19" s="669">
        <f t="shared" si="8"/>
        <v>13025.052216306796</v>
      </c>
      <c r="V19" s="669">
        <f t="shared" si="9"/>
        <v>25464.90213517331</v>
      </c>
      <c r="W19" s="669">
        <f t="shared" si="9"/>
        <v>0</v>
      </c>
      <c r="X19" s="669">
        <f t="shared" si="9"/>
        <v>0</v>
      </c>
      <c r="Y19" s="669">
        <f t="shared" si="9"/>
        <v>0</v>
      </c>
      <c r="Z19" s="616">
        <f t="shared" si="10"/>
        <v>0</v>
      </c>
      <c r="AA19" s="617">
        <v>16</v>
      </c>
      <c r="AB19" s="625">
        <v>32</v>
      </c>
      <c r="AC19" s="626" t="s">
        <v>94</v>
      </c>
      <c r="AD19" s="675">
        <f t="shared" si="11"/>
        <v>14920870.504524656</v>
      </c>
      <c r="AE19" s="669">
        <f t="shared" si="11"/>
        <v>831535.8362091817</v>
      </c>
      <c r="AF19" s="669">
        <f t="shared" si="11"/>
        <v>56433.808494032462</v>
      </c>
      <c r="AG19" s="669">
        <f t="shared" si="11"/>
        <v>582.91702228904842</v>
      </c>
      <c r="AH19" s="669">
        <f t="shared" si="11"/>
        <v>296403.79288407828</v>
      </c>
      <c r="AI19" s="669">
        <f t="shared" si="11"/>
        <v>156275.66984063337</v>
      </c>
      <c r="AJ19" s="669">
        <f t="shared" si="11"/>
        <v>3123694.9503887338</v>
      </c>
      <c r="AK19" s="669">
        <f t="shared" si="23"/>
        <v>539020.2213712919</v>
      </c>
      <c r="AL19" s="676">
        <f t="shared" si="12"/>
        <v>292790.7644857979</v>
      </c>
      <c r="AN19" s="232">
        <f>生産者価格評価表!BC22</f>
        <v>12985385</v>
      </c>
      <c r="AO19" s="682">
        <f t="shared" si="13"/>
        <v>1.1490510681450459</v>
      </c>
      <c r="AP19" s="618">
        <f t="shared" si="6"/>
        <v>6.4036286656820859E-2</v>
      </c>
      <c r="AQ19" s="618">
        <f t="shared" si="6"/>
        <v>4.3459480403570984E-3</v>
      </c>
      <c r="AR19" s="618">
        <f t="shared" si="6"/>
        <v>4.4890237932032697E-5</v>
      </c>
      <c r="AS19" s="618">
        <f t="shared" si="6"/>
        <v>2.2825953399462418E-2</v>
      </c>
      <c r="AT19" s="618">
        <f t="shared" si="6"/>
        <v>1.2034735191958757E-2</v>
      </c>
      <c r="AU19" s="618">
        <f t="shared" si="6"/>
        <v>0.24055466591007765</v>
      </c>
      <c r="AV19" s="618">
        <f t="shared" si="6"/>
        <v>4.1509760501617157E-2</v>
      </c>
      <c r="AW19" s="629">
        <f t="shared" si="6"/>
        <v>2.2547715334262166E-2</v>
      </c>
      <c r="AX19" s="618"/>
      <c r="AY19" s="627">
        <f>波及推計!X22</f>
        <v>63047.375782714145</v>
      </c>
      <c r="AZ19" s="628" t="s">
        <v>51</v>
      </c>
      <c r="BA19" s="629" t="s">
        <v>94</v>
      </c>
      <c r="BB19" s="630">
        <f t="shared" si="14"/>
        <v>72444.654486869782</v>
      </c>
      <c r="BC19" s="632">
        <f t="shared" si="15"/>
        <v>4037.3198285821886</v>
      </c>
      <c r="BD19" s="631">
        <f t="shared" si="16"/>
        <v>274.00061923254412</v>
      </c>
      <c r="BE19" s="631">
        <f t="shared" si="17"/>
        <v>2.830211699876314</v>
      </c>
      <c r="BF19" s="631">
        <f t="shared" si="18"/>
        <v>1439.1164615746284</v>
      </c>
      <c r="BG19" s="631">
        <f t="shared" si="19"/>
        <v>758.75847209287826</v>
      </c>
      <c r="BH19" s="631">
        <f t="shared" si="20"/>
        <v>15166.340417917922</v>
      </c>
      <c r="BI19" s="631">
        <f t="shared" si="21"/>
        <v>2617.0814689959216</v>
      </c>
      <c r="BJ19" s="632">
        <f t="shared" si="22"/>
        <v>1421.5742817208929</v>
      </c>
    </row>
    <row r="20" spans="2:62" s="610" customFormat="1">
      <c r="B20" s="611" t="s">
        <v>1562</v>
      </c>
      <c r="C20" s="612">
        <v>17</v>
      </c>
      <c r="D20" s="612" t="s">
        <v>900</v>
      </c>
      <c r="E20" s="652">
        <v>475566</v>
      </c>
      <c r="F20" s="656">
        <v>1927886.6137112021</v>
      </c>
      <c r="G20" s="652">
        <v>131470.42737899875</v>
      </c>
      <c r="H20" s="652">
        <v>105.75790234175581</v>
      </c>
      <c r="I20" s="652">
        <v>35799.915932460564</v>
      </c>
      <c r="J20" s="652">
        <v>525394.94727407314</v>
      </c>
      <c r="K20" s="652">
        <v>0</v>
      </c>
      <c r="L20" s="652">
        <v>0</v>
      </c>
      <c r="M20" s="652">
        <v>0</v>
      </c>
      <c r="N20" s="657">
        <v>0</v>
      </c>
      <c r="O20" s="613">
        <v>12</v>
      </c>
      <c r="P20" s="625">
        <v>164</v>
      </c>
      <c r="Q20" s="626" t="s">
        <v>348</v>
      </c>
      <c r="R20" s="668">
        <f t="shared" si="8"/>
        <v>64726845.358761854</v>
      </c>
      <c r="S20" s="669">
        <f t="shared" si="8"/>
        <v>639876.05707499315</v>
      </c>
      <c r="T20" s="669">
        <f t="shared" si="8"/>
        <v>35279.320625365894</v>
      </c>
      <c r="U20" s="669">
        <f t="shared" si="8"/>
        <v>3785.8341723962922</v>
      </c>
      <c r="V20" s="669">
        <f t="shared" si="9"/>
        <v>9974.6226052695492</v>
      </c>
      <c r="W20" s="669">
        <f t="shared" si="9"/>
        <v>0</v>
      </c>
      <c r="X20" s="669">
        <f t="shared" si="9"/>
        <v>0</v>
      </c>
      <c r="Y20" s="669">
        <f t="shared" si="9"/>
        <v>0</v>
      </c>
      <c r="Z20" s="616">
        <f t="shared" si="10"/>
        <v>0</v>
      </c>
      <c r="AA20" s="617">
        <v>16</v>
      </c>
      <c r="AB20" s="625">
        <v>33</v>
      </c>
      <c r="AC20" s="626" t="s">
        <v>95</v>
      </c>
      <c r="AD20" s="675">
        <f t="shared" si="11"/>
        <v>9075493.6995168999</v>
      </c>
      <c r="AE20" s="669">
        <f t="shared" si="11"/>
        <v>515082.65244072047</v>
      </c>
      <c r="AF20" s="669">
        <f t="shared" si="11"/>
        <v>64659.783109545693</v>
      </c>
      <c r="AG20" s="669">
        <f t="shared" si="11"/>
        <v>354.55436474173359</v>
      </c>
      <c r="AH20" s="669">
        <f t="shared" si="11"/>
        <v>536.72323909418526</v>
      </c>
      <c r="AI20" s="669">
        <f t="shared" si="11"/>
        <v>32428.160655232929</v>
      </c>
      <c r="AJ20" s="669">
        <f t="shared" si="11"/>
        <v>0</v>
      </c>
      <c r="AK20" s="669">
        <f t="shared" si="23"/>
        <v>234558.44389962347</v>
      </c>
      <c r="AL20" s="676">
        <f t="shared" si="12"/>
        <v>0</v>
      </c>
      <c r="AN20" s="232">
        <f>生産者価格評価表!BC23</f>
        <v>15605414</v>
      </c>
      <c r="AO20" s="682">
        <f t="shared" si="13"/>
        <v>0.58156058528898369</v>
      </c>
      <c r="AP20" s="618">
        <f t="shared" ref="AP20:AP40" si="24">+AE20/$AN20</f>
        <v>3.30066637412324E-2</v>
      </c>
      <c r="AQ20" s="618">
        <f t="shared" ref="AQ20:AQ40" si="25">+AF20/$AN20</f>
        <v>4.1434199124448538E-3</v>
      </c>
      <c r="AR20" s="618">
        <f t="shared" ref="AR20:AR40" si="26">+AG20/$AN20</f>
        <v>2.2719958902835489E-5</v>
      </c>
      <c r="AS20" s="618">
        <f t="shared" ref="AS20:AS40" si="27">+AH20/$AN20</f>
        <v>3.4393399565957382E-5</v>
      </c>
      <c r="AT20" s="618">
        <f t="shared" ref="AT20:AT40" si="28">+AI20/$AN20</f>
        <v>2.078007072111828E-3</v>
      </c>
      <c r="AU20" s="618">
        <f t="shared" ref="AU20:AU40" si="29">+AJ20/$AN20</f>
        <v>0</v>
      </c>
      <c r="AV20" s="618">
        <f t="shared" ref="AV20:AV40" si="30">+AK20/$AN20</f>
        <v>1.5030581303361991E-2</v>
      </c>
      <c r="AW20" s="629">
        <f t="shared" ref="AW20:AW40" si="31">+AL20/$AN20</f>
        <v>0</v>
      </c>
      <c r="AX20" s="618"/>
      <c r="AY20" s="627">
        <f>波及推計!X23</f>
        <v>147014.14506534801</v>
      </c>
      <c r="AZ20" s="628" t="s">
        <v>52</v>
      </c>
      <c r="BA20" s="629" t="s">
        <v>95</v>
      </c>
      <c r="BB20" s="630">
        <f t="shared" si="14"/>
        <v>85497.632249963339</v>
      </c>
      <c r="BC20" s="632">
        <f t="shared" ref="BC20:BC40" si="32">+$AY20*AP20</f>
        <v>4852.4464513767025</v>
      </c>
      <c r="BD20" s="631">
        <f t="shared" ref="BD20:BD40" si="33">+$AY20*AQ20</f>
        <v>609.14133607481926</v>
      </c>
      <c r="BE20" s="631">
        <f t="shared" ref="BE20:BE40" si="34">+$AY20*AR20</f>
        <v>3.3401553340202015</v>
      </c>
      <c r="BF20" s="631">
        <f t="shared" ref="BF20:BF40" si="35">+$AY20*AS20</f>
        <v>5.0563162330801363</v>
      </c>
      <c r="BG20" s="631">
        <f t="shared" ref="BG20:BG40" si="36">+$AY20*AT20</f>
        <v>305.49643314626735</v>
      </c>
      <c r="BH20" s="631">
        <f t="shared" ref="BH20:BH40" si="37">+$AY20*AU20</f>
        <v>0</v>
      </c>
      <c r="BI20" s="631">
        <f t="shared" ref="BI20:BI40" si="38">+$AY20*AV20</f>
        <v>2209.7080601489674</v>
      </c>
      <c r="BJ20" s="632">
        <f t="shared" ref="BJ20:BJ40" si="39">+$AY20*AW20</f>
        <v>0</v>
      </c>
    </row>
    <row r="21" spans="2:62" s="610" customFormat="1">
      <c r="B21" s="611" t="s">
        <v>1563</v>
      </c>
      <c r="C21" s="612">
        <v>18</v>
      </c>
      <c r="D21" s="612" t="s">
        <v>903</v>
      </c>
      <c r="E21" s="652">
        <v>373610</v>
      </c>
      <c r="F21" s="656">
        <v>3464292.9748065942</v>
      </c>
      <c r="G21" s="652">
        <v>236644.07980113119</v>
      </c>
      <c r="H21" s="652">
        <v>214.38465728904515</v>
      </c>
      <c r="I21" s="652">
        <v>34347.432432216883</v>
      </c>
      <c r="J21" s="652">
        <v>247966.51659826198</v>
      </c>
      <c r="K21" s="652">
        <v>0</v>
      </c>
      <c r="L21" s="652">
        <v>0</v>
      </c>
      <c r="M21" s="652">
        <v>0</v>
      </c>
      <c r="N21" s="657">
        <v>0</v>
      </c>
      <c r="O21" s="613">
        <v>12</v>
      </c>
      <c r="P21" s="625">
        <v>191</v>
      </c>
      <c r="Q21" s="626" t="s">
        <v>350</v>
      </c>
      <c r="R21" s="668">
        <f t="shared" si="8"/>
        <v>9461173.7323782016</v>
      </c>
      <c r="S21" s="669">
        <f t="shared" si="8"/>
        <v>512277.25220824801</v>
      </c>
      <c r="T21" s="669">
        <f t="shared" si="8"/>
        <v>407664.00060149573</v>
      </c>
      <c r="U21" s="669">
        <f t="shared" si="8"/>
        <v>269.78215724711532</v>
      </c>
      <c r="V21" s="669">
        <f t="shared" si="9"/>
        <v>1456.164363029686</v>
      </c>
      <c r="W21" s="669">
        <f t="shared" si="9"/>
        <v>0</v>
      </c>
      <c r="X21" s="669">
        <f t="shared" si="9"/>
        <v>0</v>
      </c>
      <c r="Y21" s="669">
        <f t="shared" si="9"/>
        <v>0</v>
      </c>
      <c r="Z21" s="616">
        <f t="shared" si="10"/>
        <v>0</v>
      </c>
      <c r="AA21" s="617">
        <v>39</v>
      </c>
      <c r="AB21" s="625">
        <v>34</v>
      </c>
      <c r="AC21" s="626" t="s">
        <v>115</v>
      </c>
      <c r="AD21" s="675">
        <f t="shared" si="11"/>
        <v>1919758.2937126518</v>
      </c>
      <c r="AE21" s="669">
        <f t="shared" si="11"/>
        <v>109679.33629149513</v>
      </c>
      <c r="AF21" s="669">
        <f t="shared" si="11"/>
        <v>14721.240932818266</v>
      </c>
      <c r="AG21" s="669">
        <f t="shared" si="11"/>
        <v>74.999631405308136</v>
      </c>
      <c r="AH21" s="669">
        <f t="shared" si="11"/>
        <v>113.53419701390233</v>
      </c>
      <c r="AI21" s="669">
        <f t="shared" si="11"/>
        <v>0</v>
      </c>
      <c r="AJ21" s="669">
        <f t="shared" si="11"/>
        <v>0</v>
      </c>
      <c r="AK21" s="669">
        <f t="shared" si="23"/>
        <v>41194.46972671683</v>
      </c>
      <c r="AL21" s="676">
        <f t="shared" si="12"/>
        <v>0</v>
      </c>
      <c r="AN21" s="232">
        <f>生産者価格評価表!BC24</f>
        <v>4789459</v>
      </c>
      <c r="AO21" s="682">
        <f t="shared" si="13"/>
        <v>0.40082988364920796</v>
      </c>
      <c r="AP21" s="618">
        <f t="shared" si="24"/>
        <v>2.2900151414073099E-2</v>
      </c>
      <c r="AQ21" s="618">
        <f t="shared" si="25"/>
        <v>3.073675112954984E-3</v>
      </c>
      <c r="AR21" s="618">
        <f t="shared" si="26"/>
        <v>1.5659311710426612E-5</v>
      </c>
      <c r="AS21" s="618">
        <f t="shared" si="27"/>
        <v>2.3705014911684667E-5</v>
      </c>
      <c r="AT21" s="618">
        <f t="shared" si="28"/>
        <v>0</v>
      </c>
      <c r="AU21" s="618">
        <f t="shared" si="29"/>
        <v>0</v>
      </c>
      <c r="AV21" s="618">
        <f t="shared" si="30"/>
        <v>8.601069500066047E-3</v>
      </c>
      <c r="AW21" s="629">
        <f t="shared" si="31"/>
        <v>0</v>
      </c>
      <c r="AX21" s="618"/>
      <c r="AY21" s="627">
        <f>波及推計!X24</f>
        <v>62900.669169986664</v>
      </c>
      <c r="AZ21" s="628" t="s">
        <v>53</v>
      </c>
      <c r="BA21" s="629" t="s">
        <v>115</v>
      </c>
      <c r="BB21" s="630">
        <f t="shared" si="14"/>
        <v>25212.467904863079</v>
      </c>
      <c r="BC21" s="632">
        <f t="shared" si="32"/>
        <v>1440.4348480392143</v>
      </c>
      <c r="BD21" s="631">
        <f t="shared" si="33"/>
        <v>193.33622141600284</v>
      </c>
      <c r="BE21" s="631">
        <f t="shared" si="34"/>
        <v>0.98498118532724233</v>
      </c>
      <c r="BF21" s="631">
        <f t="shared" si="35"/>
        <v>1.4910613006294779</v>
      </c>
      <c r="BG21" s="631">
        <f t="shared" si="36"/>
        <v>0</v>
      </c>
      <c r="BH21" s="631">
        <f t="shared" si="37"/>
        <v>0</v>
      </c>
      <c r="BI21" s="631">
        <f t="shared" si="38"/>
        <v>541.01302713171697</v>
      </c>
      <c r="BJ21" s="632">
        <f t="shared" si="39"/>
        <v>0</v>
      </c>
    </row>
    <row r="22" spans="2:62" s="610" customFormat="1">
      <c r="B22" s="611" t="s">
        <v>1564</v>
      </c>
      <c r="C22" s="612">
        <v>19</v>
      </c>
      <c r="D22" s="612" t="s">
        <v>905</v>
      </c>
      <c r="E22" s="652">
        <v>96317</v>
      </c>
      <c r="F22" s="656">
        <v>339312.2754539593</v>
      </c>
      <c r="G22" s="652">
        <v>23224.556145433326</v>
      </c>
      <c r="H22" s="652">
        <v>20.949246318948148</v>
      </c>
      <c r="I22" s="652">
        <v>50261.589995665687</v>
      </c>
      <c r="J22" s="652">
        <v>35672.569482771978</v>
      </c>
      <c r="K22" s="652">
        <v>0</v>
      </c>
      <c r="L22" s="652">
        <v>0</v>
      </c>
      <c r="M22" s="652">
        <v>0</v>
      </c>
      <c r="N22" s="657">
        <v>0</v>
      </c>
      <c r="O22" s="613">
        <v>12</v>
      </c>
      <c r="P22" s="625">
        <v>201</v>
      </c>
      <c r="Q22" s="626" t="s">
        <v>352</v>
      </c>
      <c r="R22" s="668">
        <f t="shared" si="8"/>
        <v>34454047.100826927</v>
      </c>
      <c r="S22" s="669">
        <f t="shared" si="8"/>
        <v>2043861.7703908214</v>
      </c>
      <c r="T22" s="669">
        <f t="shared" si="8"/>
        <v>930920.54099264112</v>
      </c>
      <c r="U22" s="669">
        <f t="shared" si="8"/>
        <v>2424.2312816004578</v>
      </c>
      <c r="V22" s="669">
        <f t="shared" si="9"/>
        <v>15970.833641892128</v>
      </c>
      <c r="W22" s="669">
        <f t="shared" si="9"/>
        <v>0</v>
      </c>
      <c r="X22" s="669">
        <f t="shared" si="9"/>
        <v>0</v>
      </c>
      <c r="Y22" s="669">
        <f t="shared" si="9"/>
        <v>0</v>
      </c>
      <c r="Z22" s="616">
        <f t="shared" si="10"/>
        <v>0</v>
      </c>
      <c r="AA22" s="617">
        <v>20</v>
      </c>
      <c r="AB22" s="625">
        <v>35</v>
      </c>
      <c r="AC22" s="626" t="s">
        <v>237</v>
      </c>
      <c r="AD22" s="675">
        <f t="shared" si="11"/>
        <v>62371694.472455695</v>
      </c>
      <c r="AE22" s="669">
        <f t="shared" si="11"/>
        <v>3563971.9132781271</v>
      </c>
      <c r="AF22" s="669">
        <f t="shared" si="11"/>
        <v>258520.06221228189</v>
      </c>
      <c r="AG22" s="669">
        <f t="shared" si="11"/>
        <v>2236.5051726982797</v>
      </c>
      <c r="AH22" s="669">
        <f t="shared" si="11"/>
        <v>3385.6142242555989</v>
      </c>
      <c r="AI22" s="669">
        <f t="shared" si="11"/>
        <v>5673.4299663668498</v>
      </c>
      <c r="AJ22" s="669">
        <f t="shared" si="11"/>
        <v>42452.013668104737</v>
      </c>
      <c r="AK22" s="669">
        <f t="shared" si="23"/>
        <v>72881.22596325264</v>
      </c>
      <c r="AL22" s="676">
        <f t="shared" si="12"/>
        <v>0</v>
      </c>
      <c r="AN22" s="232">
        <f>生産者価格評価表!BC25</f>
        <v>47285349</v>
      </c>
      <c r="AO22" s="682">
        <f t="shared" si="13"/>
        <v>1.3190490456664641</v>
      </c>
      <c r="AP22" s="618">
        <f t="shared" si="24"/>
        <v>7.5371589480668258E-2</v>
      </c>
      <c r="AQ22" s="618">
        <f t="shared" si="25"/>
        <v>5.4672338827885542E-3</v>
      </c>
      <c r="AR22" s="618">
        <f t="shared" si="26"/>
        <v>4.7298057855051038E-5</v>
      </c>
      <c r="AS22" s="618">
        <f t="shared" si="27"/>
        <v>7.1599645468527657E-5</v>
      </c>
      <c r="AT22" s="618">
        <f t="shared" si="28"/>
        <v>1.1998282948840771E-4</v>
      </c>
      <c r="AU22" s="618">
        <f t="shared" si="29"/>
        <v>8.9778365954547019E-4</v>
      </c>
      <c r="AV22" s="618">
        <f t="shared" si="30"/>
        <v>1.54130671560133E-3</v>
      </c>
      <c r="AW22" s="629">
        <f t="shared" si="31"/>
        <v>0</v>
      </c>
      <c r="AX22" s="618"/>
      <c r="AY22" s="627">
        <f>波及推計!X25</f>
        <v>533089.61909973854</v>
      </c>
      <c r="AZ22" s="628" t="s">
        <v>54</v>
      </c>
      <c r="BA22" s="629" t="s">
        <v>237</v>
      </c>
      <c r="BB22" s="630">
        <f t="shared" si="14"/>
        <v>703171.35332820902</v>
      </c>
      <c r="BC22" s="632">
        <f t="shared" si="32"/>
        <v>40179.811927191302</v>
      </c>
      <c r="BD22" s="631">
        <f t="shared" si="33"/>
        <v>2914.5256281049351</v>
      </c>
      <c r="BE22" s="631">
        <f t="shared" si="34"/>
        <v>25.214103646106555</v>
      </c>
      <c r="BF22" s="631">
        <f t="shared" si="35"/>
        <v>38.169027730493731</v>
      </c>
      <c r="BG22" s="631">
        <f t="shared" si="36"/>
        <v>63.961600870484141</v>
      </c>
      <c r="BH22" s="631">
        <f t="shared" si="37"/>
        <v>478.59914910106403</v>
      </c>
      <c r="BI22" s="631">
        <f t="shared" si="38"/>
        <v>821.6546099357821</v>
      </c>
      <c r="BJ22" s="632">
        <f t="shared" si="39"/>
        <v>0</v>
      </c>
    </row>
    <row r="23" spans="2:62" s="610" customFormat="1">
      <c r="B23" s="611" t="s">
        <v>1565</v>
      </c>
      <c r="C23" s="612">
        <v>20</v>
      </c>
      <c r="D23" s="612" t="s">
        <v>320</v>
      </c>
      <c r="E23" s="652">
        <v>438468</v>
      </c>
      <c r="F23" s="656">
        <v>4247894.4807270449</v>
      </c>
      <c r="G23" s="652">
        <v>291681.48205527943</v>
      </c>
      <c r="H23" s="652">
        <v>130.20794004548168</v>
      </c>
      <c r="I23" s="652">
        <v>37.969587668956429</v>
      </c>
      <c r="J23" s="652">
        <v>64.723944649221878</v>
      </c>
      <c r="K23" s="652">
        <v>0</v>
      </c>
      <c r="L23" s="652">
        <v>0</v>
      </c>
      <c r="M23" s="652">
        <v>0</v>
      </c>
      <c r="N23" s="657">
        <v>0</v>
      </c>
      <c r="O23" s="613">
        <v>13</v>
      </c>
      <c r="P23" s="625">
        <v>202</v>
      </c>
      <c r="Q23" s="626" t="s">
        <v>354</v>
      </c>
      <c r="R23" s="668">
        <f t="shared" si="8"/>
        <v>30395018.667877376</v>
      </c>
      <c r="S23" s="669">
        <f t="shared" si="8"/>
        <v>1680076.9315126743</v>
      </c>
      <c r="T23" s="669">
        <f t="shared" si="8"/>
        <v>1830026.0197777357</v>
      </c>
      <c r="U23" s="669">
        <f t="shared" si="8"/>
        <v>11279.638711336876</v>
      </c>
      <c r="V23" s="669">
        <f t="shared" si="9"/>
        <v>248811.83813031222</v>
      </c>
      <c r="W23" s="669">
        <f t="shared" si="9"/>
        <v>0</v>
      </c>
      <c r="X23" s="669">
        <f t="shared" si="9"/>
        <v>0</v>
      </c>
      <c r="Y23" s="669">
        <f t="shared" si="9"/>
        <v>0</v>
      </c>
      <c r="Z23" s="616">
        <f t="shared" si="10"/>
        <v>0</v>
      </c>
      <c r="AA23" s="617">
        <v>20</v>
      </c>
      <c r="AB23" s="625">
        <v>39</v>
      </c>
      <c r="AC23" s="626" t="s">
        <v>4</v>
      </c>
      <c r="AD23" s="675">
        <f t="shared" si="11"/>
        <v>14913477.720660519</v>
      </c>
      <c r="AE23" s="669">
        <f t="shared" si="11"/>
        <v>869624.5023485804</v>
      </c>
      <c r="AF23" s="669">
        <f t="shared" si="11"/>
        <v>425376.42616068613</v>
      </c>
      <c r="AG23" s="669">
        <f t="shared" si="11"/>
        <v>483.35748158600825</v>
      </c>
      <c r="AH23" s="669">
        <f t="shared" si="11"/>
        <v>1798.8646187298416</v>
      </c>
      <c r="AI23" s="669">
        <f t="shared" si="11"/>
        <v>0</v>
      </c>
      <c r="AJ23" s="669">
        <f t="shared" si="11"/>
        <v>0</v>
      </c>
      <c r="AK23" s="669">
        <f t="shared" si="23"/>
        <v>0</v>
      </c>
      <c r="AL23" s="676">
        <f t="shared" si="12"/>
        <v>0</v>
      </c>
      <c r="AN23" s="232">
        <f>生産者価格評価表!BC26</f>
        <v>8767497</v>
      </c>
      <c r="AO23" s="682">
        <f t="shared" si="13"/>
        <v>1.7009960448986203</v>
      </c>
      <c r="AP23" s="618">
        <f t="shared" si="24"/>
        <v>9.9187316784776824E-2</v>
      </c>
      <c r="AQ23" s="618">
        <f t="shared" si="25"/>
        <v>4.8517430477670667E-2</v>
      </c>
      <c r="AR23" s="618">
        <f t="shared" si="26"/>
        <v>5.5130612714895513E-5</v>
      </c>
      <c r="AS23" s="618">
        <f t="shared" si="27"/>
        <v>2.0517424970089429E-4</v>
      </c>
      <c r="AT23" s="618">
        <f t="shared" si="28"/>
        <v>0</v>
      </c>
      <c r="AU23" s="618">
        <f t="shared" si="29"/>
        <v>0</v>
      </c>
      <c r="AV23" s="618">
        <f t="shared" si="30"/>
        <v>0</v>
      </c>
      <c r="AW23" s="629">
        <f t="shared" si="31"/>
        <v>0</v>
      </c>
      <c r="AX23" s="618"/>
      <c r="AY23" s="627">
        <f>波及推計!X26</f>
        <v>194053.80549748969</v>
      </c>
      <c r="AZ23" s="628" t="s">
        <v>55</v>
      </c>
      <c r="BA23" s="629" t="s">
        <v>4</v>
      </c>
      <c r="BB23" s="630">
        <f t="shared" si="14"/>
        <v>330084.75564875611</v>
      </c>
      <c r="BC23" s="632">
        <f t="shared" si="32"/>
        <v>19247.676279170977</v>
      </c>
      <c r="BD23" s="631">
        <f t="shared" si="33"/>
        <v>9414.9920171518825</v>
      </c>
      <c r="BE23" s="631">
        <f t="shared" si="34"/>
        <v>10.698305196733767</v>
      </c>
      <c r="BF23" s="631">
        <f t="shared" si="35"/>
        <v>39.814843944550724</v>
      </c>
      <c r="BG23" s="631">
        <f t="shared" si="36"/>
        <v>0</v>
      </c>
      <c r="BH23" s="631">
        <f t="shared" si="37"/>
        <v>0</v>
      </c>
      <c r="BI23" s="631">
        <f t="shared" si="38"/>
        <v>0</v>
      </c>
      <c r="BJ23" s="632">
        <f t="shared" si="39"/>
        <v>0</v>
      </c>
    </row>
    <row r="24" spans="2:62" s="610" customFormat="1">
      <c r="B24" s="611" t="s">
        <v>1566</v>
      </c>
      <c r="C24" s="612">
        <v>21</v>
      </c>
      <c r="D24" s="612" t="s">
        <v>532</v>
      </c>
      <c r="E24" s="652">
        <v>256132</v>
      </c>
      <c r="F24" s="656">
        <v>254071.78304148666</v>
      </c>
      <c r="G24" s="652">
        <v>17248.366991778723</v>
      </c>
      <c r="H24" s="652">
        <v>4.803481174933939</v>
      </c>
      <c r="I24" s="652">
        <v>30.699638376738161</v>
      </c>
      <c r="J24" s="652">
        <v>86.178841438212075</v>
      </c>
      <c r="K24" s="652">
        <v>0</v>
      </c>
      <c r="L24" s="652">
        <v>0</v>
      </c>
      <c r="M24" s="652">
        <v>0</v>
      </c>
      <c r="N24" s="657">
        <v>0</v>
      </c>
      <c r="O24" s="613">
        <v>15</v>
      </c>
      <c r="P24" s="625">
        <v>203</v>
      </c>
      <c r="Q24" s="626" t="s">
        <v>356</v>
      </c>
      <c r="R24" s="668">
        <f t="shared" si="8"/>
        <v>251372269.15703118</v>
      </c>
      <c r="S24" s="669">
        <f t="shared" si="8"/>
        <v>13144904.648797341</v>
      </c>
      <c r="T24" s="669">
        <f t="shared" si="8"/>
        <v>421182.34601840732</v>
      </c>
      <c r="U24" s="669">
        <f t="shared" si="8"/>
        <v>9401.4471253865267</v>
      </c>
      <c r="V24" s="669">
        <f t="shared" si="9"/>
        <v>49413.385446224544</v>
      </c>
      <c r="W24" s="669">
        <f t="shared" si="9"/>
        <v>0</v>
      </c>
      <c r="X24" s="669">
        <f t="shared" si="9"/>
        <v>0</v>
      </c>
      <c r="Y24" s="669">
        <f t="shared" si="9"/>
        <v>0</v>
      </c>
      <c r="Z24" s="616">
        <f t="shared" si="10"/>
        <v>0</v>
      </c>
      <c r="AA24" s="617">
        <v>20</v>
      </c>
      <c r="AB24" s="625">
        <v>41</v>
      </c>
      <c r="AC24" s="626" t="s">
        <v>96</v>
      </c>
      <c r="AD24" s="675">
        <f t="shared" si="11"/>
        <v>73243004.821621329</v>
      </c>
      <c r="AE24" s="669">
        <f t="shared" si="11"/>
        <v>4965999.9895572066</v>
      </c>
      <c r="AF24" s="669">
        <f t="shared" si="11"/>
        <v>366482.91847322142</v>
      </c>
      <c r="AG24" s="669">
        <f t="shared" si="11"/>
        <v>2861.4010329474449</v>
      </c>
      <c r="AH24" s="669">
        <f t="shared" si="11"/>
        <v>4331.5795361021765</v>
      </c>
      <c r="AI24" s="669">
        <f t="shared" si="11"/>
        <v>0</v>
      </c>
      <c r="AJ24" s="669">
        <f t="shared" si="11"/>
        <v>0</v>
      </c>
      <c r="AK24" s="669">
        <f t="shared" si="23"/>
        <v>0</v>
      </c>
      <c r="AL24" s="676">
        <f t="shared" si="12"/>
        <v>0</v>
      </c>
      <c r="AN24" s="232">
        <f>生産者価格評価表!BC27</f>
        <v>68886480</v>
      </c>
      <c r="AO24" s="682">
        <f t="shared" si="13"/>
        <v>1.0632420878758986</v>
      </c>
      <c r="AP24" s="618">
        <f t="shared" si="24"/>
        <v>7.2089617433743258E-2</v>
      </c>
      <c r="AQ24" s="618">
        <f t="shared" si="25"/>
        <v>5.3200993645374454E-3</v>
      </c>
      <c r="AR24" s="618">
        <f t="shared" si="26"/>
        <v>4.1537919094537055E-5</v>
      </c>
      <c r="AS24" s="618">
        <f t="shared" si="27"/>
        <v>6.2879966229979767E-5</v>
      </c>
      <c r="AT24" s="618">
        <f t="shared" si="28"/>
        <v>0</v>
      </c>
      <c r="AU24" s="618">
        <f t="shared" si="29"/>
        <v>0</v>
      </c>
      <c r="AV24" s="618">
        <f t="shared" si="30"/>
        <v>0</v>
      </c>
      <c r="AW24" s="629">
        <f t="shared" si="31"/>
        <v>0</v>
      </c>
      <c r="AX24" s="618"/>
      <c r="AY24" s="627">
        <f>波及推計!X27</f>
        <v>159306.16980997712</v>
      </c>
      <c r="AZ24" s="628" t="s">
        <v>56</v>
      </c>
      <c r="BA24" s="629" t="s">
        <v>96</v>
      </c>
      <c r="BB24" s="630">
        <f t="shared" si="14"/>
        <v>169381.0246002725</v>
      </c>
      <c r="BC24" s="632">
        <f t="shared" si="32"/>
        <v>11484.320836436191</v>
      </c>
      <c r="BD24" s="631">
        <f t="shared" si="33"/>
        <v>847.52465277295357</v>
      </c>
      <c r="BE24" s="631">
        <f t="shared" si="34"/>
        <v>6.6172467928274115</v>
      </c>
      <c r="BF24" s="631">
        <f t="shared" si="35"/>
        <v>10.017166577878783</v>
      </c>
      <c r="BG24" s="631">
        <f t="shared" si="36"/>
        <v>0</v>
      </c>
      <c r="BH24" s="631">
        <f t="shared" si="37"/>
        <v>0</v>
      </c>
      <c r="BI24" s="631">
        <f t="shared" si="38"/>
        <v>0</v>
      </c>
      <c r="BJ24" s="632">
        <f t="shared" si="39"/>
        <v>0</v>
      </c>
    </row>
    <row r="25" spans="2:62" s="610" customFormat="1">
      <c r="B25" s="611" t="s">
        <v>1567</v>
      </c>
      <c r="C25" s="612">
        <v>22</v>
      </c>
      <c r="D25" s="612" t="s">
        <v>534</v>
      </c>
      <c r="E25" s="652">
        <v>256416</v>
      </c>
      <c r="F25" s="656">
        <v>4963651.6947650015</v>
      </c>
      <c r="G25" s="652">
        <v>341904.03770856658</v>
      </c>
      <c r="H25" s="652">
        <v>58.643826091054109</v>
      </c>
      <c r="I25" s="652">
        <v>599.76086377323907</v>
      </c>
      <c r="J25" s="652">
        <v>1683.6255771378501</v>
      </c>
      <c r="K25" s="652">
        <v>0</v>
      </c>
      <c r="L25" s="652">
        <v>0</v>
      </c>
      <c r="M25" s="652">
        <v>0</v>
      </c>
      <c r="N25" s="657">
        <v>0</v>
      </c>
      <c r="O25" s="613">
        <v>15</v>
      </c>
      <c r="P25" s="625">
        <v>204</v>
      </c>
      <c r="Q25" s="626" t="s">
        <v>358</v>
      </c>
      <c r="R25" s="668">
        <f t="shared" si="8"/>
        <v>234781272.02737132</v>
      </c>
      <c r="S25" s="669">
        <f t="shared" si="8"/>
        <v>14208665.403534496</v>
      </c>
      <c r="T25" s="669">
        <f t="shared" si="8"/>
        <v>1727731.7213062921</v>
      </c>
      <c r="U25" s="669">
        <f t="shared" si="8"/>
        <v>43777.90931097338</v>
      </c>
      <c r="V25" s="669">
        <f t="shared" si="9"/>
        <v>512698.21762947651</v>
      </c>
      <c r="W25" s="669">
        <f t="shared" si="9"/>
        <v>0</v>
      </c>
      <c r="X25" s="669">
        <f t="shared" si="9"/>
        <v>0</v>
      </c>
      <c r="Y25" s="669">
        <f t="shared" si="9"/>
        <v>0</v>
      </c>
      <c r="Z25" s="616">
        <f t="shared" si="10"/>
        <v>0</v>
      </c>
      <c r="AA25" s="617">
        <v>20</v>
      </c>
      <c r="AB25" s="625">
        <v>46</v>
      </c>
      <c r="AC25" s="626" t="s">
        <v>238</v>
      </c>
      <c r="AD25" s="675">
        <f t="shared" si="11"/>
        <v>8536747774.9728498</v>
      </c>
      <c r="AE25" s="669">
        <f t="shared" si="11"/>
        <v>427343837.69400084</v>
      </c>
      <c r="AF25" s="669">
        <f t="shared" si="11"/>
        <v>186932.20067986252</v>
      </c>
      <c r="AG25" s="669">
        <f t="shared" si="11"/>
        <v>394201.61821873765</v>
      </c>
      <c r="AH25" s="669">
        <f t="shared" si="11"/>
        <v>2070791.4323003476</v>
      </c>
      <c r="AI25" s="669">
        <f t="shared" si="11"/>
        <v>0</v>
      </c>
      <c r="AJ25" s="669">
        <f t="shared" si="11"/>
        <v>0</v>
      </c>
      <c r="AK25" s="669">
        <f t="shared" si="23"/>
        <v>486228.76569037663</v>
      </c>
      <c r="AL25" s="676">
        <f t="shared" si="12"/>
        <v>0</v>
      </c>
      <c r="AN25" s="232">
        <f>生産者価格評価表!BC28</f>
        <v>23252602</v>
      </c>
      <c r="AO25" s="682">
        <f t="shared" si="13"/>
        <v>367.1308602354631</v>
      </c>
      <c r="AP25" s="618">
        <f t="shared" si="24"/>
        <v>18.37832332458969</v>
      </c>
      <c r="AQ25" s="618">
        <f t="shared" si="25"/>
        <v>8.0391949546060482E-3</v>
      </c>
      <c r="AR25" s="618">
        <f t="shared" si="26"/>
        <v>1.6953011031571333E-2</v>
      </c>
      <c r="AS25" s="618">
        <f t="shared" si="27"/>
        <v>8.9056331515085824E-2</v>
      </c>
      <c r="AT25" s="618">
        <f t="shared" si="28"/>
        <v>0</v>
      </c>
      <c r="AU25" s="618">
        <f t="shared" si="29"/>
        <v>0</v>
      </c>
      <c r="AV25" s="618">
        <f t="shared" si="30"/>
        <v>2.0910724988557266E-2</v>
      </c>
      <c r="AW25" s="629">
        <f t="shared" si="31"/>
        <v>0</v>
      </c>
      <c r="AX25" s="618"/>
      <c r="AY25" s="627">
        <f>波及推計!X28</f>
        <v>819502.08919185644</v>
      </c>
      <c r="AZ25" s="628" t="s">
        <v>57</v>
      </c>
      <c r="BA25" s="629" t="s">
        <v>238</v>
      </c>
      <c r="BB25" s="630">
        <f t="shared" si="14"/>
        <v>300864506.96976548</v>
      </c>
      <c r="BC25" s="632">
        <f t="shared" si="32"/>
        <v>15061074.360344676</v>
      </c>
      <c r="BD25" s="631">
        <f t="shared" si="33"/>
        <v>6588.137060720288</v>
      </c>
      <c r="BE25" s="631">
        <f t="shared" si="34"/>
        <v>13893.027958465296</v>
      </c>
      <c r="BF25" s="631">
        <f t="shared" si="35"/>
        <v>72981.849732375398</v>
      </c>
      <c r="BG25" s="631">
        <f t="shared" si="36"/>
        <v>0</v>
      </c>
      <c r="BH25" s="631">
        <f t="shared" si="37"/>
        <v>0</v>
      </c>
      <c r="BI25" s="631">
        <f t="shared" si="38"/>
        <v>17136.382814639037</v>
      </c>
      <c r="BJ25" s="632">
        <f t="shared" si="39"/>
        <v>0</v>
      </c>
    </row>
    <row r="26" spans="2:62" s="610" customFormat="1">
      <c r="B26" s="611" t="s">
        <v>1568</v>
      </c>
      <c r="C26" s="612">
        <v>23</v>
      </c>
      <c r="D26" s="612" t="s">
        <v>1569</v>
      </c>
      <c r="E26" s="652">
        <v>240005</v>
      </c>
      <c r="F26" s="656">
        <v>2950561.6321299849</v>
      </c>
      <c r="G26" s="652">
        <v>198991.79901214899</v>
      </c>
      <c r="H26" s="652">
        <v>29.501625288895763</v>
      </c>
      <c r="I26" s="652">
        <v>23093.326683957202</v>
      </c>
      <c r="J26" s="652">
        <v>1427.9752299006866</v>
      </c>
      <c r="K26" s="652">
        <v>0</v>
      </c>
      <c r="L26" s="652">
        <v>0</v>
      </c>
      <c r="M26" s="652">
        <v>0</v>
      </c>
      <c r="N26" s="657">
        <v>0</v>
      </c>
      <c r="O26" s="613">
        <v>15</v>
      </c>
      <c r="P26" s="625">
        <v>205</v>
      </c>
      <c r="Q26" s="626" t="s">
        <v>360</v>
      </c>
      <c r="R26" s="668">
        <f t="shared" si="8"/>
        <v>4067778.4363628137</v>
      </c>
      <c r="S26" s="669">
        <f t="shared" si="8"/>
        <v>174902.816306097</v>
      </c>
      <c r="T26" s="669">
        <f t="shared" si="8"/>
        <v>23970.610719579559</v>
      </c>
      <c r="U26" s="669">
        <f t="shared" si="8"/>
        <v>4932.1810530971034</v>
      </c>
      <c r="V26" s="669">
        <f t="shared" si="9"/>
        <v>31538.86632290878</v>
      </c>
      <c r="W26" s="669">
        <f t="shared" si="9"/>
        <v>116265.6749188274</v>
      </c>
      <c r="X26" s="669">
        <f t="shared" si="9"/>
        <v>0</v>
      </c>
      <c r="Y26" s="669">
        <f t="shared" si="9"/>
        <v>0</v>
      </c>
      <c r="Z26" s="616">
        <f t="shared" si="10"/>
        <v>0</v>
      </c>
      <c r="AA26" s="617">
        <v>20</v>
      </c>
      <c r="AB26" s="625">
        <v>47</v>
      </c>
      <c r="AC26" s="626" t="s">
        <v>5</v>
      </c>
      <c r="AD26" s="675">
        <f t="shared" si="11"/>
        <v>16233038.258905843</v>
      </c>
      <c r="AE26" s="669">
        <f t="shared" si="11"/>
        <v>841633.07915272412</v>
      </c>
      <c r="AF26" s="669">
        <f t="shared" si="11"/>
        <v>594626.04258858843</v>
      </c>
      <c r="AG26" s="669">
        <f t="shared" si="11"/>
        <v>1609542.7505850755</v>
      </c>
      <c r="AH26" s="669">
        <f t="shared" si="11"/>
        <v>1332741.3974631326</v>
      </c>
      <c r="AI26" s="669">
        <f t="shared" si="11"/>
        <v>0</v>
      </c>
      <c r="AJ26" s="669">
        <f t="shared" si="11"/>
        <v>0</v>
      </c>
      <c r="AK26" s="669">
        <f t="shared" si="23"/>
        <v>0</v>
      </c>
      <c r="AL26" s="676">
        <f t="shared" si="12"/>
        <v>0</v>
      </c>
      <c r="AN26" s="232">
        <f>生産者価格評価表!BC29</f>
        <v>4530411</v>
      </c>
      <c r="AO26" s="682">
        <f t="shared" si="13"/>
        <v>3.5831270626232019</v>
      </c>
      <c r="AP26" s="618">
        <f t="shared" si="24"/>
        <v>0.18577411169819341</v>
      </c>
      <c r="AQ26" s="618">
        <f t="shared" si="25"/>
        <v>0.13125211875668419</v>
      </c>
      <c r="AR26" s="618">
        <f t="shared" si="26"/>
        <v>0.35527521688100161</v>
      </c>
      <c r="AS26" s="618">
        <f t="shared" si="27"/>
        <v>0.29417670879377888</v>
      </c>
      <c r="AT26" s="618">
        <f t="shared" si="28"/>
        <v>0</v>
      </c>
      <c r="AU26" s="618">
        <f t="shared" si="29"/>
        <v>0</v>
      </c>
      <c r="AV26" s="618">
        <f t="shared" si="30"/>
        <v>0</v>
      </c>
      <c r="AW26" s="629">
        <f t="shared" si="31"/>
        <v>0</v>
      </c>
      <c r="AX26" s="618"/>
      <c r="AY26" s="627">
        <f>波及推計!X29</f>
        <v>185391.92054041437</v>
      </c>
      <c r="AZ26" s="628" t="s">
        <v>58</v>
      </c>
      <c r="BA26" s="629" t="s">
        <v>5</v>
      </c>
      <c r="BB26" s="630">
        <f t="shared" si="14"/>
        <v>664282.80768004898</v>
      </c>
      <c r="BC26" s="632">
        <f t="shared" si="32"/>
        <v>34441.019354417534</v>
      </c>
      <c r="BD26" s="631">
        <f t="shared" si="33"/>
        <v>24333.082371300225</v>
      </c>
      <c r="BE26" s="631">
        <f t="shared" si="34"/>
        <v>65865.154777981137</v>
      </c>
      <c r="BF26" s="631">
        <f t="shared" si="35"/>
        <v>54537.985021536871</v>
      </c>
      <c r="BG26" s="631">
        <f t="shared" si="36"/>
        <v>0</v>
      </c>
      <c r="BH26" s="631">
        <f t="shared" si="37"/>
        <v>0</v>
      </c>
      <c r="BI26" s="631">
        <f t="shared" si="38"/>
        <v>0</v>
      </c>
      <c r="BJ26" s="632">
        <f t="shared" si="39"/>
        <v>0</v>
      </c>
    </row>
    <row r="27" spans="2:62" s="610" customFormat="1">
      <c r="B27" s="611" t="s">
        <v>1570</v>
      </c>
      <c r="C27" s="612">
        <v>24</v>
      </c>
      <c r="D27" s="612" t="s">
        <v>538</v>
      </c>
      <c r="E27" s="652">
        <v>770425</v>
      </c>
      <c r="F27" s="656">
        <v>75346813.445195779</v>
      </c>
      <c r="G27" s="652">
        <v>5348020.9580638818</v>
      </c>
      <c r="H27" s="652">
        <v>12603.798828360532</v>
      </c>
      <c r="I27" s="652">
        <v>9104.1984195047753</v>
      </c>
      <c r="J27" s="652">
        <v>25556.954853612373</v>
      </c>
      <c r="K27" s="652">
        <v>105753.55392057794</v>
      </c>
      <c r="L27" s="652">
        <v>0</v>
      </c>
      <c r="M27" s="652">
        <v>0</v>
      </c>
      <c r="N27" s="657">
        <v>0</v>
      </c>
      <c r="O27" s="613">
        <v>17</v>
      </c>
      <c r="P27" s="625">
        <v>206</v>
      </c>
      <c r="Q27" s="626" t="s">
        <v>362</v>
      </c>
      <c r="R27" s="668">
        <f t="shared" si="8"/>
        <v>35995501.161546692</v>
      </c>
      <c r="S27" s="669">
        <f t="shared" si="8"/>
        <v>2772377.9655597722</v>
      </c>
      <c r="T27" s="669">
        <f t="shared" si="8"/>
        <v>328.88536398594971</v>
      </c>
      <c r="U27" s="669">
        <f t="shared" si="8"/>
        <v>2027.7620744216597</v>
      </c>
      <c r="V27" s="669">
        <f t="shared" si="9"/>
        <v>13462.613193095387</v>
      </c>
      <c r="W27" s="669">
        <f t="shared" si="9"/>
        <v>0</v>
      </c>
      <c r="X27" s="669">
        <f t="shared" si="9"/>
        <v>0</v>
      </c>
      <c r="Y27" s="669">
        <f t="shared" si="9"/>
        <v>0</v>
      </c>
      <c r="Z27" s="616">
        <f t="shared" si="10"/>
        <v>0</v>
      </c>
      <c r="AA27" s="617">
        <v>20</v>
      </c>
      <c r="AB27" s="625">
        <v>48</v>
      </c>
      <c r="AC27" s="626" t="s">
        <v>6</v>
      </c>
      <c r="AD27" s="675">
        <f t="shared" si="11"/>
        <v>130363442.39385061</v>
      </c>
      <c r="AE27" s="669">
        <f t="shared" si="11"/>
        <v>4172501.1603334541</v>
      </c>
      <c r="AF27" s="669">
        <f t="shared" si="11"/>
        <v>29607743.616836049</v>
      </c>
      <c r="AG27" s="669">
        <f t="shared" si="11"/>
        <v>2179319.2487268313</v>
      </c>
      <c r="AH27" s="669">
        <f t="shared" si="11"/>
        <v>1836321.9779203255</v>
      </c>
      <c r="AI27" s="669">
        <f t="shared" si="11"/>
        <v>0</v>
      </c>
      <c r="AJ27" s="669">
        <f t="shared" si="11"/>
        <v>0</v>
      </c>
      <c r="AK27" s="669">
        <f t="shared" si="23"/>
        <v>0</v>
      </c>
      <c r="AL27" s="676">
        <f t="shared" si="12"/>
        <v>0</v>
      </c>
      <c r="AN27" s="232">
        <f>生産者価格評価表!BC30</f>
        <v>5992317</v>
      </c>
      <c r="AO27" s="682">
        <f t="shared" si="13"/>
        <v>21.755097801710193</v>
      </c>
      <c r="AP27" s="618">
        <f t="shared" si="24"/>
        <v>0.69630848306814441</v>
      </c>
      <c r="AQ27" s="618">
        <f t="shared" si="25"/>
        <v>4.9409508236690494</v>
      </c>
      <c r="AR27" s="618">
        <f t="shared" si="26"/>
        <v>0.36368557416552416</v>
      </c>
      <c r="AS27" s="618">
        <f t="shared" si="27"/>
        <v>0.30644606717573947</v>
      </c>
      <c r="AT27" s="618">
        <f t="shared" si="28"/>
        <v>0</v>
      </c>
      <c r="AU27" s="618">
        <f t="shared" si="29"/>
        <v>0</v>
      </c>
      <c r="AV27" s="618">
        <f t="shared" si="30"/>
        <v>0</v>
      </c>
      <c r="AW27" s="629">
        <f t="shared" si="31"/>
        <v>0</v>
      </c>
      <c r="AX27" s="618"/>
      <c r="AY27" s="627">
        <f>波及推計!X30</f>
        <v>136102.24435737217</v>
      </c>
      <c r="AZ27" s="628" t="s">
        <v>59</v>
      </c>
      <c r="BA27" s="629" t="s">
        <v>6</v>
      </c>
      <c r="BB27" s="630">
        <f t="shared" si="14"/>
        <v>2960917.6370268906</v>
      </c>
      <c r="BC27" s="632">
        <f t="shared" si="32"/>
        <v>94769.147310651737</v>
      </c>
      <c r="BD27" s="631">
        <f t="shared" si="33"/>
        <v>672474.49636076426</v>
      </c>
      <c r="BE27" s="631">
        <f t="shared" si="34"/>
        <v>49498.422884327367</v>
      </c>
      <c r="BF27" s="631">
        <f t="shared" si="35"/>
        <v>41707.997517108182</v>
      </c>
      <c r="BG27" s="631">
        <f t="shared" si="36"/>
        <v>0</v>
      </c>
      <c r="BH27" s="631">
        <f t="shared" si="37"/>
        <v>0</v>
      </c>
      <c r="BI27" s="631">
        <f t="shared" si="38"/>
        <v>0</v>
      </c>
      <c r="BJ27" s="632">
        <f t="shared" si="39"/>
        <v>0</v>
      </c>
    </row>
    <row r="28" spans="2:62" s="610" customFormat="1">
      <c r="B28" s="611" t="s">
        <v>1571</v>
      </c>
      <c r="C28" s="612">
        <v>25</v>
      </c>
      <c r="D28" s="612" t="s">
        <v>914</v>
      </c>
      <c r="E28" s="652">
        <v>468234</v>
      </c>
      <c r="F28" s="656">
        <v>9470316.2085265145</v>
      </c>
      <c r="G28" s="652">
        <v>667322.59130043001</v>
      </c>
      <c r="H28" s="652">
        <v>4300.0050065626274</v>
      </c>
      <c r="I28" s="652">
        <v>1144.3037059634944</v>
      </c>
      <c r="J28" s="652">
        <v>3212.2452526381921</v>
      </c>
      <c r="K28" s="652">
        <v>13292.129421396128</v>
      </c>
      <c r="L28" s="652">
        <v>0</v>
      </c>
      <c r="M28" s="652">
        <v>0</v>
      </c>
      <c r="N28" s="657">
        <v>0</v>
      </c>
      <c r="O28" s="613">
        <v>17</v>
      </c>
      <c r="P28" s="625">
        <v>207</v>
      </c>
      <c r="Q28" s="626" t="s">
        <v>364</v>
      </c>
      <c r="R28" s="668">
        <f t="shared" si="8"/>
        <v>29454702.276088674</v>
      </c>
      <c r="S28" s="669">
        <f t="shared" si="8"/>
        <v>1319355.649331647</v>
      </c>
      <c r="T28" s="669">
        <f t="shared" si="8"/>
        <v>123812.09341547883</v>
      </c>
      <c r="U28" s="669">
        <f t="shared" si="8"/>
        <v>11311.925168274798</v>
      </c>
      <c r="V28" s="669">
        <f t="shared" si="9"/>
        <v>72625.056822164363</v>
      </c>
      <c r="W28" s="669">
        <f t="shared" si="9"/>
        <v>92323.372521188765</v>
      </c>
      <c r="X28" s="669">
        <f t="shared" si="9"/>
        <v>0</v>
      </c>
      <c r="Y28" s="669">
        <f t="shared" si="9"/>
        <v>0</v>
      </c>
      <c r="Z28" s="616">
        <f t="shared" si="10"/>
        <v>0</v>
      </c>
      <c r="AA28" s="617">
        <v>20</v>
      </c>
      <c r="AB28" s="625">
        <v>51</v>
      </c>
      <c r="AC28" s="626" t="s">
        <v>97</v>
      </c>
      <c r="AD28" s="675">
        <f t="shared" si="11"/>
        <v>83924042.1457818</v>
      </c>
      <c r="AE28" s="669">
        <f t="shared" si="11"/>
        <v>5263992.060084736</v>
      </c>
      <c r="AF28" s="669">
        <f t="shared" si="11"/>
        <v>0</v>
      </c>
      <c r="AG28" s="669">
        <f t="shared" si="11"/>
        <v>750.15076062860726</v>
      </c>
      <c r="AH28" s="669">
        <f t="shared" si="11"/>
        <v>1278.7264568899679</v>
      </c>
      <c r="AI28" s="669">
        <f t="shared" si="11"/>
        <v>0</v>
      </c>
      <c r="AJ28" s="669">
        <f t="shared" si="11"/>
        <v>0</v>
      </c>
      <c r="AK28" s="669">
        <f t="shared" si="23"/>
        <v>0</v>
      </c>
      <c r="AL28" s="676">
        <f t="shared" si="12"/>
        <v>0</v>
      </c>
      <c r="AN28" s="232">
        <f>生産者価格評価表!BC31</f>
        <v>92718302</v>
      </c>
      <c r="AO28" s="682">
        <f t="shared" si="13"/>
        <v>0.90515076673623507</v>
      </c>
      <c r="AP28" s="618">
        <f t="shared" si="24"/>
        <v>5.6774034322638223E-2</v>
      </c>
      <c r="AQ28" s="618">
        <f t="shared" si="25"/>
        <v>0</v>
      </c>
      <c r="AR28" s="618">
        <f t="shared" si="26"/>
        <v>8.0906438583032638E-6</v>
      </c>
      <c r="AS28" s="618">
        <f t="shared" si="27"/>
        <v>1.3791521515244832E-5</v>
      </c>
      <c r="AT28" s="618">
        <f t="shared" si="28"/>
        <v>0</v>
      </c>
      <c r="AU28" s="618">
        <f t="shared" si="29"/>
        <v>0</v>
      </c>
      <c r="AV28" s="618">
        <f t="shared" si="30"/>
        <v>0</v>
      </c>
      <c r="AW28" s="629">
        <f t="shared" si="31"/>
        <v>0</v>
      </c>
      <c r="AX28" s="618"/>
      <c r="AY28" s="627">
        <f>波及推計!X31</f>
        <v>4202863.6646357337</v>
      </c>
      <c r="AZ28" s="628" t="s">
        <v>60</v>
      </c>
      <c r="BA28" s="629" t="s">
        <v>97</v>
      </c>
      <c r="BB28" s="630">
        <f t="shared" si="14"/>
        <v>3804225.2685328969</v>
      </c>
      <c r="BC28" s="632">
        <f t="shared" si="32"/>
        <v>238613.5259493982</v>
      </c>
      <c r="BD28" s="631">
        <f t="shared" si="33"/>
        <v>0</v>
      </c>
      <c r="BE28" s="631">
        <f t="shared" si="34"/>
        <v>34.003873095571045</v>
      </c>
      <c r="BF28" s="631">
        <f t="shared" si="35"/>
        <v>57.963884656464458</v>
      </c>
      <c r="BG28" s="631">
        <f t="shared" si="36"/>
        <v>0</v>
      </c>
      <c r="BH28" s="631">
        <f t="shared" si="37"/>
        <v>0</v>
      </c>
      <c r="BI28" s="631">
        <f t="shared" si="38"/>
        <v>0</v>
      </c>
      <c r="BJ28" s="632">
        <f t="shared" si="39"/>
        <v>0</v>
      </c>
    </row>
    <row r="29" spans="2:62" s="610" customFormat="1">
      <c r="B29" s="611" t="s">
        <v>1572</v>
      </c>
      <c r="C29" s="612">
        <v>26</v>
      </c>
      <c r="D29" s="612" t="s">
        <v>917</v>
      </c>
      <c r="E29" s="652">
        <v>113739</v>
      </c>
      <c r="F29" s="656">
        <v>4364859.8152236557</v>
      </c>
      <c r="G29" s="652">
        <v>307413.72692830284</v>
      </c>
      <c r="H29" s="652">
        <v>1304.4228222488555</v>
      </c>
      <c r="I29" s="652">
        <v>527.40849963115329</v>
      </c>
      <c r="J29" s="652">
        <v>1480.5208095649143</v>
      </c>
      <c r="K29" s="652">
        <v>6126.3299231727642</v>
      </c>
      <c r="L29" s="652">
        <v>0</v>
      </c>
      <c r="M29" s="652">
        <v>0</v>
      </c>
      <c r="N29" s="657">
        <v>0</v>
      </c>
      <c r="O29" s="613">
        <v>17</v>
      </c>
      <c r="P29" s="625">
        <v>208</v>
      </c>
      <c r="Q29" s="626" t="s">
        <v>366</v>
      </c>
      <c r="R29" s="668">
        <f t="shared" si="8"/>
        <v>25331365.950406212</v>
      </c>
      <c r="S29" s="669">
        <f t="shared" si="8"/>
        <v>1217274.7231133622</v>
      </c>
      <c r="T29" s="669">
        <f t="shared" si="8"/>
        <v>801848.70434611512</v>
      </c>
      <c r="U29" s="669">
        <f t="shared" si="8"/>
        <v>5945.165540198389</v>
      </c>
      <c r="V29" s="669">
        <f t="shared" si="9"/>
        <v>38311.651974170323</v>
      </c>
      <c r="W29" s="669">
        <f t="shared" si="9"/>
        <v>292727.03460852319</v>
      </c>
      <c r="X29" s="669">
        <f t="shared" si="9"/>
        <v>0</v>
      </c>
      <c r="Y29" s="669">
        <f t="shared" si="9"/>
        <v>0</v>
      </c>
      <c r="Z29" s="616">
        <f t="shared" si="10"/>
        <v>0</v>
      </c>
      <c r="AA29" s="617">
        <v>20</v>
      </c>
      <c r="AB29" s="625">
        <v>53</v>
      </c>
      <c r="AC29" s="626" t="s">
        <v>7</v>
      </c>
      <c r="AD29" s="675">
        <f t="shared" si="11"/>
        <v>3933167.911189124</v>
      </c>
      <c r="AE29" s="669">
        <f t="shared" si="11"/>
        <v>216595.62030917109</v>
      </c>
      <c r="AF29" s="669">
        <f t="shared" si="11"/>
        <v>0</v>
      </c>
      <c r="AG29" s="669">
        <f t="shared" si="11"/>
        <v>35.156420315568042</v>
      </c>
      <c r="AH29" s="669">
        <f t="shared" si="11"/>
        <v>59.928546562279422</v>
      </c>
      <c r="AI29" s="669">
        <f t="shared" si="11"/>
        <v>0</v>
      </c>
      <c r="AJ29" s="669">
        <f t="shared" si="11"/>
        <v>0</v>
      </c>
      <c r="AK29" s="669">
        <f t="shared" si="23"/>
        <v>0</v>
      </c>
      <c r="AL29" s="676">
        <f t="shared" si="12"/>
        <v>0</v>
      </c>
      <c r="AN29" s="232">
        <f>生産者価格評価表!BC32</f>
        <v>36333585</v>
      </c>
      <c r="AO29" s="682">
        <f t="shared" si="13"/>
        <v>0.10825157801491717</v>
      </c>
      <c r="AP29" s="618">
        <f t="shared" si="24"/>
        <v>5.9613060563434928E-3</v>
      </c>
      <c r="AQ29" s="618">
        <f t="shared" si="25"/>
        <v>0</v>
      </c>
      <c r="AR29" s="618">
        <f t="shared" si="26"/>
        <v>9.6760119640184255E-7</v>
      </c>
      <c r="AS29" s="618">
        <f t="shared" si="27"/>
        <v>1.6493981136813068E-6</v>
      </c>
      <c r="AT29" s="618">
        <f t="shared" si="28"/>
        <v>0</v>
      </c>
      <c r="AU29" s="618">
        <f t="shared" si="29"/>
        <v>0</v>
      </c>
      <c r="AV29" s="618">
        <f t="shared" si="30"/>
        <v>0</v>
      </c>
      <c r="AW29" s="629">
        <f t="shared" si="31"/>
        <v>0</v>
      </c>
      <c r="AX29" s="618"/>
      <c r="AY29" s="627">
        <f>波及推計!X32</f>
        <v>1576321.637662739</v>
      </c>
      <c r="AZ29" s="628" t="s">
        <v>61</v>
      </c>
      <c r="BA29" s="629" t="s">
        <v>7</v>
      </c>
      <c r="BB29" s="630">
        <f t="shared" si="14"/>
        <v>170639.30473604999</v>
      </c>
      <c r="BC29" s="632">
        <f t="shared" si="32"/>
        <v>9396.9357253441794</v>
      </c>
      <c r="BD29" s="631">
        <f t="shared" si="33"/>
        <v>0</v>
      </c>
      <c r="BE29" s="631">
        <f t="shared" si="34"/>
        <v>1.525250702516578</v>
      </c>
      <c r="BF29" s="631">
        <f t="shared" si="35"/>
        <v>2.5999819357159502</v>
      </c>
      <c r="BG29" s="631">
        <f t="shared" si="36"/>
        <v>0</v>
      </c>
      <c r="BH29" s="631">
        <f t="shared" si="37"/>
        <v>0</v>
      </c>
      <c r="BI29" s="631">
        <f t="shared" si="38"/>
        <v>0</v>
      </c>
      <c r="BJ29" s="632">
        <f t="shared" si="39"/>
        <v>0</v>
      </c>
    </row>
    <row r="30" spans="2:62" s="610" customFormat="1">
      <c r="B30" s="611" t="s">
        <v>1573</v>
      </c>
      <c r="C30" s="612">
        <v>27</v>
      </c>
      <c r="D30" s="612" t="s">
        <v>326</v>
      </c>
      <c r="E30" s="652">
        <v>134781</v>
      </c>
      <c r="F30" s="656">
        <v>4467547.2007872919</v>
      </c>
      <c r="G30" s="652">
        <v>242647.21700245203</v>
      </c>
      <c r="H30" s="652">
        <v>299525.79490805755</v>
      </c>
      <c r="I30" s="652">
        <v>807659.13617251953</v>
      </c>
      <c r="J30" s="652">
        <v>383.56096924637581</v>
      </c>
      <c r="K30" s="652">
        <v>0</v>
      </c>
      <c r="L30" s="652">
        <v>0</v>
      </c>
      <c r="M30" s="652">
        <v>0</v>
      </c>
      <c r="N30" s="657">
        <v>0</v>
      </c>
      <c r="O30" s="613">
        <v>61</v>
      </c>
      <c r="P30" s="625">
        <v>211</v>
      </c>
      <c r="Q30" s="626" t="s">
        <v>368</v>
      </c>
      <c r="R30" s="668">
        <f t="shared" si="8"/>
        <v>370959278.26117945</v>
      </c>
      <c r="S30" s="669">
        <f t="shared" si="8"/>
        <v>27393516.741105504</v>
      </c>
      <c r="T30" s="669">
        <f t="shared" si="8"/>
        <v>-72112.113246706649</v>
      </c>
      <c r="U30" s="669">
        <f t="shared" si="8"/>
        <v>29030.804910101484</v>
      </c>
      <c r="V30" s="669">
        <f t="shared" si="9"/>
        <v>227277.95418379857</v>
      </c>
      <c r="W30" s="669">
        <f t="shared" si="9"/>
        <v>0</v>
      </c>
      <c r="X30" s="669">
        <f t="shared" si="9"/>
        <v>0</v>
      </c>
      <c r="Y30" s="669">
        <f t="shared" si="9"/>
        <v>0</v>
      </c>
      <c r="Z30" s="616">
        <f t="shared" si="10"/>
        <v>0</v>
      </c>
      <c r="AA30" s="617">
        <v>21</v>
      </c>
      <c r="AB30" s="625">
        <v>55</v>
      </c>
      <c r="AC30" s="626" t="s">
        <v>98</v>
      </c>
      <c r="AD30" s="675">
        <f t="shared" si="11"/>
        <v>21739217.750961255</v>
      </c>
      <c r="AE30" s="669">
        <f t="shared" si="11"/>
        <v>1171793.7569048393</v>
      </c>
      <c r="AF30" s="669">
        <f t="shared" si="11"/>
        <v>0</v>
      </c>
      <c r="AG30" s="669">
        <f t="shared" si="11"/>
        <v>194.31488658550231</v>
      </c>
      <c r="AH30" s="669">
        <f t="shared" si="11"/>
        <v>331.23419915783211</v>
      </c>
      <c r="AI30" s="669">
        <f t="shared" si="11"/>
        <v>0</v>
      </c>
      <c r="AJ30" s="669">
        <f t="shared" si="11"/>
        <v>0</v>
      </c>
      <c r="AK30" s="669">
        <f t="shared" si="23"/>
        <v>0</v>
      </c>
      <c r="AL30" s="676">
        <f t="shared" si="12"/>
        <v>0</v>
      </c>
      <c r="AN30" s="232">
        <f>生産者価格評価表!BC33</f>
        <v>90548593</v>
      </c>
      <c r="AO30" s="682">
        <f t="shared" si="13"/>
        <v>0.24008344062244297</v>
      </c>
      <c r="AP30" s="618">
        <f t="shared" si="24"/>
        <v>1.2941048757155611E-2</v>
      </c>
      <c r="AQ30" s="618">
        <f t="shared" si="25"/>
        <v>0</v>
      </c>
      <c r="AR30" s="618">
        <f t="shared" si="26"/>
        <v>2.1459735612402317E-6</v>
      </c>
      <c r="AS30" s="618">
        <f t="shared" si="27"/>
        <v>3.6580822316900288E-6</v>
      </c>
      <c r="AT30" s="618">
        <f t="shared" si="28"/>
        <v>0</v>
      </c>
      <c r="AU30" s="618">
        <f t="shared" si="29"/>
        <v>0</v>
      </c>
      <c r="AV30" s="618">
        <f t="shared" si="30"/>
        <v>0</v>
      </c>
      <c r="AW30" s="629">
        <f t="shared" si="31"/>
        <v>0</v>
      </c>
      <c r="AX30" s="618"/>
      <c r="AY30" s="627">
        <f>波及推計!X33</f>
        <v>4593549.0444203103</v>
      </c>
      <c r="AZ30" s="628" t="s">
        <v>62</v>
      </c>
      <c r="BA30" s="629" t="s">
        <v>98</v>
      </c>
      <c r="BB30" s="630">
        <f t="shared" si="14"/>
        <v>1102835.0592523632</v>
      </c>
      <c r="BC30" s="632">
        <f t="shared" si="32"/>
        <v>59445.342152228797</v>
      </c>
      <c r="BD30" s="631">
        <f t="shared" si="33"/>
        <v>0</v>
      </c>
      <c r="BE30" s="631">
        <f t="shared" si="34"/>
        <v>9.8576348015863164</v>
      </c>
      <c r="BF30" s="631">
        <f t="shared" si="35"/>
        <v>16.803580139790647</v>
      </c>
      <c r="BG30" s="631">
        <f t="shared" si="36"/>
        <v>0</v>
      </c>
      <c r="BH30" s="631">
        <f t="shared" si="37"/>
        <v>0</v>
      </c>
      <c r="BI30" s="631">
        <f t="shared" si="38"/>
        <v>0</v>
      </c>
      <c r="BJ30" s="632">
        <f t="shared" si="39"/>
        <v>0</v>
      </c>
    </row>
    <row r="31" spans="2:62" s="610" customFormat="1">
      <c r="B31" s="611" t="s">
        <v>1574</v>
      </c>
      <c r="C31" s="612">
        <v>28</v>
      </c>
      <c r="D31" s="612" t="s">
        <v>543</v>
      </c>
      <c r="E31" s="652">
        <v>208534</v>
      </c>
      <c r="F31" s="656">
        <v>5075382.6468738252</v>
      </c>
      <c r="G31" s="652">
        <v>351362.98740238277</v>
      </c>
      <c r="H31" s="652">
        <v>2151.0533494018227</v>
      </c>
      <c r="I31" s="652">
        <v>198.28112164072766</v>
      </c>
      <c r="J31" s="652">
        <v>300.15731419851522</v>
      </c>
      <c r="K31" s="652">
        <v>0</v>
      </c>
      <c r="L31" s="652">
        <v>0</v>
      </c>
      <c r="M31" s="652">
        <v>0</v>
      </c>
      <c r="N31" s="657">
        <v>0</v>
      </c>
      <c r="O31" s="613">
        <v>62</v>
      </c>
      <c r="P31" s="625">
        <v>212</v>
      </c>
      <c r="Q31" s="626" t="s">
        <v>370</v>
      </c>
      <c r="R31" s="668">
        <f t="shared" si="8"/>
        <v>148065908.91345835</v>
      </c>
      <c r="S31" s="669">
        <f t="shared" si="8"/>
        <v>15429414.649230788</v>
      </c>
      <c r="T31" s="669">
        <f t="shared" si="8"/>
        <v>22708.108831279773</v>
      </c>
      <c r="U31" s="669">
        <f t="shared" si="8"/>
        <v>122597.83751469197</v>
      </c>
      <c r="V31" s="669">
        <f t="shared" si="9"/>
        <v>12668.283963507698</v>
      </c>
      <c r="W31" s="669">
        <f t="shared" si="9"/>
        <v>0</v>
      </c>
      <c r="X31" s="669">
        <f t="shared" si="9"/>
        <v>0</v>
      </c>
      <c r="Y31" s="669">
        <f t="shared" si="9"/>
        <v>0</v>
      </c>
      <c r="Z31" s="616">
        <f t="shared" si="10"/>
        <v>0</v>
      </c>
      <c r="AA31" s="617">
        <v>21</v>
      </c>
      <c r="AB31" s="625">
        <v>57</v>
      </c>
      <c r="AC31" s="626" t="s">
        <v>99</v>
      </c>
      <c r="AD31" s="675">
        <f t="shared" si="11"/>
        <v>1823235078.6217937</v>
      </c>
      <c r="AE31" s="669">
        <f t="shared" si="11"/>
        <v>125001275.99860084</v>
      </c>
      <c r="AF31" s="669">
        <f t="shared" si="11"/>
        <v>551882.47299176443</v>
      </c>
      <c r="AG31" s="669">
        <f t="shared" si="11"/>
        <v>70442.509665216669</v>
      </c>
      <c r="AH31" s="669">
        <f t="shared" si="11"/>
        <v>972980.35324870481</v>
      </c>
      <c r="AI31" s="669">
        <f t="shared" si="11"/>
        <v>1510142.6885346498</v>
      </c>
      <c r="AJ31" s="669">
        <f t="shared" si="11"/>
        <v>48028.769862805711</v>
      </c>
      <c r="AK31" s="669">
        <f t="shared" si="23"/>
        <v>0</v>
      </c>
      <c r="AL31" s="676">
        <f t="shared" si="12"/>
        <v>0</v>
      </c>
      <c r="AN31" s="232">
        <f>生産者価格評価表!BC34</f>
        <v>49806887</v>
      </c>
      <c r="AO31" s="682">
        <f t="shared" si="13"/>
        <v>36.60608378559764</v>
      </c>
      <c r="AP31" s="618">
        <f t="shared" si="24"/>
        <v>2.5097187061420008</v>
      </c>
      <c r="AQ31" s="618">
        <f t="shared" si="25"/>
        <v>1.1080445019415979E-2</v>
      </c>
      <c r="AR31" s="618">
        <f t="shared" si="26"/>
        <v>1.4143126364275019E-3</v>
      </c>
      <c r="AS31" s="618">
        <f t="shared" si="27"/>
        <v>1.9535056532416988E-2</v>
      </c>
      <c r="AT31" s="618">
        <f t="shared" si="28"/>
        <v>3.0319957329086836E-2</v>
      </c>
      <c r="AU31" s="618">
        <f t="shared" si="29"/>
        <v>9.6429977370008507E-4</v>
      </c>
      <c r="AV31" s="618">
        <f t="shared" si="30"/>
        <v>0</v>
      </c>
      <c r="AW31" s="629">
        <f t="shared" si="31"/>
        <v>0</v>
      </c>
      <c r="AX31" s="618"/>
      <c r="AY31" s="627">
        <f>波及推計!X34</f>
        <v>1516564.9030229766</v>
      </c>
      <c r="AZ31" s="628" t="s">
        <v>63</v>
      </c>
      <c r="BA31" s="629" t="s">
        <v>99</v>
      </c>
      <c r="BB31" s="630">
        <f t="shared" si="14"/>
        <v>55515501.906355843</v>
      </c>
      <c r="BC31" s="632">
        <f t="shared" si="32"/>
        <v>3806151.3061951939</v>
      </c>
      <c r="BD31" s="631">
        <f t="shared" si="33"/>
        <v>16804.214026322017</v>
      </c>
      <c r="BE31" s="631">
        <f t="shared" si="34"/>
        <v>2144.8969063078448</v>
      </c>
      <c r="BF31" s="631">
        <f t="shared" si="35"/>
        <v>29626.181115633335</v>
      </c>
      <c r="BG31" s="631">
        <f t="shared" si="36"/>
        <v>45982.183146447365</v>
      </c>
      <c r="BH31" s="631">
        <f t="shared" si="37"/>
        <v>1462.4231927865478</v>
      </c>
      <c r="BI31" s="631">
        <f t="shared" si="38"/>
        <v>0</v>
      </c>
      <c r="BJ31" s="632">
        <f t="shared" si="39"/>
        <v>0</v>
      </c>
    </row>
    <row r="32" spans="2:62" s="610" customFormat="1">
      <c r="B32" s="611" t="s">
        <v>1575</v>
      </c>
      <c r="C32" s="612">
        <v>29</v>
      </c>
      <c r="D32" s="612" t="s">
        <v>545</v>
      </c>
      <c r="E32" s="652">
        <v>163224</v>
      </c>
      <c r="F32" s="656">
        <v>3111686.5475058192</v>
      </c>
      <c r="G32" s="652">
        <v>214870.71237841144</v>
      </c>
      <c r="H32" s="652">
        <v>522833.5311316491</v>
      </c>
      <c r="I32" s="652">
        <v>121.56496204554165</v>
      </c>
      <c r="J32" s="652">
        <v>184.02464241829935</v>
      </c>
      <c r="K32" s="652">
        <v>0</v>
      </c>
      <c r="L32" s="652">
        <v>0</v>
      </c>
      <c r="M32" s="652">
        <v>0</v>
      </c>
      <c r="N32" s="657">
        <v>0</v>
      </c>
      <c r="O32" s="613">
        <v>62</v>
      </c>
      <c r="P32" s="625">
        <v>221</v>
      </c>
      <c r="Q32" s="626" t="s">
        <v>372</v>
      </c>
      <c r="R32" s="668">
        <f t="shared" si="8"/>
        <v>20940722.041222721</v>
      </c>
      <c r="S32" s="669">
        <f t="shared" si="8"/>
        <v>1265965.7607572912</v>
      </c>
      <c r="T32" s="669">
        <f t="shared" si="8"/>
        <v>62604.78275635474</v>
      </c>
      <c r="U32" s="669">
        <f t="shared" si="8"/>
        <v>1061.5713334935447</v>
      </c>
      <c r="V32" s="669">
        <f t="shared" si="9"/>
        <v>2053.1623583561932</v>
      </c>
      <c r="W32" s="669">
        <f t="shared" si="9"/>
        <v>2571354.1144444449</v>
      </c>
      <c r="X32" s="669">
        <f t="shared" si="9"/>
        <v>0</v>
      </c>
      <c r="Y32" s="669">
        <f t="shared" si="9"/>
        <v>0</v>
      </c>
      <c r="Z32" s="616">
        <f t="shared" si="10"/>
        <v>0</v>
      </c>
      <c r="AA32" s="617">
        <v>22</v>
      </c>
      <c r="AB32" s="625">
        <v>59</v>
      </c>
      <c r="AC32" s="626" t="s">
        <v>100</v>
      </c>
      <c r="AD32" s="675">
        <f t="shared" si="11"/>
        <v>6844020.6388119375</v>
      </c>
      <c r="AE32" s="669">
        <f t="shared" si="11"/>
        <v>377588.16649558354</v>
      </c>
      <c r="AF32" s="669">
        <f t="shared" si="11"/>
        <v>6085.3927259622433</v>
      </c>
      <c r="AG32" s="669">
        <f t="shared" si="11"/>
        <v>61.174928622294793</v>
      </c>
      <c r="AH32" s="669">
        <f t="shared" si="11"/>
        <v>104.28037113783942</v>
      </c>
      <c r="AI32" s="669">
        <f t="shared" si="11"/>
        <v>0</v>
      </c>
      <c r="AJ32" s="669">
        <f t="shared" si="11"/>
        <v>0</v>
      </c>
      <c r="AK32" s="669">
        <f t="shared" si="23"/>
        <v>0</v>
      </c>
      <c r="AL32" s="676">
        <f t="shared" si="12"/>
        <v>0</v>
      </c>
      <c r="AN32" s="232">
        <f>生産者価格評価表!BC35</f>
        <v>64975988</v>
      </c>
      <c r="AO32" s="682">
        <f t="shared" si="13"/>
        <v>0.10533153630248666</v>
      </c>
      <c r="AP32" s="618">
        <f t="shared" si="24"/>
        <v>5.8111954603227199E-3</v>
      </c>
      <c r="AQ32" s="618">
        <f t="shared" si="25"/>
        <v>9.3656024529588429E-5</v>
      </c>
      <c r="AR32" s="618">
        <f t="shared" si="26"/>
        <v>9.4150055282414167E-7</v>
      </c>
      <c r="AS32" s="618">
        <f t="shared" si="27"/>
        <v>1.6049062791910056E-6</v>
      </c>
      <c r="AT32" s="618">
        <f t="shared" si="28"/>
        <v>0</v>
      </c>
      <c r="AU32" s="618">
        <f t="shared" si="29"/>
        <v>0</v>
      </c>
      <c r="AV32" s="618">
        <f t="shared" si="30"/>
        <v>0</v>
      </c>
      <c r="AW32" s="629">
        <f t="shared" si="31"/>
        <v>0</v>
      </c>
      <c r="AX32" s="618"/>
      <c r="AY32" s="627">
        <f>波及推計!X35</f>
        <v>1720647.0416817716</v>
      </c>
      <c r="AZ32" s="628" t="s">
        <v>64</v>
      </c>
      <c r="BA32" s="629" t="s">
        <v>100</v>
      </c>
      <c r="BB32" s="630">
        <f t="shared" si="14"/>
        <v>181238.39633466981</v>
      </c>
      <c r="BC32" s="632">
        <f t="shared" si="32"/>
        <v>9999.01627743883</v>
      </c>
      <c r="BD32" s="631">
        <f t="shared" si="33"/>
        <v>161.14896154251176</v>
      </c>
      <c r="BE32" s="631">
        <f t="shared" si="34"/>
        <v>1.6199901409586119</v>
      </c>
      <c r="BF32" s="631">
        <f t="shared" si="35"/>
        <v>2.7614772414665034</v>
      </c>
      <c r="BG32" s="631">
        <f t="shared" si="36"/>
        <v>0</v>
      </c>
      <c r="BH32" s="631">
        <f t="shared" si="37"/>
        <v>0</v>
      </c>
      <c r="BI32" s="631">
        <f t="shared" si="38"/>
        <v>0</v>
      </c>
      <c r="BJ32" s="632">
        <f t="shared" si="39"/>
        <v>0</v>
      </c>
    </row>
    <row r="33" spans="2:62" s="610" customFormat="1">
      <c r="B33" s="611" t="s">
        <v>1576</v>
      </c>
      <c r="C33" s="612">
        <v>30</v>
      </c>
      <c r="D33" s="612" t="s">
        <v>1577</v>
      </c>
      <c r="E33" s="652">
        <v>2483335</v>
      </c>
      <c r="F33" s="656">
        <v>1638053.750518804</v>
      </c>
      <c r="G33" s="652">
        <v>97334.236541636012</v>
      </c>
      <c r="H33" s="652">
        <v>0</v>
      </c>
      <c r="I33" s="652">
        <v>376.29384932662293</v>
      </c>
      <c r="J33" s="652">
        <v>96.726308973095399</v>
      </c>
      <c r="K33" s="652">
        <v>0</v>
      </c>
      <c r="L33" s="652">
        <v>0</v>
      </c>
      <c r="M33" s="652">
        <v>0</v>
      </c>
      <c r="N33" s="657">
        <v>0</v>
      </c>
      <c r="O33" s="613">
        <v>111</v>
      </c>
      <c r="P33" s="625">
        <v>222</v>
      </c>
      <c r="Q33" s="626" t="s">
        <v>374</v>
      </c>
      <c r="R33" s="668">
        <f t="shared" si="8"/>
        <v>10488516.241256079</v>
      </c>
      <c r="S33" s="669">
        <f t="shared" si="8"/>
        <v>589701.53012439748</v>
      </c>
      <c r="T33" s="669">
        <f t="shared" si="8"/>
        <v>26630.342217949401</v>
      </c>
      <c r="U33" s="669">
        <f t="shared" si="8"/>
        <v>504.38202045468176</v>
      </c>
      <c r="V33" s="669">
        <f t="shared" si="9"/>
        <v>669.73995159800836</v>
      </c>
      <c r="W33" s="669">
        <f t="shared" si="9"/>
        <v>0</v>
      </c>
      <c r="X33" s="669">
        <f t="shared" si="9"/>
        <v>0</v>
      </c>
      <c r="Y33" s="669">
        <f t="shared" si="9"/>
        <v>0</v>
      </c>
      <c r="Z33" s="616">
        <f t="shared" si="10"/>
        <v>0</v>
      </c>
      <c r="AA33" s="617">
        <v>22</v>
      </c>
      <c r="AB33" s="625">
        <v>61</v>
      </c>
      <c r="AC33" s="626" t="s">
        <v>8</v>
      </c>
      <c r="AD33" s="675">
        <f t="shared" si="11"/>
        <v>94469945.10358578</v>
      </c>
      <c r="AE33" s="669">
        <f t="shared" si="11"/>
        <v>6254139.3283742107</v>
      </c>
      <c r="AF33" s="669">
        <f t="shared" si="11"/>
        <v>7955.9092496304793</v>
      </c>
      <c r="AG33" s="669">
        <f t="shared" si="11"/>
        <v>844.4147751236452</v>
      </c>
      <c r="AH33" s="669">
        <f t="shared" si="11"/>
        <v>1439.4113426407423</v>
      </c>
      <c r="AI33" s="669">
        <f t="shared" si="11"/>
        <v>0</v>
      </c>
      <c r="AJ33" s="669">
        <f t="shared" si="11"/>
        <v>0</v>
      </c>
      <c r="AK33" s="669">
        <f t="shared" si="23"/>
        <v>28905</v>
      </c>
      <c r="AL33" s="676">
        <f t="shared" si="12"/>
        <v>0</v>
      </c>
      <c r="AN33" s="232">
        <f>生産者価格評価表!BC36</f>
        <v>42626802</v>
      </c>
      <c r="AO33" s="682">
        <f t="shared" si="13"/>
        <v>2.2162100057045278</v>
      </c>
      <c r="AP33" s="618">
        <f t="shared" si="24"/>
        <v>0.14671847370521041</v>
      </c>
      <c r="AQ33" s="618">
        <f t="shared" si="25"/>
        <v>1.8664100698031439E-4</v>
      </c>
      <c r="AR33" s="618">
        <f t="shared" si="26"/>
        <v>1.9809479846122288E-5</v>
      </c>
      <c r="AS33" s="618">
        <f t="shared" si="27"/>
        <v>3.3767753504960152E-5</v>
      </c>
      <c r="AT33" s="618">
        <f t="shared" si="28"/>
        <v>0</v>
      </c>
      <c r="AU33" s="618">
        <f t="shared" si="29"/>
        <v>0</v>
      </c>
      <c r="AV33" s="618">
        <f t="shared" si="30"/>
        <v>6.7809450026300351E-4</v>
      </c>
      <c r="AW33" s="629">
        <f t="shared" si="31"/>
        <v>0</v>
      </c>
      <c r="AX33" s="618"/>
      <c r="AY33" s="627">
        <f>波及推計!X36</f>
        <v>80340.202550134665</v>
      </c>
      <c r="AZ33" s="628" t="s">
        <v>65</v>
      </c>
      <c r="BA33" s="629" t="s">
        <v>8</v>
      </c>
      <c r="BB33" s="630">
        <f t="shared" si="14"/>
        <v>178050.76075193688</v>
      </c>
      <c r="BC33" s="632">
        <f t="shared" si="32"/>
        <v>11787.391895323211</v>
      </c>
      <c r="BD33" s="631">
        <f t="shared" si="33"/>
        <v>14.994776304959556</v>
      </c>
      <c r="BE33" s="631">
        <f t="shared" si="34"/>
        <v>1.5914976232502751</v>
      </c>
      <c r="BF33" s="631">
        <f t="shared" si="35"/>
        <v>2.7129081562515185</v>
      </c>
      <c r="BG33" s="631">
        <f t="shared" si="36"/>
        <v>0</v>
      </c>
      <c r="BH33" s="631">
        <f t="shared" si="37"/>
        <v>0</v>
      </c>
      <c r="BI33" s="631">
        <f t="shared" si="38"/>
        <v>54.478249499262049</v>
      </c>
      <c r="BJ33" s="632">
        <f t="shared" si="39"/>
        <v>0</v>
      </c>
    </row>
    <row r="34" spans="2:62" s="610" customFormat="1">
      <c r="B34" s="611" t="s">
        <v>1578</v>
      </c>
      <c r="C34" s="612">
        <v>31</v>
      </c>
      <c r="D34" s="612" t="s">
        <v>942</v>
      </c>
      <c r="E34" s="652">
        <v>2626659</v>
      </c>
      <c r="F34" s="656">
        <v>5217860.4925690182</v>
      </c>
      <c r="G34" s="652">
        <v>313137.29167192569</v>
      </c>
      <c r="H34" s="652">
        <v>0</v>
      </c>
      <c r="I34" s="652">
        <v>701.20092676034494</v>
      </c>
      <c r="J34" s="652">
        <v>192.32065023491768</v>
      </c>
      <c r="K34" s="652">
        <v>0</v>
      </c>
      <c r="L34" s="652">
        <v>0</v>
      </c>
      <c r="M34" s="652">
        <v>0</v>
      </c>
      <c r="N34" s="657">
        <v>0</v>
      </c>
      <c r="O34" s="613">
        <v>111</v>
      </c>
      <c r="P34" s="625">
        <v>231</v>
      </c>
      <c r="Q34" s="626" t="s">
        <v>376</v>
      </c>
      <c r="R34" s="668">
        <f t="shared" si="8"/>
        <v>317438.56711418182</v>
      </c>
      <c r="S34" s="669">
        <f t="shared" si="8"/>
        <v>20996.117640206758</v>
      </c>
      <c r="T34" s="669">
        <f t="shared" si="8"/>
        <v>2155.322976967791</v>
      </c>
      <c r="U34" s="669">
        <f t="shared" si="8"/>
        <v>12.970375703043407</v>
      </c>
      <c r="V34" s="669">
        <f t="shared" si="9"/>
        <v>39.025139787861484</v>
      </c>
      <c r="W34" s="669">
        <f t="shared" si="9"/>
        <v>0</v>
      </c>
      <c r="X34" s="669">
        <f t="shared" si="9"/>
        <v>0</v>
      </c>
      <c r="Y34" s="669">
        <f t="shared" si="9"/>
        <v>0</v>
      </c>
      <c r="Z34" s="616">
        <f t="shared" si="10"/>
        <v>0</v>
      </c>
      <c r="AA34" s="617">
        <v>39</v>
      </c>
      <c r="AB34" s="625">
        <v>63</v>
      </c>
      <c r="AC34" s="626" t="s">
        <v>101</v>
      </c>
      <c r="AD34" s="675">
        <f t="shared" si="11"/>
        <v>113949832.5535599</v>
      </c>
      <c r="AE34" s="669">
        <f t="shared" si="11"/>
        <v>6745507.5561913671</v>
      </c>
      <c r="AF34" s="669">
        <f t="shared" si="11"/>
        <v>7052.3081329547376</v>
      </c>
      <c r="AG34" s="669">
        <f t="shared" si="11"/>
        <v>1018.5347533078966</v>
      </c>
      <c r="AH34" s="669">
        <f t="shared" si="11"/>
        <v>1736.2207767746627</v>
      </c>
      <c r="AI34" s="669">
        <f t="shared" si="11"/>
        <v>0</v>
      </c>
      <c r="AJ34" s="669">
        <f t="shared" si="11"/>
        <v>0</v>
      </c>
      <c r="AK34" s="669">
        <f t="shared" si="23"/>
        <v>227140.47718329399</v>
      </c>
      <c r="AL34" s="676">
        <f t="shared" si="12"/>
        <v>0</v>
      </c>
      <c r="AN34" s="232">
        <f>生産者価格評価表!BC37</f>
        <v>45883730</v>
      </c>
      <c r="AO34" s="682">
        <f t="shared" si="13"/>
        <v>2.4834474562891877</v>
      </c>
      <c r="AP34" s="618">
        <f t="shared" si="24"/>
        <v>0.14701306010194393</v>
      </c>
      <c r="AQ34" s="618">
        <f t="shared" si="25"/>
        <v>1.5369953865901351E-4</v>
      </c>
      <c r="AR34" s="618">
        <f t="shared" si="26"/>
        <v>2.2198168137330959E-5</v>
      </c>
      <c r="AS34" s="618">
        <f t="shared" si="27"/>
        <v>3.7839573565066801E-5</v>
      </c>
      <c r="AT34" s="618">
        <f t="shared" si="28"/>
        <v>0</v>
      </c>
      <c r="AU34" s="618">
        <f t="shared" si="29"/>
        <v>0</v>
      </c>
      <c r="AV34" s="618">
        <f t="shared" si="30"/>
        <v>4.9503490056997104E-3</v>
      </c>
      <c r="AW34" s="629">
        <f t="shared" si="31"/>
        <v>0</v>
      </c>
      <c r="AX34" s="618"/>
      <c r="AY34" s="627">
        <f>波及推計!X37</f>
        <v>515867.48970084806</v>
      </c>
      <c r="AZ34" s="628" t="s">
        <v>66</v>
      </c>
      <c r="BA34" s="629" t="s">
        <v>101</v>
      </c>
      <c r="BB34" s="630">
        <f t="shared" si="14"/>
        <v>1281129.8050798599</v>
      </c>
      <c r="BC34" s="632">
        <f t="shared" si="32"/>
        <v>75839.25826802972</v>
      </c>
      <c r="BD34" s="631">
        <f t="shared" si="33"/>
        <v>79.288595176203742</v>
      </c>
      <c r="BE34" s="631">
        <f t="shared" si="34"/>
        <v>11.451313272962272</v>
      </c>
      <c r="BF34" s="631">
        <f t="shared" si="35"/>
        <v>19.520205826361579</v>
      </c>
      <c r="BG34" s="631">
        <f t="shared" si="36"/>
        <v>0</v>
      </c>
      <c r="BH34" s="631">
        <f t="shared" si="37"/>
        <v>0</v>
      </c>
      <c r="BI34" s="631">
        <f t="shared" si="38"/>
        <v>2553.7241147133986</v>
      </c>
      <c r="BJ34" s="632">
        <f t="shared" si="39"/>
        <v>0</v>
      </c>
    </row>
    <row r="35" spans="2:62" s="610" customFormat="1">
      <c r="B35" s="611" t="s">
        <v>1579</v>
      </c>
      <c r="C35" s="612">
        <v>32</v>
      </c>
      <c r="D35" s="612" t="s">
        <v>944</v>
      </c>
      <c r="E35" s="652">
        <v>1514221</v>
      </c>
      <c r="F35" s="656">
        <v>3991875.5477968166</v>
      </c>
      <c r="G35" s="652">
        <v>231702.78923302414</v>
      </c>
      <c r="H35" s="652">
        <v>0</v>
      </c>
      <c r="I35" s="652">
        <v>475.89923279020485</v>
      </c>
      <c r="J35" s="652">
        <v>133.0392450741935</v>
      </c>
      <c r="K35" s="652">
        <v>0</v>
      </c>
      <c r="L35" s="652">
        <v>0</v>
      </c>
      <c r="M35" s="652">
        <v>0</v>
      </c>
      <c r="N35" s="657">
        <v>0</v>
      </c>
      <c r="O35" s="613">
        <v>111</v>
      </c>
      <c r="P35" s="625">
        <v>251</v>
      </c>
      <c r="Q35" s="626" t="s">
        <v>378</v>
      </c>
      <c r="R35" s="668">
        <f t="shared" si="8"/>
        <v>22471070.29953818</v>
      </c>
      <c r="S35" s="669">
        <f t="shared" si="8"/>
        <v>1365220.5214151605</v>
      </c>
      <c r="T35" s="669">
        <f t="shared" si="8"/>
        <v>172360.41522458161</v>
      </c>
      <c r="U35" s="669">
        <f t="shared" si="8"/>
        <v>877.88238512508724</v>
      </c>
      <c r="V35" s="669">
        <f t="shared" si="9"/>
        <v>1328.9354867518982</v>
      </c>
      <c r="W35" s="669">
        <f t="shared" si="9"/>
        <v>0</v>
      </c>
      <c r="X35" s="669">
        <f t="shared" si="9"/>
        <v>0</v>
      </c>
      <c r="Y35" s="669">
        <f t="shared" si="9"/>
        <v>0</v>
      </c>
      <c r="Z35" s="616">
        <f t="shared" si="10"/>
        <v>0</v>
      </c>
      <c r="AA35" s="617">
        <v>25</v>
      </c>
      <c r="AB35" s="625">
        <v>64</v>
      </c>
      <c r="AC35" s="626" t="s">
        <v>102</v>
      </c>
      <c r="AD35" s="675">
        <f t="shared" si="11"/>
        <v>122849242.69475928</v>
      </c>
      <c r="AE35" s="669">
        <f t="shared" si="11"/>
        <v>7090419.5578288473</v>
      </c>
      <c r="AF35" s="669">
        <f t="shared" si="11"/>
        <v>9029.2772662217885</v>
      </c>
      <c r="AG35" s="669">
        <f t="shared" si="11"/>
        <v>1098.0816759283559</v>
      </c>
      <c r="AH35" s="669">
        <f t="shared" si="11"/>
        <v>75788.732275730799</v>
      </c>
      <c r="AI35" s="669">
        <f t="shared" si="11"/>
        <v>241226.49999999997</v>
      </c>
      <c r="AJ35" s="669">
        <f t="shared" si="11"/>
        <v>0</v>
      </c>
      <c r="AK35" s="669">
        <f t="shared" si="23"/>
        <v>25356.466105264433</v>
      </c>
      <c r="AL35" s="676">
        <f t="shared" si="12"/>
        <v>0</v>
      </c>
      <c r="AN35" s="232">
        <f>生産者価格評価表!BC38</f>
        <v>71956894</v>
      </c>
      <c r="AO35" s="682">
        <f t="shared" si="13"/>
        <v>1.7072616099127247</v>
      </c>
      <c r="AP35" s="618">
        <f t="shared" si="24"/>
        <v>9.8537042994502333E-2</v>
      </c>
      <c r="AQ35" s="618">
        <f t="shared" si="25"/>
        <v>1.2548175392647977E-4</v>
      </c>
      <c r="AR35" s="618">
        <f t="shared" si="26"/>
        <v>1.5260270627139018E-5</v>
      </c>
      <c r="AS35" s="618">
        <f t="shared" si="27"/>
        <v>1.0532518576431441E-3</v>
      </c>
      <c r="AT35" s="618">
        <f t="shared" si="28"/>
        <v>3.3523751039059575E-3</v>
      </c>
      <c r="AU35" s="618">
        <f t="shared" si="29"/>
        <v>0</v>
      </c>
      <c r="AV35" s="618">
        <f t="shared" si="30"/>
        <v>3.523841107603176E-4</v>
      </c>
      <c r="AW35" s="629">
        <f t="shared" si="31"/>
        <v>0</v>
      </c>
      <c r="AX35" s="618"/>
      <c r="AY35" s="627">
        <f>波及推計!X38</f>
        <v>878138.71977833682</v>
      </c>
      <c r="AZ35" s="628" t="s">
        <v>67</v>
      </c>
      <c r="BA35" s="629" t="s">
        <v>102</v>
      </c>
      <c r="BB35" s="630">
        <f t="shared" si="14"/>
        <v>1499212.5244554623</v>
      </c>
      <c r="BC35" s="632">
        <f t="shared" si="32"/>
        <v>86529.192785935214</v>
      </c>
      <c r="BD35" s="631">
        <f t="shared" si="33"/>
        <v>110.19038674853924</v>
      </c>
      <c r="BE35" s="631">
        <f t="shared" si="34"/>
        <v>13.400634511986814</v>
      </c>
      <c r="BF35" s="631">
        <f t="shared" si="35"/>
        <v>924.90123787490563</v>
      </c>
      <c r="BG35" s="631">
        <f t="shared" si="36"/>
        <v>2943.8503819607463</v>
      </c>
      <c r="BH35" s="631">
        <f t="shared" si="37"/>
        <v>0</v>
      </c>
      <c r="BI35" s="631">
        <f t="shared" si="38"/>
        <v>309.44213189329292</v>
      </c>
      <c r="BJ35" s="632">
        <f t="shared" si="39"/>
        <v>0</v>
      </c>
    </row>
    <row r="36" spans="2:62" s="610" customFormat="1">
      <c r="B36" s="611" t="s">
        <v>1580</v>
      </c>
      <c r="C36" s="612">
        <v>33</v>
      </c>
      <c r="D36" s="612" t="s">
        <v>946</v>
      </c>
      <c r="E36" s="652">
        <v>1117736</v>
      </c>
      <c r="F36" s="656">
        <v>600101.99722476001</v>
      </c>
      <c r="G36" s="652">
        <v>37003.23440844375</v>
      </c>
      <c r="H36" s="652">
        <v>59.283496289178451</v>
      </c>
      <c r="I36" s="652">
        <v>272.12195378309349</v>
      </c>
      <c r="J36" s="652">
        <v>66.689210381802084</v>
      </c>
      <c r="K36" s="652">
        <v>0</v>
      </c>
      <c r="L36" s="652">
        <v>0</v>
      </c>
      <c r="M36" s="652">
        <v>0</v>
      </c>
      <c r="N36" s="657">
        <v>0</v>
      </c>
      <c r="O36" s="613">
        <v>111</v>
      </c>
      <c r="P36" s="625">
        <v>252</v>
      </c>
      <c r="Q36" s="626" t="s">
        <v>380</v>
      </c>
      <c r="R36" s="668">
        <f t="shared" si="8"/>
        <v>194634782.37073645</v>
      </c>
      <c r="S36" s="669">
        <f t="shared" si="8"/>
        <v>14795702.451364152</v>
      </c>
      <c r="T36" s="669">
        <f t="shared" si="8"/>
        <v>24701047.868891638</v>
      </c>
      <c r="U36" s="669">
        <f t="shared" si="8"/>
        <v>63987.536544669572</v>
      </c>
      <c r="V36" s="669">
        <f t="shared" si="9"/>
        <v>291801.54223804467</v>
      </c>
      <c r="W36" s="669">
        <f t="shared" si="9"/>
        <v>0</v>
      </c>
      <c r="X36" s="669">
        <f t="shared" si="9"/>
        <v>0</v>
      </c>
      <c r="Y36" s="669">
        <f t="shared" si="9"/>
        <v>0</v>
      </c>
      <c r="Z36" s="616">
        <f t="shared" si="10"/>
        <v>0</v>
      </c>
      <c r="AA36" s="617">
        <v>25</v>
      </c>
      <c r="AB36" s="625">
        <v>65</v>
      </c>
      <c r="AC36" s="626" t="s">
        <v>239</v>
      </c>
      <c r="AD36" s="675">
        <f t="shared" si="11"/>
        <v>11933041.902958954</v>
      </c>
      <c r="AE36" s="669">
        <f t="shared" si="11"/>
        <v>698138.50054622872</v>
      </c>
      <c r="AF36" s="669">
        <f t="shared" si="11"/>
        <v>0</v>
      </c>
      <c r="AG36" s="669">
        <f t="shared" si="11"/>
        <v>106.66288504750756</v>
      </c>
      <c r="AH36" s="669">
        <f t="shared" si="11"/>
        <v>181.82032230983501</v>
      </c>
      <c r="AI36" s="669">
        <f t="shared" si="11"/>
        <v>0</v>
      </c>
      <c r="AJ36" s="669">
        <f t="shared" si="11"/>
        <v>0</v>
      </c>
      <c r="AK36" s="669">
        <f t="shared" si="23"/>
        <v>0</v>
      </c>
      <c r="AL36" s="676">
        <f t="shared" si="12"/>
        <v>0</v>
      </c>
      <c r="AN36" s="232">
        <f>生産者価格評価表!BC39</f>
        <v>4774680</v>
      </c>
      <c r="AO36" s="682">
        <f t="shared" si="13"/>
        <v>2.4992338550350923</v>
      </c>
      <c r="AP36" s="618">
        <f t="shared" si="24"/>
        <v>0.14621681464438008</v>
      </c>
      <c r="AQ36" s="618">
        <f t="shared" si="25"/>
        <v>0</v>
      </c>
      <c r="AR36" s="618">
        <f t="shared" si="26"/>
        <v>2.2339274055540384E-5</v>
      </c>
      <c r="AS36" s="618">
        <f t="shared" si="27"/>
        <v>3.8080106375680672E-5</v>
      </c>
      <c r="AT36" s="618">
        <f t="shared" si="28"/>
        <v>0</v>
      </c>
      <c r="AU36" s="618">
        <f t="shared" si="29"/>
        <v>0</v>
      </c>
      <c r="AV36" s="618">
        <f t="shared" si="30"/>
        <v>0</v>
      </c>
      <c r="AW36" s="629">
        <f t="shared" si="31"/>
        <v>0</v>
      </c>
      <c r="AX36" s="618"/>
      <c r="AY36" s="627">
        <f>波及推計!X39</f>
        <v>231471.24062610866</v>
      </c>
      <c r="AZ36" s="628" t="s">
        <v>68</v>
      </c>
      <c r="BA36" s="629" t="s">
        <v>239</v>
      </c>
      <c r="BB36" s="630">
        <f t="shared" si="14"/>
        <v>578500.76103974506</v>
      </c>
      <c r="BC36" s="632">
        <f t="shared" si="32"/>
        <v>33844.987486132428</v>
      </c>
      <c r="BD36" s="631">
        <f t="shared" si="33"/>
        <v>0</v>
      </c>
      <c r="BE36" s="631">
        <f t="shared" si="34"/>
        <v>5.170899480322575</v>
      </c>
      <c r="BF36" s="631">
        <f t="shared" si="35"/>
        <v>8.8144494659529951</v>
      </c>
      <c r="BG36" s="631">
        <f t="shared" si="36"/>
        <v>0</v>
      </c>
      <c r="BH36" s="631">
        <f t="shared" si="37"/>
        <v>0</v>
      </c>
      <c r="BI36" s="631">
        <f t="shared" si="38"/>
        <v>0</v>
      </c>
      <c r="BJ36" s="632">
        <f t="shared" si="39"/>
        <v>0</v>
      </c>
    </row>
    <row r="37" spans="2:62" s="610" customFormat="1">
      <c r="B37" s="611" t="s">
        <v>1581</v>
      </c>
      <c r="C37" s="612">
        <v>34</v>
      </c>
      <c r="D37" s="612" t="s">
        <v>947</v>
      </c>
      <c r="E37" s="652">
        <v>435378</v>
      </c>
      <c r="F37" s="656">
        <v>665382.3980425531</v>
      </c>
      <c r="G37" s="652">
        <v>41353.39009766416</v>
      </c>
      <c r="H37" s="652">
        <v>0</v>
      </c>
      <c r="I37" s="652">
        <v>62.335888585061234</v>
      </c>
      <c r="J37" s="652">
        <v>18.220977845800007</v>
      </c>
      <c r="K37" s="652">
        <v>0</v>
      </c>
      <c r="L37" s="652">
        <v>0</v>
      </c>
      <c r="M37" s="652">
        <v>0</v>
      </c>
      <c r="N37" s="657">
        <v>0</v>
      </c>
      <c r="O37" s="613">
        <v>111</v>
      </c>
      <c r="P37" s="625">
        <v>253</v>
      </c>
      <c r="Q37" s="626" t="s">
        <v>382</v>
      </c>
      <c r="R37" s="668">
        <f t="shared" si="8"/>
        <v>26848185.488100268</v>
      </c>
      <c r="S37" s="669">
        <f t="shared" si="8"/>
        <v>1424723.3215691159</v>
      </c>
      <c r="T37" s="669">
        <f t="shared" si="8"/>
        <v>473926.29856218898</v>
      </c>
      <c r="U37" s="669">
        <f t="shared" si="8"/>
        <v>8826.5274538934555</v>
      </c>
      <c r="V37" s="669">
        <f t="shared" si="9"/>
        <v>40251.499944126379</v>
      </c>
      <c r="W37" s="669">
        <f t="shared" si="9"/>
        <v>0</v>
      </c>
      <c r="X37" s="669">
        <f t="shared" si="9"/>
        <v>0</v>
      </c>
      <c r="Y37" s="669">
        <f t="shared" si="9"/>
        <v>0</v>
      </c>
      <c r="Z37" s="616">
        <f t="shared" si="10"/>
        <v>0</v>
      </c>
      <c r="AA37" s="617">
        <v>25</v>
      </c>
      <c r="AB37" s="625">
        <v>66</v>
      </c>
      <c r="AC37" s="626" t="s">
        <v>240</v>
      </c>
      <c r="AD37" s="675">
        <f t="shared" si="11"/>
        <v>40456702.183312893</v>
      </c>
      <c r="AE37" s="669">
        <f t="shared" si="11"/>
        <v>2656254.4023142988</v>
      </c>
      <c r="AF37" s="669">
        <f t="shared" si="11"/>
        <v>62439.323244986939</v>
      </c>
      <c r="AG37" s="669">
        <f t="shared" si="11"/>
        <v>361.62016436981867</v>
      </c>
      <c r="AH37" s="669">
        <f t="shared" si="11"/>
        <v>616.42711811302502</v>
      </c>
      <c r="AI37" s="669">
        <f t="shared" si="11"/>
        <v>0</v>
      </c>
      <c r="AJ37" s="669">
        <f t="shared" si="11"/>
        <v>0</v>
      </c>
      <c r="AK37" s="669">
        <f t="shared" si="23"/>
        <v>0</v>
      </c>
      <c r="AL37" s="676">
        <f t="shared" si="12"/>
        <v>0</v>
      </c>
      <c r="AN37" s="232">
        <f>生産者価格評価表!BC40</f>
        <v>84568284</v>
      </c>
      <c r="AO37" s="682">
        <f t="shared" si="13"/>
        <v>0.47839095544746885</v>
      </c>
      <c r="AP37" s="618">
        <f t="shared" si="24"/>
        <v>3.140958142551762E-2</v>
      </c>
      <c r="AQ37" s="618">
        <f t="shared" si="25"/>
        <v>7.3833026155511138E-4</v>
      </c>
      <c r="AR37" s="618">
        <f t="shared" si="26"/>
        <v>4.2760731005233434E-6</v>
      </c>
      <c r="AS37" s="618">
        <f t="shared" si="27"/>
        <v>7.2891051935383368E-6</v>
      </c>
      <c r="AT37" s="618">
        <f t="shared" si="28"/>
        <v>0</v>
      </c>
      <c r="AU37" s="618">
        <f t="shared" si="29"/>
        <v>0</v>
      </c>
      <c r="AV37" s="618">
        <f t="shared" si="30"/>
        <v>0</v>
      </c>
      <c r="AW37" s="629">
        <f t="shared" si="31"/>
        <v>0</v>
      </c>
      <c r="AX37" s="618"/>
      <c r="AY37" s="627">
        <f>波及推計!X40</f>
        <v>2046849.7819599246</v>
      </c>
      <c r="AZ37" s="628" t="s">
        <v>69</v>
      </c>
      <c r="BA37" s="629" t="s">
        <v>240</v>
      </c>
      <c r="BB37" s="630">
        <f t="shared" si="14"/>
        <v>979194.42284925166</v>
      </c>
      <c r="BC37" s="632">
        <f t="shared" si="32"/>
        <v>64290.694892273241</v>
      </c>
      <c r="BD37" s="631">
        <f t="shared" si="33"/>
        <v>1511.2511348784938</v>
      </c>
      <c r="BE37" s="631">
        <f t="shared" si="34"/>
        <v>8.7524792934509037</v>
      </c>
      <c r="BF37" s="631">
        <f t="shared" si="35"/>
        <v>14.9197033760769</v>
      </c>
      <c r="BG37" s="631">
        <f t="shared" si="36"/>
        <v>0</v>
      </c>
      <c r="BH37" s="631">
        <f t="shared" si="37"/>
        <v>0</v>
      </c>
      <c r="BI37" s="631">
        <f t="shared" si="38"/>
        <v>0</v>
      </c>
      <c r="BJ37" s="632">
        <f t="shared" si="39"/>
        <v>0</v>
      </c>
    </row>
    <row r="38" spans="2:62" s="610" customFormat="1">
      <c r="B38" s="611" t="s">
        <v>1582</v>
      </c>
      <c r="C38" s="612">
        <v>35</v>
      </c>
      <c r="D38" s="612" t="s">
        <v>948</v>
      </c>
      <c r="E38" s="652">
        <v>102188</v>
      </c>
      <c r="F38" s="656">
        <v>406202.63226102135</v>
      </c>
      <c r="G38" s="652">
        <v>23494.398440976489</v>
      </c>
      <c r="H38" s="652">
        <v>0</v>
      </c>
      <c r="I38" s="652">
        <v>79.599414597643474</v>
      </c>
      <c r="J38" s="652">
        <v>20.793960160744582</v>
      </c>
      <c r="K38" s="652">
        <v>0</v>
      </c>
      <c r="L38" s="652">
        <v>0</v>
      </c>
      <c r="M38" s="652">
        <v>0</v>
      </c>
      <c r="N38" s="657">
        <v>0</v>
      </c>
      <c r="O38" s="613">
        <v>111</v>
      </c>
      <c r="P38" s="625">
        <v>259</v>
      </c>
      <c r="Q38" s="626" t="s">
        <v>384</v>
      </c>
      <c r="R38" s="668">
        <f t="shared" si="8"/>
        <v>39577467.838043489</v>
      </c>
      <c r="S38" s="669">
        <f t="shared" si="8"/>
        <v>2285845.5205927119</v>
      </c>
      <c r="T38" s="669">
        <f t="shared" si="8"/>
        <v>4883206.0636677695</v>
      </c>
      <c r="U38" s="669">
        <f t="shared" si="8"/>
        <v>13011.367437956204</v>
      </c>
      <c r="V38" s="669">
        <f t="shared" si="9"/>
        <v>59335.5720511447</v>
      </c>
      <c r="W38" s="669">
        <f t="shared" si="9"/>
        <v>0</v>
      </c>
      <c r="X38" s="669">
        <f t="shared" si="9"/>
        <v>0</v>
      </c>
      <c r="Y38" s="669">
        <f t="shared" si="9"/>
        <v>0</v>
      </c>
      <c r="Z38" s="616">
        <f t="shared" si="10"/>
        <v>0</v>
      </c>
      <c r="AA38" s="617">
        <v>25</v>
      </c>
      <c r="AB38" s="625">
        <v>67</v>
      </c>
      <c r="AC38" s="626" t="s">
        <v>241</v>
      </c>
      <c r="AD38" s="675">
        <f t="shared" si="11"/>
        <v>230089856.2273798</v>
      </c>
      <c r="AE38" s="669">
        <f t="shared" si="11"/>
        <v>13772878.185874697</v>
      </c>
      <c r="AF38" s="669">
        <f t="shared" si="11"/>
        <v>51678.190737373094</v>
      </c>
      <c r="AG38" s="669">
        <f t="shared" si="11"/>
        <v>2056.6464179844224</v>
      </c>
      <c r="AH38" s="669">
        <f t="shared" si="11"/>
        <v>3505.8128647911863</v>
      </c>
      <c r="AI38" s="669">
        <f t="shared" si="11"/>
        <v>128139.62366896552</v>
      </c>
      <c r="AJ38" s="669">
        <f t="shared" si="11"/>
        <v>0</v>
      </c>
      <c r="AK38" s="669">
        <f t="shared" si="23"/>
        <v>0</v>
      </c>
      <c r="AL38" s="676">
        <f t="shared" si="12"/>
        <v>0</v>
      </c>
      <c r="AN38" s="232">
        <f>生産者価格評価表!BC41</f>
        <v>39579511</v>
      </c>
      <c r="AO38" s="682">
        <f t="shared" si="13"/>
        <v>5.8133577301493142</v>
      </c>
      <c r="AP38" s="618">
        <f t="shared" si="24"/>
        <v>0.34797999868858148</v>
      </c>
      <c r="AQ38" s="618">
        <f t="shared" si="25"/>
        <v>1.3056803743071281E-3</v>
      </c>
      <c r="AR38" s="618">
        <f t="shared" si="26"/>
        <v>5.1962400899405315E-5</v>
      </c>
      <c r="AS38" s="618">
        <f t="shared" si="27"/>
        <v>8.8576457268286767E-5</v>
      </c>
      <c r="AT38" s="618">
        <f t="shared" si="28"/>
        <v>3.2375241742871839E-3</v>
      </c>
      <c r="AU38" s="618">
        <f t="shared" si="29"/>
        <v>0</v>
      </c>
      <c r="AV38" s="618">
        <f t="shared" si="30"/>
        <v>0</v>
      </c>
      <c r="AW38" s="629">
        <f t="shared" si="31"/>
        <v>0</v>
      </c>
      <c r="AX38" s="618"/>
      <c r="AY38" s="627">
        <f>波及推計!X41</f>
        <v>1844548.8585865758</v>
      </c>
      <c r="AZ38" s="628" t="s">
        <v>70</v>
      </c>
      <c r="BA38" s="629" t="s">
        <v>241</v>
      </c>
      <c r="BB38" s="630">
        <f t="shared" si="14"/>
        <v>10723022.365702365</v>
      </c>
      <c r="BC38" s="632">
        <f t="shared" si="32"/>
        <v>641866.10939198115</v>
      </c>
      <c r="BD38" s="631">
        <f t="shared" si="33"/>
        <v>2408.3912441071061</v>
      </c>
      <c r="BE38" s="631">
        <f t="shared" si="34"/>
        <v>95.847187268416135</v>
      </c>
      <c r="BF38" s="631">
        <f t="shared" si="35"/>
        <v>163.38360315186097</v>
      </c>
      <c r="BG38" s="631">
        <f t="shared" si="36"/>
        <v>5971.7715203278713</v>
      </c>
      <c r="BH38" s="631">
        <f t="shared" si="37"/>
        <v>0</v>
      </c>
      <c r="BI38" s="631">
        <f t="shared" si="38"/>
        <v>0</v>
      </c>
      <c r="BJ38" s="632">
        <f t="shared" si="39"/>
        <v>0</v>
      </c>
    </row>
    <row r="39" spans="2:62" s="610" customFormat="1">
      <c r="B39" s="611" t="s">
        <v>1583</v>
      </c>
      <c r="C39" s="612">
        <v>36</v>
      </c>
      <c r="D39" s="612" t="s">
        <v>951</v>
      </c>
      <c r="E39" s="652">
        <v>341956</v>
      </c>
      <c r="F39" s="656">
        <v>1569181.7793223478</v>
      </c>
      <c r="G39" s="652">
        <v>89725.335347020635</v>
      </c>
      <c r="H39" s="652">
        <v>0</v>
      </c>
      <c r="I39" s="652">
        <v>134.32915142869734</v>
      </c>
      <c r="J39" s="652">
        <v>40.01960673569571</v>
      </c>
      <c r="K39" s="652">
        <v>0</v>
      </c>
      <c r="L39" s="652">
        <v>0</v>
      </c>
      <c r="M39" s="652">
        <v>0</v>
      </c>
      <c r="N39" s="657">
        <v>0</v>
      </c>
      <c r="O39" s="613">
        <v>111</v>
      </c>
      <c r="P39" s="625">
        <v>261</v>
      </c>
      <c r="Q39" s="626" t="s">
        <v>386</v>
      </c>
      <c r="R39" s="668">
        <f t="shared" si="8"/>
        <v>969775477.13106704</v>
      </c>
      <c r="S39" s="669">
        <f t="shared" si="8"/>
        <v>94676807.450701535</v>
      </c>
      <c r="T39" s="669">
        <f t="shared" si="8"/>
        <v>5049477.0277655721</v>
      </c>
      <c r="U39" s="669">
        <f t="shared" si="8"/>
        <v>71647.426737919697</v>
      </c>
      <c r="V39" s="669">
        <f t="shared" si="9"/>
        <v>126917.92841906742</v>
      </c>
      <c r="W39" s="669">
        <f t="shared" si="9"/>
        <v>0</v>
      </c>
      <c r="X39" s="669">
        <f t="shared" si="9"/>
        <v>0</v>
      </c>
      <c r="Y39" s="669">
        <f t="shared" si="9"/>
        <v>0</v>
      </c>
      <c r="Z39" s="616">
        <f t="shared" si="10"/>
        <v>0</v>
      </c>
      <c r="AA39" s="617">
        <v>26</v>
      </c>
      <c r="AB39" s="625">
        <v>68</v>
      </c>
      <c r="AC39" s="626" t="s">
        <v>242</v>
      </c>
      <c r="AD39" s="675">
        <f t="shared" si="11"/>
        <v>0</v>
      </c>
      <c r="AE39" s="669">
        <f t="shared" si="11"/>
        <v>0</v>
      </c>
      <c r="AF39" s="669">
        <f t="shared" si="11"/>
        <v>0</v>
      </c>
      <c r="AG39" s="669">
        <f t="shared" si="11"/>
        <v>0</v>
      </c>
      <c r="AH39" s="669">
        <f t="shared" si="11"/>
        <v>0</v>
      </c>
      <c r="AI39" s="669">
        <f t="shared" si="11"/>
        <v>0</v>
      </c>
      <c r="AJ39" s="669">
        <f t="shared" si="11"/>
        <v>0</v>
      </c>
      <c r="AK39" s="669">
        <f t="shared" si="23"/>
        <v>0</v>
      </c>
      <c r="AL39" s="676">
        <f t="shared" si="12"/>
        <v>0</v>
      </c>
      <c r="AN39" s="232">
        <f>生産者価格評価表!BC42</f>
        <v>1482084</v>
      </c>
      <c r="AO39" s="682">
        <f t="shared" si="13"/>
        <v>0</v>
      </c>
      <c r="AP39" s="618">
        <f t="shared" si="24"/>
        <v>0</v>
      </c>
      <c r="AQ39" s="618">
        <f t="shared" si="25"/>
        <v>0</v>
      </c>
      <c r="AR39" s="618">
        <f t="shared" si="26"/>
        <v>0</v>
      </c>
      <c r="AS39" s="618">
        <f t="shared" si="27"/>
        <v>0</v>
      </c>
      <c r="AT39" s="618">
        <f t="shared" si="28"/>
        <v>0</v>
      </c>
      <c r="AU39" s="618">
        <f t="shared" si="29"/>
        <v>0</v>
      </c>
      <c r="AV39" s="618">
        <f t="shared" si="30"/>
        <v>0</v>
      </c>
      <c r="AW39" s="629">
        <f t="shared" si="31"/>
        <v>0</v>
      </c>
      <c r="AX39" s="618"/>
      <c r="AY39" s="627">
        <f>波及推計!X42</f>
        <v>36409.64536074482</v>
      </c>
      <c r="AZ39" s="628" t="s">
        <v>71</v>
      </c>
      <c r="BA39" s="629" t="s">
        <v>242</v>
      </c>
      <c r="BB39" s="630">
        <f t="shared" si="14"/>
        <v>0</v>
      </c>
      <c r="BC39" s="632">
        <f t="shared" si="32"/>
        <v>0</v>
      </c>
      <c r="BD39" s="631">
        <f t="shared" si="33"/>
        <v>0</v>
      </c>
      <c r="BE39" s="631">
        <f t="shared" si="34"/>
        <v>0</v>
      </c>
      <c r="BF39" s="631">
        <f t="shared" si="35"/>
        <v>0</v>
      </c>
      <c r="BG39" s="631">
        <f t="shared" si="36"/>
        <v>0</v>
      </c>
      <c r="BH39" s="631">
        <f t="shared" si="37"/>
        <v>0</v>
      </c>
      <c r="BI39" s="631">
        <f t="shared" si="38"/>
        <v>0</v>
      </c>
      <c r="BJ39" s="632">
        <f t="shared" si="39"/>
        <v>0</v>
      </c>
    </row>
    <row r="40" spans="2:62" s="610" customFormat="1" ht="15" thickBot="1">
      <c r="B40" s="611" t="s">
        <v>1584</v>
      </c>
      <c r="C40" s="612">
        <v>37</v>
      </c>
      <c r="D40" s="612" t="s">
        <v>1585</v>
      </c>
      <c r="E40" s="652">
        <v>982918</v>
      </c>
      <c r="F40" s="656">
        <v>1344755.0040152201</v>
      </c>
      <c r="G40" s="652">
        <v>81593.501680272559</v>
      </c>
      <c r="H40" s="652">
        <v>1402.3613260129798</v>
      </c>
      <c r="I40" s="652">
        <v>77.29171197394281</v>
      </c>
      <c r="J40" s="652">
        <v>25.491231099630802</v>
      </c>
      <c r="K40" s="652">
        <v>0</v>
      </c>
      <c r="L40" s="652">
        <v>0</v>
      </c>
      <c r="M40" s="652">
        <v>0</v>
      </c>
      <c r="N40" s="657">
        <v>0</v>
      </c>
      <c r="O40" s="613">
        <v>111</v>
      </c>
      <c r="P40" s="625">
        <v>262</v>
      </c>
      <c r="Q40" s="626" t="s">
        <v>388</v>
      </c>
      <c r="R40" s="668">
        <f t="shared" si="8"/>
        <v>212264613.3794291</v>
      </c>
      <c r="S40" s="669">
        <f t="shared" si="8"/>
        <v>12148185.15160431</v>
      </c>
      <c r="T40" s="669">
        <f t="shared" si="8"/>
        <v>62152.72796822276</v>
      </c>
      <c r="U40" s="669">
        <f t="shared" si="8"/>
        <v>53271.055444999954</v>
      </c>
      <c r="V40" s="669">
        <f t="shared" si="9"/>
        <v>108228.06676901309</v>
      </c>
      <c r="W40" s="669">
        <f t="shared" si="9"/>
        <v>0</v>
      </c>
      <c r="X40" s="669">
        <f t="shared" si="9"/>
        <v>0</v>
      </c>
      <c r="Y40" s="669">
        <f t="shared" si="9"/>
        <v>0</v>
      </c>
      <c r="Z40" s="616">
        <f t="shared" si="10"/>
        <v>0</v>
      </c>
      <c r="AA40" s="617">
        <v>26</v>
      </c>
      <c r="AB40" s="633">
        <v>69</v>
      </c>
      <c r="AC40" s="634" t="s">
        <v>243</v>
      </c>
      <c r="AD40" s="677">
        <f t="shared" si="11"/>
        <v>39040667.149957202</v>
      </c>
      <c r="AE40" s="678">
        <f t="shared" si="11"/>
        <v>2651020.7045151694</v>
      </c>
      <c r="AF40" s="678">
        <f t="shared" si="11"/>
        <v>13950.765239464909</v>
      </c>
      <c r="AG40" s="678">
        <f t="shared" si="11"/>
        <v>348.9630076100986</v>
      </c>
      <c r="AH40" s="678">
        <f t="shared" si="11"/>
        <v>594.85140018121206</v>
      </c>
      <c r="AI40" s="678">
        <f t="shared" si="11"/>
        <v>0</v>
      </c>
      <c r="AJ40" s="678">
        <f t="shared" si="11"/>
        <v>0</v>
      </c>
      <c r="AK40" s="678">
        <f t="shared" si="23"/>
        <v>0</v>
      </c>
      <c r="AL40" s="679">
        <f t="shared" si="12"/>
        <v>0</v>
      </c>
      <c r="AN40" s="563">
        <f>生産者価格評価表!BC43</f>
        <v>7735345</v>
      </c>
      <c r="AO40" s="683">
        <f t="shared" si="13"/>
        <v>5.0470492460203396</v>
      </c>
      <c r="AP40" s="684">
        <f t="shared" si="24"/>
        <v>0.34271525116399715</v>
      </c>
      <c r="AQ40" s="684">
        <f t="shared" si="25"/>
        <v>1.8035091181408079E-3</v>
      </c>
      <c r="AR40" s="684">
        <f t="shared" si="26"/>
        <v>4.5112791686744235E-5</v>
      </c>
      <c r="AS40" s="684">
        <f t="shared" si="27"/>
        <v>7.690043562132162E-5</v>
      </c>
      <c r="AT40" s="684">
        <f t="shared" si="28"/>
        <v>0</v>
      </c>
      <c r="AU40" s="684">
        <f t="shared" si="29"/>
        <v>0</v>
      </c>
      <c r="AV40" s="684">
        <f t="shared" si="30"/>
        <v>0</v>
      </c>
      <c r="AW40" s="638">
        <f t="shared" si="31"/>
        <v>0</v>
      </c>
      <c r="AX40" s="618"/>
      <c r="AY40" s="636">
        <f>波及推計!X43</f>
        <v>80591.684295425759</v>
      </c>
      <c r="AZ40" s="637" t="s">
        <v>72</v>
      </c>
      <c r="BA40" s="638" t="s">
        <v>243</v>
      </c>
      <c r="BB40" s="639">
        <f t="shared" si="14"/>
        <v>406750.1994587378</v>
      </c>
      <c r="BC40" s="641">
        <f t="shared" si="32"/>
        <v>27619.999325036402</v>
      </c>
      <c r="BD40" s="640">
        <f t="shared" si="33"/>
        <v>145.34783747312571</v>
      </c>
      <c r="BE40" s="640">
        <f t="shared" si="34"/>
        <v>3.635715865303399</v>
      </c>
      <c r="BF40" s="640">
        <f t="shared" si="35"/>
        <v>6.197535629774265</v>
      </c>
      <c r="BG40" s="640">
        <f t="shared" si="36"/>
        <v>0</v>
      </c>
      <c r="BH40" s="640">
        <f t="shared" si="37"/>
        <v>0</v>
      </c>
      <c r="BI40" s="640">
        <f t="shared" si="38"/>
        <v>0</v>
      </c>
      <c r="BJ40" s="641">
        <f t="shared" si="39"/>
        <v>0</v>
      </c>
    </row>
    <row r="41" spans="2:62" s="610" customFormat="1" ht="21" customHeight="1" thickBot="1">
      <c r="B41" s="611" t="s">
        <v>1586</v>
      </c>
      <c r="C41" s="612">
        <v>38</v>
      </c>
      <c r="D41" s="612" t="s">
        <v>954</v>
      </c>
      <c r="E41" s="652">
        <v>1982785</v>
      </c>
      <c r="F41" s="656">
        <v>481160.12227914343</v>
      </c>
      <c r="G41" s="652">
        <v>25807.264755761717</v>
      </c>
      <c r="H41" s="652">
        <v>0</v>
      </c>
      <c r="I41" s="652">
        <v>43.140815482164541</v>
      </c>
      <c r="J41" s="652">
        <v>12.725469635968246</v>
      </c>
      <c r="K41" s="652">
        <v>0</v>
      </c>
      <c r="L41" s="652">
        <v>0</v>
      </c>
      <c r="M41" s="652">
        <v>0</v>
      </c>
      <c r="N41" s="657">
        <v>0</v>
      </c>
      <c r="O41" s="613">
        <v>111</v>
      </c>
      <c r="P41" s="625">
        <v>263</v>
      </c>
      <c r="Q41" s="626" t="s">
        <v>390</v>
      </c>
      <c r="R41" s="668">
        <f t="shared" si="8"/>
        <v>40915987.461722381</v>
      </c>
      <c r="S41" s="669">
        <f t="shared" si="8"/>
        <v>2658152.1295567448</v>
      </c>
      <c r="T41" s="669">
        <f t="shared" si="8"/>
        <v>158424.6907515442</v>
      </c>
      <c r="U41" s="669">
        <f t="shared" si="8"/>
        <v>4842.0370436613721</v>
      </c>
      <c r="V41" s="669">
        <f t="shared" si="9"/>
        <v>10267.662091348331</v>
      </c>
      <c r="W41" s="669">
        <f t="shared" si="9"/>
        <v>0</v>
      </c>
      <c r="X41" s="669">
        <f t="shared" si="9"/>
        <v>0</v>
      </c>
      <c r="Y41" s="669">
        <f t="shared" si="9"/>
        <v>0</v>
      </c>
      <c r="Z41" s="616">
        <f t="shared" si="10"/>
        <v>0</v>
      </c>
      <c r="AA41" s="617">
        <v>26</v>
      </c>
      <c r="AB41" s="642"/>
      <c r="AC41" s="643"/>
      <c r="AD41" s="643"/>
      <c r="AN41" s="661">
        <f>SUM(AN4:AN40)</f>
        <v>1026153987</v>
      </c>
      <c r="AZ41" s="644"/>
      <c r="BB41" s="639">
        <f>SUM(BB4:BB40)</f>
        <v>435598525.67196625</v>
      </c>
      <c r="BC41" s="641">
        <f t="shared" ref="BC41:BJ41" si="40">SUM(BC4:BC40)</f>
        <v>24024790.752328381</v>
      </c>
      <c r="BD41" s="640">
        <f t="shared" si="40"/>
        <v>1075755.6217290866</v>
      </c>
      <c r="BE41" s="640">
        <f t="shared" si="40"/>
        <v>1083472.6625546194</v>
      </c>
      <c r="BF41" s="640">
        <f t="shared" si="40"/>
        <v>556341.30431142426</v>
      </c>
      <c r="BG41" s="640">
        <f t="shared" si="40"/>
        <v>185663.06976513736</v>
      </c>
      <c r="BH41" s="640">
        <f t="shared" si="40"/>
        <v>17107.362759805535</v>
      </c>
      <c r="BI41" s="640">
        <f t="shared" si="40"/>
        <v>28502.887910304358</v>
      </c>
      <c r="BJ41" s="641">
        <f t="shared" si="40"/>
        <v>1421.5742817208929</v>
      </c>
    </row>
    <row r="42" spans="2:62" s="610" customFormat="1">
      <c r="B42" s="611" t="s">
        <v>1587</v>
      </c>
      <c r="C42" s="612">
        <v>39</v>
      </c>
      <c r="D42" s="612" t="s">
        <v>959</v>
      </c>
      <c r="E42" s="652">
        <v>639528</v>
      </c>
      <c r="F42" s="656">
        <v>1172949.1952703772</v>
      </c>
      <c r="G42" s="652">
        <v>74102.055656313765</v>
      </c>
      <c r="H42" s="652">
        <v>0</v>
      </c>
      <c r="I42" s="652">
        <v>92.208811064340381</v>
      </c>
      <c r="J42" s="652">
        <v>28.00532797508043</v>
      </c>
      <c r="K42" s="652">
        <v>0</v>
      </c>
      <c r="L42" s="652">
        <v>0</v>
      </c>
      <c r="M42" s="652">
        <v>0</v>
      </c>
      <c r="N42" s="657">
        <v>0</v>
      </c>
      <c r="O42" s="613">
        <v>111</v>
      </c>
      <c r="P42" s="625">
        <v>269</v>
      </c>
      <c r="Q42" s="626" t="s">
        <v>392</v>
      </c>
      <c r="R42" s="668">
        <f t="shared" si="8"/>
        <v>63636958.45569247</v>
      </c>
      <c r="S42" s="669">
        <f t="shared" si="8"/>
        <v>4188034.6567198848</v>
      </c>
      <c r="T42" s="669">
        <f t="shared" si="8"/>
        <v>1366.0335545084108</v>
      </c>
      <c r="U42" s="669">
        <f t="shared" si="8"/>
        <v>4324.8316735868993</v>
      </c>
      <c r="V42" s="669">
        <f t="shared" si="9"/>
        <v>9710.1094056334005</v>
      </c>
      <c r="W42" s="669">
        <f t="shared" si="9"/>
        <v>0</v>
      </c>
      <c r="X42" s="669">
        <f t="shared" si="9"/>
        <v>0</v>
      </c>
      <c r="Y42" s="669">
        <f t="shared" si="9"/>
        <v>0</v>
      </c>
      <c r="Z42" s="616">
        <f t="shared" si="10"/>
        <v>0</v>
      </c>
      <c r="AA42" s="617">
        <v>26</v>
      </c>
      <c r="AB42" s="642"/>
      <c r="AC42" s="643"/>
      <c r="AD42" s="643"/>
      <c r="AZ42" s="644"/>
    </row>
    <row r="43" spans="2:62" s="610" customFormat="1">
      <c r="B43" s="611" t="s">
        <v>1588</v>
      </c>
      <c r="C43" s="612">
        <v>40</v>
      </c>
      <c r="D43" s="612" t="s">
        <v>961</v>
      </c>
      <c r="E43" s="652">
        <v>1067595</v>
      </c>
      <c r="F43" s="656">
        <v>10417811.020313889</v>
      </c>
      <c r="G43" s="652">
        <v>562751.91397375893</v>
      </c>
      <c r="H43" s="652">
        <v>0</v>
      </c>
      <c r="I43" s="652">
        <v>162.53795341239842</v>
      </c>
      <c r="J43" s="652">
        <v>95.935881685674175</v>
      </c>
      <c r="K43" s="652">
        <v>0</v>
      </c>
      <c r="L43" s="652">
        <v>0</v>
      </c>
      <c r="M43" s="652">
        <v>0</v>
      </c>
      <c r="N43" s="657">
        <v>0</v>
      </c>
      <c r="O43" s="613">
        <v>111</v>
      </c>
      <c r="P43" s="625">
        <v>271</v>
      </c>
      <c r="Q43" s="626" t="s">
        <v>394</v>
      </c>
      <c r="R43" s="668">
        <f t="shared" si="8"/>
        <v>29872542.558613814</v>
      </c>
      <c r="S43" s="669">
        <f t="shared" si="8"/>
        <v>1625485.3764437342</v>
      </c>
      <c r="T43" s="669">
        <f t="shared" si="8"/>
        <v>885.04841485592215</v>
      </c>
      <c r="U43" s="669">
        <f t="shared" si="8"/>
        <v>167.41464224410484</v>
      </c>
      <c r="V43" s="669">
        <f t="shared" si="9"/>
        <v>277.72808406418892</v>
      </c>
      <c r="W43" s="669">
        <f t="shared" si="9"/>
        <v>0</v>
      </c>
      <c r="X43" s="669">
        <f t="shared" si="9"/>
        <v>0</v>
      </c>
      <c r="Y43" s="669">
        <f t="shared" si="9"/>
        <v>0</v>
      </c>
      <c r="Z43" s="616">
        <f t="shared" si="10"/>
        <v>0</v>
      </c>
      <c r="AA43" s="617">
        <v>27</v>
      </c>
      <c r="AB43" s="642"/>
      <c r="AC43" s="643"/>
      <c r="AD43" s="643"/>
      <c r="AZ43" s="644"/>
    </row>
    <row r="44" spans="2:62" s="610" customFormat="1">
      <c r="B44" s="611" t="s">
        <v>1589</v>
      </c>
      <c r="C44" s="612">
        <v>41</v>
      </c>
      <c r="D44" s="612" t="s">
        <v>962</v>
      </c>
      <c r="E44" s="652">
        <v>2096394</v>
      </c>
      <c r="F44" s="656">
        <v>18060407.461091135</v>
      </c>
      <c r="G44" s="652">
        <v>937222.43042090745</v>
      </c>
      <c r="H44" s="652">
        <v>28816.331150106045</v>
      </c>
      <c r="I44" s="652">
        <v>444.56279284846221</v>
      </c>
      <c r="J44" s="652">
        <v>204.20719394937294</v>
      </c>
      <c r="K44" s="652">
        <v>0</v>
      </c>
      <c r="L44" s="652">
        <v>0</v>
      </c>
      <c r="M44" s="652">
        <v>0</v>
      </c>
      <c r="N44" s="657">
        <v>0</v>
      </c>
      <c r="O44" s="613">
        <v>111</v>
      </c>
      <c r="P44" s="625">
        <v>272</v>
      </c>
      <c r="Q44" s="626" t="s">
        <v>396</v>
      </c>
      <c r="R44" s="668">
        <f t="shared" si="8"/>
        <v>23464928.498080153</v>
      </c>
      <c r="S44" s="669">
        <f t="shared" si="8"/>
        <v>1345938.3552007773</v>
      </c>
      <c r="T44" s="669">
        <f t="shared" si="8"/>
        <v>12244.476117945982</v>
      </c>
      <c r="U44" s="669">
        <f t="shared" si="8"/>
        <v>916.70966812415679</v>
      </c>
      <c r="V44" s="669">
        <f t="shared" si="9"/>
        <v>1387.7121009156167</v>
      </c>
      <c r="W44" s="669">
        <f t="shared" si="9"/>
        <v>1170</v>
      </c>
      <c r="X44" s="669">
        <f t="shared" si="9"/>
        <v>0</v>
      </c>
      <c r="Y44" s="669">
        <f t="shared" si="9"/>
        <v>305500</v>
      </c>
      <c r="Z44" s="616">
        <f t="shared" si="10"/>
        <v>0</v>
      </c>
      <c r="AA44" s="617">
        <v>27</v>
      </c>
      <c r="AB44" s="642"/>
      <c r="AC44" s="643"/>
      <c r="AD44" s="643"/>
      <c r="AZ44" s="644"/>
    </row>
    <row r="45" spans="2:62" s="610" customFormat="1">
      <c r="B45" s="611" t="s">
        <v>1590</v>
      </c>
      <c r="C45" s="612">
        <v>42</v>
      </c>
      <c r="D45" s="612" t="s">
        <v>963</v>
      </c>
      <c r="E45" s="652">
        <v>3284020</v>
      </c>
      <c r="F45" s="656">
        <v>6835067.0785039123</v>
      </c>
      <c r="G45" s="652">
        <v>389888.28939160419</v>
      </c>
      <c r="H45" s="652">
        <v>12539.481594407607</v>
      </c>
      <c r="I45" s="652">
        <v>615.34777925276126</v>
      </c>
      <c r="J45" s="652">
        <v>181.35583598957388</v>
      </c>
      <c r="K45" s="652">
        <v>0</v>
      </c>
      <c r="L45" s="652">
        <v>0</v>
      </c>
      <c r="M45" s="652">
        <v>0</v>
      </c>
      <c r="N45" s="657">
        <v>0</v>
      </c>
      <c r="O45" s="613">
        <v>111</v>
      </c>
      <c r="P45" s="625">
        <v>281</v>
      </c>
      <c r="Q45" s="626" t="s">
        <v>398</v>
      </c>
      <c r="R45" s="668">
        <f t="shared" si="8"/>
        <v>13410352.203937341</v>
      </c>
      <c r="S45" s="669">
        <f t="shared" si="8"/>
        <v>815405.55216396251</v>
      </c>
      <c r="T45" s="669">
        <f t="shared" si="8"/>
        <v>64073.298954502476</v>
      </c>
      <c r="U45" s="669">
        <f t="shared" si="8"/>
        <v>523.9052622429798</v>
      </c>
      <c r="V45" s="669">
        <f t="shared" si="9"/>
        <v>793.08607449909186</v>
      </c>
      <c r="W45" s="669">
        <f t="shared" si="9"/>
        <v>0</v>
      </c>
      <c r="X45" s="669">
        <f t="shared" si="9"/>
        <v>0</v>
      </c>
      <c r="Y45" s="669">
        <f t="shared" si="9"/>
        <v>0</v>
      </c>
      <c r="Z45" s="616">
        <f t="shared" si="10"/>
        <v>0</v>
      </c>
      <c r="AA45" s="617">
        <v>28</v>
      </c>
      <c r="AB45" s="642"/>
      <c r="AC45" s="643"/>
      <c r="AD45" s="643"/>
      <c r="AZ45" s="644"/>
    </row>
    <row r="46" spans="2:62" s="610" customFormat="1">
      <c r="B46" s="611" t="s">
        <v>1591</v>
      </c>
      <c r="C46" s="612">
        <v>43</v>
      </c>
      <c r="D46" s="612" t="s">
        <v>555</v>
      </c>
      <c r="E46" s="652">
        <v>802329</v>
      </c>
      <c r="F46" s="656">
        <v>2501225.182163009</v>
      </c>
      <c r="G46" s="652">
        <v>150189.38092778425</v>
      </c>
      <c r="H46" s="652">
        <v>10.221292463651457</v>
      </c>
      <c r="I46" s="652">
        <v>121.75434472173978</v>
      </c>
      <c r="J46" s="652">
        <v>42.290682440319763</v>
      </c>
      <c r="K46" s="652">
        <v>0</v>
      </c>
      <c r="L46" s="652">
        <v>0</v>
      </c>
      <c r="M46" s="652">
        <v>0</v>
      </c>
      <c r="N46" s="657">
        <v>0</v>
      </c>
      <c r="O46" s="613">
        <v>111</v>
      </c>
      <c r="P46" s="625">
        <v>289</v>
      </c>
      <c r="Q46" s="626" t="s">
        <v>400</v>
      </c>
      <c r="R46" s="668">
        <f t="shared" si="8"/>
        <v>21346644.080561634</v>
      </c>
      <c r="S46" s="669">
        <f t="shared" si="8"/>
        <v>1209681.8477697815</v>
      </c>
      <c r="T46" s="669">
        <f t="shared" si="8"/>
        <v>61530.965226010121</v>
      </c>
      <c r="U46" s="669">
        <f t="shared" si="8"/>
        <v>833.954171744321</v>
      </c>
      <c r="V46" s="669">
        <f t="shared" si="9"/>
        <v>1262.4371008399953</v>
      </c>
      <c r="W46" s="669">
        <f t="shared" si="9"/>
        <v>0</v>
      </c>
      <c r="X46" s="669">
        <f t="shared" si="9"/>
        <v>0</v>
      </c>
      <c r="Y46" s="669">
        <f t="shared" si="9"/>
        <v>0</v>
      </c>
      <c r="Z46" s="616">
        <f t="shared" si="10"/>
        <v>0</v>
      </c>
      <c r="AA46" s="617">
        <v>28</v>
      </c>
      <c r="AB46" s="642"/>
      <c r="AC46" s="643"/>
      <c r="AD46" s="643"/>
      <c r="AZ46" s="644"/>
    </row>
    <row r="47" spans="2:62" s="610" customFormat="1">
      <c r="B47" s="611" t="s">
        <v>1592</v>
      </c>
      <c r="C47" s="612">
        <v>44</v>
      </c>
      <c r="D47" s="612" t="s">
        <v>1593</v>
      </c>
      <c r="E47" s="652">
        <v>353341</v>
      </c>
      <c r="F47" s="656">
        <v>2469621.9913406451</v>
      </c>
      <c r="G47" s="652">
        <v>148605.70787821535</v>
      </c>
      <c r="H47" s="652">
        <v>1508.6627676349551</v>
      </c>
      <c r="I47" s="652">
        <v>240.24502905436344</v>
      </c>
      <c r="J47" s="652">
        <v>69.695734107885443</v>
      </c>
      <c r="K47" s="652">
        <v>0</v>
      </c>
      <c r="L47" s="652">
        <v>0</v>
      </c>
      <c r="M47" s="652">
        <v>0</v>
      </c>
      <c r="N47" s="657">
        <v>0</v>
      </c>
      <c r="O47" s="613">
        <v>111</v>
      </c>
      <c r="P47" s="625">
        <v>291</v>
      </c>
      <c r="Q47" s="626" t="s">
        <v>1</v>
      </c>
      <c r="R47" s="668">
        <f t="shared" si="8"/>
        <v>7704617.5795803573</v>
      </c>
      <c r="S47" s="669">
        <f t="shared" si="8"/>
        <v>436791.11013773305</v>
      </c>
      <c r="T47" s="669">
        <f t="shared" si="8"/>
        <v>24706.942490720736</v>
      </c>
      <c r="U47" s="669">
        <f t="shared" si="8"/>
        <v>300.99803734660946</v>
      </c>
      <c r="V47" s="669">
        <f t="shared" si="9"/>
        <v>455.64984564029794</v>
      </c>
      <c r="W47" s="669">
        <f t="shared" si="9"/>
        <v>30791335.304564469</v>
      </c>
      <c r="X47" s="669">
        <f t="shared" si="9"/>
        <v>0</v>
      </c>
      <c r="Y47" s="669">
        <f t="shared" si="9"/>
        <v>101332.08275292758</v>
      </c>
      <c r="Z47" s="616">
        <f t="shared" si="10"/>
        <v>0</v>
      </c>
      <c r="AA47" s="617">
        <v>29</v>
      </c>
      <c r="AB47" s="642"/>
      <c r="AC47" s="643"/>
      <c r="AD47" s="643"/>
      <c r="AZ47" s="644"/>
    </row>
    <row r="48" spans="2:62" s="610" customFormat="1">
      <c r="B48" s="611" t="s">
        <v>1594</v>
      </c>
      <c r="C48" s="612">
        <v>45</v>
      </c>
      <c r="D48" s="612" t="s">
        <v>968</v>
      </c>
      <c r="E48" s="652">
        <v>172718</v>
      </c>
      <c r="F48" s="656">
        <v>3443748.8833877346</v>
      </c>
      <c r="G48" s="652">
        <v>203083.98405340349</v>
      </c>
      <c r="H48" s="652">
        <v>0</v>
      </c>
      <c r="I48" s="652">
        <v>1929.7210882737929</v>
      </c>
      <c r="J48" s="652">
        <v>468.39120705248183</v>
      </c>
      <c r="K48" s="652">
        <v>0</v>
      </c>
      <c r="L48" s="652">
        <v>0</v>
      </c>
      <c r="M48" s="652">
        <v>0</v>
      </c>
      <c r="N48" s="657">
        <v>0</v>
      </c>
      <c r="O48" s="613">
        <v>111</v>
      </c>
      <c r="P48" s="625">
        <v>301</v>
      </c>
      <c r="Q48" s="626" t="s">
        <v>2</v>
      </c>
      <c r="R48" s="668">
        <f t="shared" si="8"/>
        <v>9080017.853451198</v>
      </c>
      <c r="S48" s="669">
        <f t="shared" si="8"/>
        <v>544135.60208221979</v>
      </c>
      <c r="T48" s="669">
        <f t="shared" si="8"/>
        <v>16148.034115691436</v>
      </c>
      <c r="U48" s="669">
        <f t="shared" si="8"/>
        <v>354.73111088660232</v>
      </c>
      <c r="V48" s="669">
        <f t="shared" si="9"/>
        <v>536.99079683089633</v>
      </c>
      <c r="W48" s="669">
        <f t="shared" si="9"/>
        <v>0</v>
      </c>
      <c r="X48" s="669">
        <f t="shared" si="9"/>
        <v>0</v>
      </c>
      <c r="Y48" s="669">
        <f t="shared" si="9"/>
        <v>150868.08925182041</v>
      </c>
      <c r="Z48" s="616">
        <f t="shared" si="10"/>
        <v>0</v>
      </c>
      <c r="AA48" s="617">
        <v>30</v>
      </c>
      <c r="AB48" s="642"/>
      <c r="AC48" s="643"/>
      <c r="AD48" s="643"/>
      <c r="AZ48" s="644"/>
    </row>
    <row r="49" spans="2:58" s="610" customFormat="1">
      <c r="B49" s="611" t="s">
        <v>1595</v>
      </c>
      <c r="C49" s="612">
        <v>46</v>
      </c>
      <c r="D49" s="612" t="s">
        <v>969</v>
      </c>
      <c r="E49" s="652">
        <v>147093</v>
      </c>
      <c r="F49" s="656">
        <v>3034179.6343273884</v>
      </c>
      <c r="G49" s="652">
        <v>171091.22191525417</v>
      </c>
      <c r="H49" s="652">
        <v>0</v>
      </c>
      <c r="I49" s="652">
        <v>1428.9402937838913</v>
      </c>
      <c r="J49" s="652">
        <v>349.53926152209181</v>
      </c>
      <c r="K49" s="652">
        <v>0</v>
      </c>
      <c r="L49" s="652">
        <v>0</v>
      </c>
      <c r="M49" s="652">
        <v>0</v>
      </c>
      <c r="N49" s="657">
        <v>0</v>
      </c>
      <c r="O49" s="613">
        <v>111</v>
      </c>
      <c r="P49" s="625">
        <v>311</v>
      </c>
      <c r="Q49" s="626" t="s">
        <v>3</v>
      </c>
      <c r="R49" s="668">
        <f t="shared" si="8"/>
        <v>5242266.6146042375</v>
      </c>
      <c r="S49" s="669">
        <f t="shared" si="8"/>
        <v>310980.10723451886</v>
      </c>
      <c r="T49" s="669">
        <f t="shared" si="8"/>
        <v>58443.310199729953</v>
      </c>
      <c r="U49" s="669">
        <f t="shared" si="8"/>
        <v>204.80081534812194</v>
      </c>
      <c r="V49" s="669">
        <f t="shared" si="9"/>
        <v>310.02680523435004</v>
      </c>
      <c r="W49" s="669">
        <f t="shared" si="9"/>
        <v>900.82637018616526</v>
      </c>
      <c r="X49" s="669">
        <f t="shared" si="9"/>
        <v>0</v>
      </c>
      <c r="Y49" s="669">
        <f t="shared" si="9"/>
        <v>33204.713534765433</v>
      </c>
      <c r="Z49" s="616">
        <f t="shared" si="10"/>
        <v>0</v>
      </c>
      <c r="AA49" s="617">
        <v>31</v>
      </c>
      <c r="AB49" s="642"/>
      <c r="AC49" s="643"/>
      <c r="AD49" s="643"/>
      <c r="AZ49" s="644"/>
    </row>
    <row r="50" spans="2:58" s="610" customFormat="1">
      <c r="B50" s="611" t="s">
        <v>1596</v>
      </c>
      <c r="C50" s="612">
        <v>47</v>
      </c>
      <c r="D50" s="612" t="s">
        <v>1597</v>
      </c>
      <c r="E50" s="652">
        <v>796153</v>
      </c>
      <c r="F50" s="656">
        <v>8346932.0648832545</v>
      </c>
      <c r="G50" s="652">
        <v>435788.06873042381</v>
      </c>
      <c r="H50" s="652">
        <v>558.08256851536953</v>
      </c>
      <c r="I50" s="652">
        <v>1530.1367156442636</v>
      </c>
      <c r="J50" s="652">
        <v>402.7249215132843</v>
      </c>
      <c r="K50" s="652">
        <v>0</v>
      </c>
      <c r="L50" s="652">
        <v>0</v>
      </c>
      <c r="M50" s="652">
        <v>0</v>
      </c>
      <c r="N50" s="657">
        <v>0</v>
      </c>
      <c r="O50" s="613">
        <v>111</v>
      </c>
      <c r="P50" s="625">
        <v>321</v>
      </c>
      <c r="Q50" s="626" t="s">
        <v>405</v>
      </c>
      <c r="R50" s="668">
        <f t="shared" si="8"/>
        <v>8628223.5049479734</v>
      </c>
      <c r="S50" s="669">
        <f t="shared" si="8"/>
        <v>480633.76363590133</v>
      </c>
      <c r="T50" s="669">
        <f t="shared" si="8"/>
        <v>32660.693620532176</v>
      </c>
      <c r="U50" s="669">
        <f t="shared" si="8"/>
        <v>337.08075890233579</v>
      </c>
      <c r="V50" s="669">
        <f t="shared" si="9"/>
        <v>296031.64675165695</v>
      </c>
      <c r="W50" s="669">
        <f t="shared" si="9"/>
        <v>150961.30016063337</v>
      </c>
      <c r="X50" s="669">
        <f t="shared" si="9"/>
        <v>2980330.9066578904</v>
      </c>
      <c r="Y50" s="669">
        <f t="shared" si="9"/>
        <v>517255.60506191407</v>
      </c>
      <c r="Z50" s="616">
        <f t="shared" si="10"/>
        <v>292790.7644857979</v>
      </c>
      <c r="AA50" s="617">
        <v>32</v>
      </c>
      <c r="AB50" s="642"/>
      <c r="AC50" s="643"/>
      <c r="AD50" s="643"/>
      <c r="AZ50" s="644"/>
    </row>
    <row r="51" spans="2:58" s="610" customFormat="1">
      <c r="B51" s="611" t="s">
        <v>1598</v>
      </c>
      <c r="C51" s="612">
        <v>48</v>
      </c>
      <c r="D51" s="612" t="s">
        <v>980</v>
      </c>
      <c r="E51" s="652">
        <v>1817267</v>
      </c>
      <c r="F51" s="656">
        <v>4526227.7154575121</v>
      </c>
      <c r="G51" s="652">
        <v>256449.49696608685</v>
      </c>
      <c r="H51" s="652">
        <v>0</v>
      </c>
      <c r="I51" s="652">
        <v>2706.8949781397782</v>
      </c>
      <c r="J51" s="652">
        <v>655.33262311056615</v>
      </c>
      <c r="K51" s="652">
        <v>0</v>
      </c>
      <c r="L51" s="652">
        <v>0</v>
      </c>
      <c r="M51" s="652">
        <v>0</v>
      </c>
      <c r="N51" s="657">
        <v>0</v>
      </c>
      <c r="O51" s="613">
        <v>111</v>
      </c>
      <c r="P51" s="625">
        <v>329</v>
      </c>
      <c r="Q51" s="626" t="s">
        <v>407</v>
      </c>
      <c r="R51" s="668">
        <f t="shared" si="8"/>
        <v>6292646.9995766832</v>
      </c>
      <c r="S51" s="669">
        <f t="shared" si="8"/>
        <v>350902.07257328031</v>
      </c>
      <c r="T51" s="669">
        <f t="shared" si="8"/>
        <v>23773.114873500283</v>
      </c>
      <c r="U51" s="669">
        <f t="shared" si="8"/>
        <v>245.8362633867126</v>
      </c>
      <c r="V51" s="669">
        <f t="shared" si="9"/>
        <v>372.14613242130156</v>
      </c>
      <c r="W51" s="669">
        <f t="shared" si="9"/>
        <v>5314.3696800000007</v>
      </c>
      <c r="X51" s="669">
        <f t="shared" si="9"/>
        <v>143364.04373084329</v>
      </c>
      <c r="Y51" s="669">
        <f t="shared" si="9"/>
        <v>21764.616309377849</v>
      </c>
      <c r="Z51" s="616">
        <f t="shared" si="10"/>
        <v>0</v>
      </c>
      <c r="AA51" s="617">
        <v>32</v>
      </c>
      <c r="AB51" s="642"/>
      <c r="AC51" s="643"/>
      <c r="AD51" s="643"/>
      <c r="AZ51" s="644"/>
    </row>
    <row r="52" spans="2:58" s="610" customFormat="1">
      <c r="B52" s="611" t="s">
        <v>1599</v>
      </c>
      <c r="C52" s="612">
        <v>49</v>
      </c>
      <c r="D52" s="612" t="s">
        <v>981</v>
      </c>
      <c r="E52" s="652">
        <v>607283</v>
      </c>
      <c r="F52" s="656">
        <v>3725320.5335610718</v>
      </c>
      <c r="G52" s="652">
        <v>207966.74130442063</v>
      </c>
      <c r="H52" s="652">
        <v>0</v>
      </c>
      <c r="I52" s="652">
        <v>493.07413904890882</v>
      </c>
      <c r="J52" s="652">
        <v>135.55046639248624</v>
      </c>
      <c r="K52" s="652">
        <v>0</v>
      </c>
      <c r="L52" s="652">
        <v>0</v>
      </c>
      <c r="M52" s="652">
        <v>0</v>
      </c>
      <c r="N52" s="657">
        <v>0</v>
      </c>
      <c r="O52" s="613">
        <v>111</v>
      </c>
      <c r="P52" s="625">
        <v>331</v>
      </c>
      <c r="Q52" s="626" t="s">
        <v>409</v>
      </c>
      <c r="R52" s="668">
        <f t="shared" si="8"/>
        <v>4912099.2937142542</v>
      </c>
      <c r="S52" s="669">
        <f t="shared" si="8"/>
        <v>278107.37822024612</v>
      </c>
      <c r="T52" s="669">
        <f t="shared" si="8"/>
        <v>15366.965293771967</v>
      </c>
      <c r="U52" s="669">
        <f t="shared" si="8"/>
        <v>191.90209395703553</v>
      </c>
      <c r="V52" s="669">
        <f t="shared" si="9"/>
        <v>290.5007629298355</v>
      </c>
      <c r="W52" s="669">
        <f t="shared" si="9"/>
        <v>0</v>
      </c>
      <c r="X52" s="669">
        <f t="shared" si="9"/>
        <v>0</v>
      </c>
      <c r="Y52" s="669">
        <f t="shared" si="9"/>
        <v>156063.18538895022</v>
      </c>
      <c r="Z52" s="616">
        <f t="shared" si="10"/>
        <v>0</v>
      </c>
      <c r="AA52" s="617">
        <v>33</v>
      </c>
      <c r="AB52" s="642"/>
      <c r="AC52" s="643"/>
      <c r="AD52" s="643"/>
      <c r="AZ52" s="644"/>
    </row>
    <row r="53" spans="2:58" s="610" customFormat="1">
      <c r="B53" s="611" t="s">
        <v>1600</v>
      </c>
      <c r="C53" s="612">
        <v>50</v>
      </c>
      <c r="D53" s="612" t="s">
        <v>982</v>
      </c>
      <c r="E53" s="652">
        <v>242106</v>
      </c>
      <c r="F53" s="656">
        <v>773656.11531724432</v>
      </c>
      <c r="G53" s="652">
        <v>50242.291225175177</v>
      </c>
      <c r="H53" s="652">
        <v>0</v>
      </c>
      <c r="I53" s="652">
        <v>84.014674291237611</v>
      </c>
      <c r="J53" s="652">
        <v>23.871048814453374</v>
      </c>
      <c r="K53" s="652">
        <v>0</v>
      </c>
      <c r="L53" s="652">
        <v>0</v>
      </c>
      <c r="M53" s="652">
        <v>0</v>
      </c>
      <c r="N53" s="657">
        <v>0</v>
      </c>
      <c r="O53" s="613">
        <v>111</v>
      </c>
      <c r="P53" s="625">
        <v>332</v>
      </c>
      <c r="Q53" s="626" t="s">
        <v>411</v>
      </c>
      <c r="R53" s="668">
        <f t="shared" si="8"/>
        <v>803056.69342665421</v>
      </c>
      <c r="S53" s="669">
        <f t="shared" si="8"/>
        <v>47377.533899207745</v>
      </c>
      <c r="T53" s="669">
        <f t="shared" si="8"/>
        <v>27845.366198669097</v>
      </c>
      <c r="U53" s="669">
        <f t="shared" si="8"/>
        <v>31.373197449813766</v>
      </c>
      <c r="V53" s="669">
        <f t="shared" si="9"/>
        <v>47.492643810128335</v>
      </c>
      <c r="W53" s="669">
        <f t="shared" si="9"/>
        <v>32428.160655232929</v>
      </c>
      <c r="X53" s="669">
        <f t="shared" si="9"/>
        <v>0</v>
      </c>
      <c r="Y53" s="669">
        <f t="shared" si="9"/>
        <v>38519.973534597986</v>
      </c>
      <c r="Z53" s="616">
        <f t="shared" si="10"/>
        <v>0</v>
      </c>
      <c r="AA53" s="617">
        <v>33</v>
      </c>
      <c r="AB53" s="642"/>
      <c r="AC53" s="643"/>
      <c r="AD53" s="643"/>
      <c r="AZ53" s="644"/>
    </row>
    <row r="54" spans="2:58" s="610" customFormat="1">
      <c r="B54" s="611" t="s">
        <v>1601</v>
      </c>
      <c r="C54" s="612">
        <v>51</v>
      </c>
      <c r="D54" s="612" t="s">
        <v>983</v>
      </c>
      <c r="E54" s="652">
        <v>2637226</v>
      </c>
      <c r="F54" s="656">
        <v>17665869.595889583</v>
      </c>
      <c r="G54" s="652">
        <v>1019126.2465721492</v>
      </c>
      <c r="H54" s="652">
        <v>0</v>
      </c>
      <c r="I54" s="652">
        <v>551.89991913819699</v>
      </c>
      <c r="J54" s="652">
        <v>226.99187218139326</v>
      </c>
      <c r="K54" s="652">
        <v>0</v>
      </c>
      <c r="L54" s="652">
        <v>0</v>
      </c>
      <c r="M54" s="652">
        <v>0</v>
      </c>
      <c r="N54" s="657">
        <v>0</v>
      </c>
      <c r="O54" s="613">
        <v>111</v>
      </c>
      <c r="P54" s="625">
        <v>333</v>
      </c>
      <c r="Q54" s="626" t="s">
        <v>413</v>
      </c>
      <c r="R54" s="668">
        <f t="shared" si="8"/>
        <v>566843.08981589589</v>
      </c>
      <c r="S54" s="669">
        <f t="shared" si="8"/>
        <v>33488.558864693056</v>
      </c>
      <c r="T54" s="669">
        <f t="shared" si="8"/>
        <v>3448.7994404205328</v>
      </c>
      <c r="U54" s="669">
        <f t="shared" si="8"/>
        <v>22.144987178891952</v>
      </c>
      <c r="V54" s="669">
        <f t="shared" si="9"/>
        <v>33.523009248558992</v>
      </c>
      <c r="W54" s="669">
        <f t="shared" si="9"/>
        <v>0</v>
      </c>
      <c r="X54" s="669">
        <f t="shared" si="9"/>
        <v>0</v>
      </c>
      <c r="Y54" s="669">
        <f t="shared" si="9"/>
        <v>31571.102347146898</v>
      </c>
      <c r="Z54" s="616">
        <f t="shared" si="10"/>
        <v>0</v>
      </c>
      <c r="AA54" s="617">
        <v>33</v>
      </c>
      <c r="AB54" s="642"/>
      <c r="AC54" s="643"/>
      <c r="AD54" s="643"/>
      <c r="AZ54" s="644"/>
    </row>
    <row r="55" spans="2:58" s="610" customFormat="1">
      <c r="B55" s="611" t="s">
        <v>1602</v>
      </c>
      <c r="C55" s="612">
        <v>52</v>
      </c>
      <c r="D55" s="612" t="s">
        <v>559</v>
      </c>
      <c r="E55" s="652">
        <v>2848934</v>
      </c>
      <c r="F55" s="656">
        <v>10066214.8859754</v>
      </c>
      <c r="G55" s="652">
        <v>589857.27966896654</v>
      </c>
      <c r="H55" s="652">
        <v>0</v>
      </c>
      <c r="I55" s="652">
        <v>2603.6476488974058</v>
      </c>
      <c r="J55" s="652">
        <v>662.19683367557923</v>
      </c>
      <c r="K55" s="652">
        <v>0</v>
      </c>
      <c r="L55" s="652">
        <v>0</v>
      </c>
      <c r="M55" s="652">
        <v>0</v>
      </c>
      <c r="N55" s="657">
        <v>0</v>
      </c>
      <c r="O55" s="613">
        <v>111</v>
      </c>
      <c r="P55" s="625">
        <v>339</v>
      </c>
      <c r="Q55" s="626" t="s">
        <v>415</v>
      </c>
      <c r="R55" s="668">
        <f t="shared" si="8"/>
        <v>2793494.6225600941</v>
      </c>
      <c r="S55" s="669">
        <f t="shared" si="8"/>
        <v>156109.18145657351</v>
      </c>
      <c r="T55" s="669">
        <f t="shared" si="8"/>
        <v>17998.652176684096</v>
      </c>
      <c r="U55" s="669">
        <f t="shared" si="8"/>
        <v>109.13408615599235</v>
      </c>
      <c r="V55" s="669">
        <f t="shared" si="9"/>
        <v>165.20682310566244</v>
      </c>
      <c r="W55" s="669">
        <f t="shared" si="9"/>
        <v>0</v>
      </c>
      <c r="X55" s="669">
        <f t="shared" si="9"/>
        <v>0</v>
      </c>
      <c r="Y55" s="669">
        <f t="shared" si="9"/>
        <v>8404.1826289283654</v>
      </c>
      <c r="Z55" s="616">
        <f t="shared" si="10"/>
        <v>0</v>
      </c>
      <c r="AA55" s="617">
        <v>33</v>
      </c>
      <c r="AB55" s="642"/>
      <c r="AC55" s="643"/>
      <c r="AD55" s="643"/>
      <c r="AZ55" s="644"/>
    </row>
    <row r="56" spans="2:58" s="610" customFormat="1">
      <c r="B56" s="611" t="s">
        <v>1603</v>
      </c>
      <c r="C56" s="612">
        <v>53</v>
      </c>
      <c r="D56" s="612" t="s">
        <v>984</v>
      </c>
      <c r="E56" s="652">
        <v>264249</v>
      </c>
      <c r="F56" s="656">
        <v>1077831.4396054251</v>
      </c>
      <c r="G56" s="652">
        <v>55645.06007066145</v>
      </c>
      <c r="H56" s="652">
        <v>2969.5062259516194</v>
      </c>
      <c r="I56" s="652">
        <v>92.503445582760193</v>
      </c>
      <c r="J56" s="652">
        <v>544.09632238214863</v>
      </c>
      <c r="K56" s="652">
        <v>0</v>
      </c>
      <c r="L56" s="652">
        <v>0</v>
      </c>
      <c r="M56" s="652">
        <v>0</v>
      </c>
      <c r="N56" s="657">
        <v>0</v>
      </c>
      <c r="O56" s="613">
        <v>112</v>
      </c>
      <c r="P56" s="625">
        <v>341</v>
      </c>
      <c r="Q56" s="626" t="s">
        <v>417</v>
      </c>
      <c r="R56" s="668">
        <f t="shared" si="8"/>
        <v>1372523.3208393373</v>
      </c>
      <c r="S56" s="669">
        <f t="shared" si="8"/>
        <v>77792.32787689603</v>
      </c>
      <c r="T56" s="669">
        <f t="shared" si="8"/>
        <v>6744.0112727439246</v>
      </c>
      <c r="U56" s="669">
        <f t="shared" si="8"/>
        <v>53.620678965300819</v>
      </c>
      <c r="V56" s="669">
        <f t="shared" si="9"/>
        <v>81.170808650598332</v>
      </c>
      <c r="W56" s="669">
        <f t="shared" si="9"/>
        <v>0</v>
      </c>
      <c r="X56" s="669">
        <f t="shared" si="9"/>
        <v>0</v>
      </c>
      <c r="Y56" s="669">
        <f t="shared" si="9"/>
        <v>29561.616019014378</v>
      </c>
      <c r="Z56" s="616">
        <f t="shared" si="10"/>
        <v>0</v>
      </c>
      <c r="AA56" s="617">
        <v>34</v>
      </c>
      <c r="AB56" s="642"/>
      <c r="AC56" s="643"/>
      <c r="AD56" s="643"/>
      <c r="AZ56" s="644"/>
    </row>
    <row r="57" spans="2:58" s="610" customFormat="1">
      <c r="B57" s="611" t="s">
        <v>1604</v>
      </c>
      <c r="C57" s="612">
        <v>54</v>
      </c>
      <c r="D57" s="612" t="s">
        <v>1605</v>
      </c>
      <c r="E57" s="652">
        <v>925949</v>
      </c>
      <c r="F57" s="656">
        <v>3190255.9907931946</v>
      </c>
      <c r="G57" s="652">
        <v>157992.33287607317</v>
      </c>
      <c r="H57" s="652">
        <v>45973.047363717349</v>
      </c>
      <c r="I57" s="652">
        <v>334.91052421666672</v>
      </c>
      <c r="J57" s="652">
        <v>2021.4957324884974</v>
      </c>
      <c r="K57" s="652">
        <v>0</v>
      </c>
      <c r="L57" s="652">
        <v>0</v>
      </c>
      <c r="M57" s="652">
        <v>0</v>
      </c>
      <c r="N57" s="657">
        <v>0</v>
      </c>
      <c r="O57" s="613">
        <v>112</v>
      </c>
      <c r="P57" s="625">
        <v>342</v>
      </c>
      <c r="Q57" s="626" t="s">
        <v>419</v>
      </c>
      <c r="R57" s="668">
        <f t="shared" si="8"/>
        <v>547234.97287331452</v>
      </c>
      <c r="S57" s="669">
        <f t="shared" si="8"/>
        <v>31887.008414599099</v>
      </c>
      <c r="T57" s="669">
        <f t="shared" si="8"/>
        <v>7977.2296600743412</v>
      </c>
      <c r="U57" s="669">
        <f t="shared" si="8"/>
        <v>21.378952440007318</v>
      </c>
      <c r="V57" s="669">
        <f t="shared" si="9"/>
        <v>32.363388363303997</v>
      </c>
      <c r="W57" s="669">
        <f t="shared" si="9"/>
        <v>0</v>
      </c>
      <c r="X57" s="669">
        <f t="shared" si="9"/>
        <v>0</v>
      </c>
      <c r="Y57" s="669">
        <f t="shared" si="9"/>
        <v>11632.853707702452</v>
      </c>
      <c r="Z57" s="616">
        <f t="shared" si="10"/>
        <v>0</v>
      </c>
      <c r="AA57" s="617">
        <v>34</v>
      </c>
      <c r="AB57" s="642"/>
      <c r="AC57" s="643"/>
      <c r="AD57" s="643"/>
      <c r="AZ57" s="644"/>
    </row>
    <row r="58" spans="2:58" s="610" customFormat="1">
      <c r="B58" s="611" t="s">
        <v>1606</v>
      </c>
      <c r="C58" s="612">
        <v>55</v>
      </c>
      <c r="D58" s="612" t="s">
        <v>1607</v>
      </c>
      <c r="E58" s="652">
        <v>236222</v>
      </c>
      <c r="F58" s="656">
        <v>1048212.5262938722</v>
      </c>
      <c r="G58" s="652">
        <v>53143.53137073775</v>
      </c>
      <c r="H58" s="652">
        <v>2653.7925485046258</v>
      </c>
      <c r="I58" s="652">
        <v>54.464832462896865</v>
      </c>
      <c r="J58" s="652">
        <v>290.39386034483209</v>
      </c>
      <c r="K58" s="652">
        <v>0</v>
      </c>
      <c r="L58" s="652">
        <v>0</v>
      </c>
      <c r="M58" s="652">
        <v>0</v>
      </c>
      <c r="N58" s="657">
        <v>0</v>
      </c>
      <c r="O58" s="613">
        <v>112</v>
      </c>
      <c r="P58" s="625">
        <v>351</v>
      </c>
      <c r="Q58" s="626" t="s">
        <v>421</v>
      </c>
      <c r="R58" s="668">
        <f t="shared" si="8"/>
        <v>6982008.7493075915</v>
      </c>
      <c r="S58" s="669">
        <f t="shared" si="8"/>
        <v>376905.0789791476</v>
      </c>
      <c r="T58" s="669">
        <f t="shared" si="8"/>
        <v>10851.238968519585</v>
      </c>
      <c r="U58" s="669">
        <f t="shared" si="8"/>
        <v>72.583794419934407</v>
      </c>
      <c r="V58" s="669">
        <f t="shared" si="9"/>
        <v>109.87711087745657</v>
      </c>
      <c r="W58" s="669">
        <f t="shared" si="9"/>
        <v>0</v>
      </c>
      <c r="X58" s="669">
        <f t="shared" si="9"/>
        <v>0</v>
      </c>
      <c r="Y58" s="669">
        <f t="shared" si="9"/>
        <v>6671.783744123466</v>
      </c>
      <c r="Z58" s="616">
        <f t="shared" si="10"/>
        <v>0</v>
      </c>
      <c r="AA58" s="617">
        <v>35</v>
      </c>
      <c r="AB58" s="642"/>
      <c r="AC58" s="643"/>
      <c r="AD58" s="643"/>
      <c r="AZ58" s="644"/>
      <c r="BC58" s="645"/>
      <c r="BD58" s="645"/>
      <c r="BE58" s="645"/>
      <c r="BF58" s="645"/>
    </row>
    <row r="59" spans="2:58" s="610" customFormat="1">
      <c r="B59" s="611" t="s">
        <v>1608</v>
      </c>
      <c r="C59" s="612">
        <v>56</v>
      </c>
      <c r="D59" s="612" t="s">
        <v>989</v>
      </c>
      <c r="E59" s="652">
        <v>1562889</v>
      </c>
      <c r="F59" s="656">
        <v>2768917.5946529433</v>
      </c>
      <c r="G59" s="652">
        <v>136014.69873859303</v>
      </c>
      <c r="H59" s="652">
        <v>17559.7475616337</v>
      </c>
      <c r="I59" s="652">
        <v>221.6844374697022</v>
      </c>
      <c r="J59" s="652">
        <v>1290.4593189237305</v>
      </c>
      <c r="K59" s="652">
        <v>0</v>
      </c>
      <c r="L59" s="652">
        <v>0</v>
      </c>
      <c r="M59" s="652">
        <v>0</v>
      </c>
      <c r="N59" s="657">
        <v>0</v>
      </c>
      <c r="O59" s="613">
        <v>112</v>
      </c>
      <c r="P59" s="625">
        <v>352</v>
      </c>
      <c r="Q59" s="626" t="s">
        <v>423</v>
      </c>
      <c r="R59" s="668">
        <f t="shared" si="8"/>
        <v>4374042.2075337907</v>
      </c>
      <c r="S59" s="669">
        <f t="shared" si="8"/>
        <v>227066.71419562184</v>
      </c>
      <c r="T59" s="669">
        <f t="shared" si="8"/>
        <v>1005.3156190956848</v>
      </c>
      <c r="U59" s="669">
        <f t="shared" si="8"/>
        <v>170.88169609199625</v>
      </c>
      <c r="V59" s="669">
        <f t="shared" si="9"/>
        <v>258.68015331079846</v>
      </c>
      <c r="W59" s="669">
        <f t="shared" si="9"/>
        <v>0</v>
      </c>
      <c r="X59" s="669">
        <f t="shared" si="9"/>
        <v>0</v>
      </c>
      <c r="Y59" s="669">
        <f t="shared" si="9"/>
        <v>1274.6022393070832</v>
      </c>
      <c r="Z59" s="616">
        <f t="shared" si="10"/>
        <v>0</v>
      </c>
      <c r="AA59" s="617">
        <v>35</v>
      </c>
      <c r="AB59" s="642"/>
      <c r="AC59" s="643"/>
      <c r="AD59" s="643"/>
      <c r="AZ59" s="644"/>
      <c r="BC59" s="645"/>
      <c r="BD59" s="645"/>
      <c r="BE59" s="645"/>
      <c r="BF59" s="645"/>
    </row>
    <row r="60" spans="2:58" s="610" customFormat="1">
      <c r="B60" s="611" t="s">
        <v>1609</v>
      </c>
      <c r="C60" s="612">
        <v>57</v>
      </c>
      <c r="D60" s="612" t="s">
        <v>990</v>
      </c>
      <c r="E60" s="652">
        <v>569522</v>
      </c>
      <c r="F60" s="656">
        <v>957845.08134710463</v>
      </c>
      <c r="G60" s="652">
        <v>50315.378020017408</v>
      </c>
      <c r="H60" s="652">
        <v>14.30980944911204</v>
      </c>
      <c r="I60" s="652">
        <v>17.091931323648769</v>
      </c>
      <c r="J60" s="652">
        <v>45.56988574976738</v>
      </c>
      <c r="K60" s="652">
        <v>0</v>
      </c>
      <c r="L60" s="652">
        <v>0</v>
      </c>
      <c r="M60" s="652">
        <v>0</v>
      </c>
      <c r="N60" s="657">
        <v>0</v>
      </c>
      <c r="O60" s="613">
        <v>112</v>
      </c>
      <c r="P60" s="625">
        <v>353</v>
      </c>
      <c r="Q60" s="626" t="s">
        <v>425</v>
      </c>
      <c r="R60" s="668">
        <f t="shared" si="8"/>
        <v>24635494.581024975</v>
      </c>
      <c r="S60" s="669">
        <f t="shared" si="8"/>
        <v>1335985.2255107737</v>
      </c>
      <c r="T60" s="669">
        <f t="shared" si="8"/>
        <v>228484.62428232323</v>
      </c>
      <c r="U60" s="669">
        <f t="shared" si="8"/>
        <v>962.44043800489726</v>
      </c>
      <c r="V60" s="669">
        <f t="shared" si="9"/>
        <v>1456.9391909686217</v>
      </c>
      <c r="W60" s="669">
        <f t="shared" si="9"/>
        <v>5324.53783272685</v>
      </c>
      <c r="X60" s="669">
        <f t="shared" si="9"/>
        <v>42452.013668104737</v>
      </c>
      <c r="Y60" s="669">
        <f t="shared" si="9"/>
        <v>12379.785076672577</v>
      </c>
      <c r="Z60" s="616">
        <f t="shared" si="10"/>
        <v>0</v>
      </c>
      <c r="AA60" s="617">
        <v>35</v>
      </c>
      <c r="AB60" s="642"/>
      <c r="AC60" s="643"/>
      <c r="AD60" s="643"/>
      <c r="AZ60" s="644"/>
      <c r="BC60" s="645"/>
      <c r="BD60" s="645"/>
      <c r="BE60" s="645"/>
      <c r="BF60" s="645"/>
    </row>
    <row r="61" spans="2:58" s="610" customFormat="1">
      <c r="B61" s="611" t="s">
        <v>1610</v>
      </c>
      <c r="C61" s="612">
        <v>58</v>
      </c>
      <c r="D61" s="612" t="s">
        <v>991</v>
      </c>
      <c r="E61" s="652">
        <v>2236217</v>
      </c>
      <c r="F61" s="656">
        <v>24371629.440281902</v>
      </c>
      <c r="G61" s="652">
        <v>1370455.8797308628</v>
      </c>
      <c r="H61" s="652">
        <v>103709.84010559128</v>
      </c>
      <c r="I61" s="652">
        <v>470.79159425668422</v>
      </c>
      <c r="J61" s="652">
        <v>1400.9583704749266</v>
      </c>
      <c r="K61" s="652">
        <v>0</v>
      </c>
      <c r="L61" s="652">
        <v>0</v>
      </c>
      <c r="M61" s="652">
        <v>0</v>
      </c>
      <c r="N61" s="657">
        <v>0</v>
      </c>
      <c r="O61" s="613">
        <v>112</v>
      </c>
      <c r="P61" s="625">
        <v>354</v>
      </c>
      <c r="Q61" s="626" t="s">
        <v>427</v>
      </c>
      <c r="R61" s="668">
        <f t="shared" si="8"/>
        <v>7627992.408824861</v>
      </c>
      <c r="S61" s="669">
        <f t="shared" si="8"/>
        <v>451500.87807158125</v>
      </c>
      <c r="T61" s="669">
        <f t="shared" si="8"/>
        <v>12112.993969777142</v>
      </c>
      <c r="U61" s="669">
        <f t="shared" si="8"/>
        <v>298.00450447226154</v>
      </c>
      <c r="V61" s="669">
        <f t="shared" si="9"/>
        <v>451.11824535432959</v>
      </c>
      <c r="W61" s="669">
        <f t="shared" si="9"/>
        <v>348.89213364000005</v>
      </c>
      <c r="X61" s="669">
        <f t="shared" si="9"/>
        <v>0</v>
      </c>
      <c r="Y61" s="669">
        <f t="shared" si="9"/>
        <v>45223.080207097621</v>
      </c>
      <c r="Z61" s="616">
        <f t="shared" si="10"/>
        <v>0</v>
      </c>
      <c r="AA61" s="617">
        <v>35</v>
      </c>
      <c r="AB61" s="642"/>
      <c r="AC61" s="643"/>
      <c r="AD61" s="643"/>
      <c r="AZ61" s="644"/>
      <c r="BC61" s="645"/>
      <c r="BD61" s="645"/>
      <c r="BE61" s="645"/>
      <c r="BF61" s="645"/>
    </row>
    <row r="62" spans="2:58" s="610" customFormat="1">
      <c r="B62" s="611" t="s">
        <v>1611</v>
      </c>
      <c r="C62" s="612">
        <v>59</v>
      </c>
      <c r="D62" s="612" t="s">
        <v>992</v>
      </c>
      <c r="E62" s="652">
        <v>51696</v>
      </c>
      <c r="F62" s="656">
        <v>38915.05763398642</v>
      </c>
      <c r="G62" s="652">
        <v>2183.2431166190831</v>
      </c>
      <c r="H62" s="652">
        <v>0</v>
      </c>
      <c r="I62" s="652">
        <v>29.078548785066751</v>
      </c>
      <c r="J62" s="652">
        <v>192.76350142707068</v>
      </c>
      <c r="K62" s="652">
        <v>0</v>
      </c>
      <c r="L62" s="652">
        <v>0</v>
      </c>
      <c r="M62" s="652">
        <v>0</v>
      </c>
      <c r="N62" s="657">
        <v>0</v>
      </c>
      <c r="O62" s="613">
        <v>112</v>
      </c>
      <c r="P62" s="625">
        <v>359</v>
      </c>
      <c r="Q62" s="626" t="s">
        <v>429</v>
      </c>
      <c r="R62" s="668">
        <f t="shared" si="8"/>
        <v>18752156.52576448</v>
      </c>
      <c r="S62" s="669">
        <f t="shared" si="8"/>
        <v>1172514.0165210024</v>
      </c>
      <c r="T62" s="669">
        <f t="shared" si="8"/>
        <v>6065.889372566241</v>
      </c>
      <c r="U62" s="669">
        <f t="shared" si="8"/>
        <v>732.59473970919021</v>
      </c>
      <c r="V62" s="669">
        <f t="shared" si="9"/>
        <v>1108.9995237443925</v>
      </c>
      <c r="W62" s="669">
        <f t="shared" si="9"/>
        <v>0</v>
      </c>
      <c r="X62" s="669">
        <f t="shared" si="9"/>
        <v>0</v>
      </c>
      <c r="Y62" s="669">
        <f t="shared" si="9"/>
        <v>7331.9746960518978</v>
      </c>
      <c r="Z62" s="616">
        <f t="shared" si="10"/>
        <v>0</v>
      </c>
      <c r="AA62" s="617">
        <v>35</v>
      </c>
      <c r="AB62" s="642"/>
      <c r="AC62" s="643"/>
      <c r="AD62" s="643"/>
      <c r="AZ62" s="644"/>
      <c r="BC62" s="645"/>
      <c r="BD62" s="645"/>
      <c r="BE62" s="645"/>
      <c r="BF62" s="645"/>
    </row>
    <row r="63" spans="2:58" s="610" customFormat="1">
      <c r="B63" s="611" t="s">
        <v>1612</v>
      </c>
      <c r="C63" s="612">
        <v>60</v>
      </c>
      <c r="D63" s="612" t="s">
        <v>993</v>
      </c>
      <c r="E63" s="652">
        <v>1426993</v>
      </c>
      <c r="F63" s="656">
        <v>2420927.6661045924</v>
      </c>
      <c r="G63" s="652">
        <v>142291.35332329868</v>
      </c>
      <c r="H63" s="652">
        <v>0</v>
      </c>
      <c r="I63" s="652">
        <v>54.211274048939053</v>
      </c>
      <c r="J63" s="652">
        <v>189.24268731041079</v>
      </c>
      <c r="K63" s="652">
        <v>0</v>
      </c>
      <c r="L63" s="652">
        <v>0</v>
      </c>
      <c r="M63" s="652">
        <v>0</v>
      </c>
      <c r="N63" s="657">
        <v>0</v>
      </c>
      <c r="O63" s="613">
        <v>113</v>
      </c>
      <c r="P63" s="625">
        <v>391</v>
      </c>
      <c r="Q63" s="626" t="s">
        <v>4</v>
      </c>
      <c r="R63" s="668">
        <f t="shared" si="8"/>
        <v>1666804.0179157706</v>
      </c>
      <c r="S63" s="669">
        <f t="shared" si="8"/>
        <v>100045.55270638459</v>
      </c>
      <c r="T63" s="669">
        <f t="shared" si="8"/>
        <v>15511.932483422477</v>
      </c>
      <c r="U63" s="669">
        <f t="shared" si="8"/>
        <v>65.11740950826217</v>
      </c>
      <c r="V63" s="669">
        <f t="shared" si="9"/>
        <v>98.574521789219716</v>
      </c>
      <c r="W63" s="669">
        <f t="shared" si="9"/>
        <v>0</v>
      </c>
      <c r="X63" s="669">
        <f t="shared" si="9"/>
        <v>0</v>
      </c>
      <c r="Y63" s="669">
        <f t="shared" si="9"/>
        <v>0</v>
      </c>
      <c r="Z63" s="616">
        <f t="shared" si="10"/>
        <v>0</v>
      </c>
      <c r="AA63" s="617">
        <v>39</v>
      </c>
      <c r="AB63" s="642"/>
      <c r="AC63" s="643"/>
      <c r="AD63" s="643"/>
      <c r="AZ63" s="644"/>
      <c r="BC63" s="645"/>
      <c r="BD63" s="645"/>
      <c r="BE63" s="645"/>
      <c r="BF63" s="645"/>
    </row>
    <row r="64" spans="2:58" s="610" customFormat="1">
      <c r="B64" s="611" t="s">
        <v>1613</v>
      </c>
      <c r="C64" s="612">
        <v>61</v>
      </c>
      <c r="D64" s="612" t="s">
        <v>1614</v>
      </c>
      <c r="E64" s="652">
        <v>69697</v>
      </c>
      <c r="F64" s="656">
        <v>395228.60270087683</v>
      </c>
      <c r="G64" s="652">
        <v>22630.961758954807</v>
      </c>
      <c r="H64" s="652">
        <v>0</v>
      </c>
      <c r="I64" s="652">
        <v>6.1446570859652132</v>
      </c>
      <c r="J64" s="652">
        <v>12.696881146800138</v>
      </c>
      <c r="K64" s="652">
        <v>0</v>
      </c>
      <c r="L64" s="652">
        <v>0</v>
      </c>
      <c r="M64" s="652">
        <v>0</v>
      </c>
      <c r="N64" s="657">
        <v>0</v>
      </c>
      <c r="O64" s="613">
        <v>113</v>
      </c>
      <c r="P64" s="625">
        <v>392</v>
      </c>
      <c r="Q64" s="626" t="s">
        <v>432</v>
      </c>
      <c r="R64" s="668">
        <f t="shared" si="8"/>
        <v>3468061.4032523655</v>
      </c>
      <c r="S64" s="669">
        <f t="shared" si="8"/>
        <v>236305.57979374111</v>
      </c>
      <c r="T64" s="669">
        <f t="shared" si="8"/>
        <v>45.170098800147386</v>
      </c>
      <c r="U64" s="669">
        <f t="shared" si="8"/>
        <v>135.4875391275873</v>
      </c>
      <c r="V64" s="669">
        <f t="shared" si="9"/>
        <v>205.1005941230745</v>
      </c>
      <c r="W64" s="669">
        <f t="shared" si="9"/>
        <v>0</v>
      </c>
      <c r="X64" s="669">
        <f t="shared" si="9"/>
        <v>0</v>
      </c>
      <c r="Y64" s="669">
        <f t="shared" si="9"/>
        <v>0</v>
      </c>
      <c r="Z64" s="616">
        <f t="shared" si="10"/>
        <v>0</v>
      </c>
      <c r="AA64" s="617">
        <v>39</v>
      </c>
      <c r="AB64" s="642"/>
      <c r="AC64" s="643"/>
      <c r="AD64" s="643"/>
      <c r="AZ64" s="644"/>
      <c r="BC64" s="645"/>
      <c r="BD64" s="645"/>
      <c r="BE64" s="645"/>
      <c r="BF64" s="645"/>
    </row>
    <row r="65" spans="2:58" s="610" customFormat="1">
      <c r="B65" s="611" t="s">
        <v>1615</v>
      </c>
      <c r="C65" s="612">
        <v>62</v>
      </c>
      <c r="D65" s="612" t="s">
        <v>336</v>
      </c>
      <c r="E65" s="652">
        <v>1621326</v>
      </c>
      <c r="F65" s="656">
        <v>289637.35569518449</v>
      </c>
      <c r="G65" s="652">
        <v>5980.0498910797451</v>
      </c>
      <c r="H65" s="652">
        <v>34.493868208038293</v>
      </c>
      <c r="I65" s="652">
        <v>203.05906965997326</v>
      </c>
      <c r="J65" s="652">
        <v>1344.7952113476656</v>
      </c>
      <c r="K65" s="652">
        <v>0</v>
      </c>
      <c r="L65" s="652">
        <v>0</v>
      </c>
      <c r="M65" s="652">
        <v>0</v>
      </c>
      <c r="N65" s="657">
        <v>0</v>
      </c>
      <c r="O65" s="613">
        <v>114</v>
      </c>
      <c r="P65" s="625">
        <v>411</v>
      </c>
      <c r="Q65" s="626" t="s">
        <v>434</v>
      </c>
      <c r="R65" s="668">
        <f t="shared" si="8"/>
        <v>12156854.083054729</v>
      </c>
      <c r="S65" s="669">
        <f t="shared" si="8"/>
        <v>800961.53403393086</v>
      </c>
      <c r="T65" s="669">
        <f t="shared" si="8"/>
        <v>162422.0729369371</v>
      </c>
      <c r="U65" s="669">
        <f t="shared" si="8"/>
        <v>474.93456768141016</v>
      </c>
      <c r="V65" s="669">
        <f t="shared" si="9"/>
        <v>718.95439704837599</v>
      </c>
      <c r="W65" s="669">
        <f t="shared" si="9"/>
        <v>0</v>
      </c>
      <c r="X65" s="669">
        <f t="shared" si="9"/>
        <v>0</v>
      </c>
      <c r="Y65" s="669">
        <f t="shared" si="9"/>
        <v>0</v>
      </c>
      <c r="Z65" s="616">
        <f t="shared" si="10"/>
        <v>0</v>
      </c>
      <c r="AA65" s="617">
        <v>41</v>
      </c>
      <c r="AB65" s="642"/>
      <c r="AC65" s="643"/>
      <c r="AD65" s="643"/>
      <c r="AZ65" s="644"/>
      <c r="BC65" s="645"/>
      <c r="BD65" s="645"/>
      <c r="BE65" s="645"/>
      <c r="BF65" s="645"/>
    </row>
    <row r="66" spans="2:58" s="610" customFormat="1">
      <c r="B66" s="611" t="s">
        <v>1616</v>
      </c>
      <c r="C66" s="612">
        <v>63</v>
      </c>
      <c r="D66" s="612" t="s">
        <v>567</v>
      </c>
      <c r="E66" s="652">
        <v>79871</v>
      </c>
      <c r="F66" s="656">
        <v>388604.06679642643</v>
      </c>
      <c r="G66" s="652">
        <v>22381.22248363082</v>
      </c>
      <c r="H66" s="652">
        <v>0</v>
      </c>
      <c r="I66" s="652">
        <v>347.35098467565012</v>
      </c>
      <c r="J66" s="652">
        <v>370.32068167822683</v>
      </c>
      <c r="K66" s="652">
        <v>0</v>
      </c>
      <c r="L66" s="652">
        <v>0</v>
      </c>
      <c r="M66" s="652">
        <v>0</v>
      </c>
      <c r="N66" s="657">
        <v>0</v>
      </c>
      <c r="O66" s="613">
        <v>151</v>
      </c>
      <c r="P66" s="625">
        <v>412</v>
      </c>
      <c r="Q66" s="626" t="s">
        <v>436</v>
      </c>
      <c r="R66" s="668">
        <f t="shared" si="8"/>
        <v>13016107.36452497</v>
      </c>
      <c r="S66" s="669">
        <f t="shared" si="8"/>
        <v>875306.18306508893</v>
      </c>
      <c r="T66" s="669">
        <f t="shared" si="8"/>
        <v>103677.46617265385</v>
      </c>
      <c r="U66" s="669">
        <f t="shared" si="8"/>
        <v>508.50320994493217</v>
      </c>
      <c r="V66" s="669">
        <f t="shared" si="9"/>
        <v>769.77049804545607</v>
      </c>
      <c r="W66" s="669">
        <f t="shared" si="9"/>
        <v>0</v>
      </c>
      <c r="X66" s="669">
        <f t="shared" si="9"/>
        <v>0</v>
      </c>
      <c r="Y66" s="669">
        <f t="shared" si="9"/>
        <v>0</v>
      </c>
      <c r="Z66" s="616">
        <f t="shared" si="10"/>
        <v>0</v>
      </c>
      <c r="AA66" s="617">
        <v>41</v>
      </c>
      <c r="AB66" s="642"/>
      <c r="AC66" s="643"/>
      <c r="AD66" s="643"/>
      <c r="AZ66" s="644"/>
      <c r="BC66" s="645"/>
      <c r="BD66" s="645"/>
      <c r="BE66" s="645"/>
      <c r="BF66" s="645"/>
    </row>
    <row r="67" spans="2:58" s="610" customFormat="1">
      <c r="B67" s="611" t="s">
        <v>1617</v>
      </c>
      <c r="C67" s="612">
        <v>64</v>
      </c>
      <c r="D67" s="612" t="s">
        <v>1618</v>
      </c>
      <c r="E67" s="652">
        <v>77986</v>
      </c>
      <c r="F67" s="656">
        <v>956920.64215790934</v>
      </c>
      <c r="G67" s="652">
        <v>54158.52699244325</v>
      </c>
      <c r="H67" s="652">
        <v>0</v>
      </c>
      <c r="I67" s="652">
        <v>76.849894740491905</v>
      </c>
      <c r="J67" s="652">
        <v>97.86009732465746</v>
      </c>
      <c r="K67" s="652">
        <v>0</v>
      </c>
      <c r="L67" s="652">
        <v>0</v>
      </c>
      <c r="M67" s="652">
        <v>0</v>
      </c>
      <c r="N67" s="657">
        <v>0</v>
      </c>
      <c r="O67" s="613">
        <v>151</v>
      </c>
      <c r="P67" s="625">
        <v>413</v>
      </c>
      <c r="Q67" s="626" t="s">
        <v>438</v>
      </c>
      <c r="R67" s="668">
        <f t="shared" si="8"/>
        <v>36949425.625229441</v>
      </c>
      <c r="S67" s="669">
        <f t="shared" si="8"/>
        <v>2532604.9438101836</v>
      </c>
      <c r="T67" s="669">
        <f t="shared" si="8"/>
        <v>78630.942272351298</v>
      </c>
      <c r="U67" s="669">
        <f t="shared" si="8"/>
        <v>1443.5115668498033</v>
      </c>
      <c r="V67" s="669">
        <f t="shared" si="9"/>
        <v>2185.1830942594897</v>
      </c>
      <c r="W67" s="669">
        <f t="shared" si="9"/>
        <v>0</v>
      </c>
      <c r="X67" s="669">
        <f t="shared" si="9"/>
        <v>0</v>
      </c>
      <c r="Y67" s="669">
        <f t="shared" si="9"/>
        <v>0</v>
      </c>
      <c r="Z67" s="616">
        <f t="shared" si="10"/>
        <v>0</v>
      </c>
      <c r="AA67" s="617">
        <v>41</v>
      </c>
      <c r="AB67" s="642"/>
      <c r="AC67" s="643"/>
      <c r="AD67" s="643"/>
      <c r="AZ67" s="644"/>
      <c r="BC67" s="645"/>
      <c r="BD67" s="645"/>
      <c r="BE67" s="645"/>
      <c r="BF67" s="645"/>
    </row>
    <row r="68" spans="2:58" s="610" customFormat="1">
      <c r="B68" s="611" t="s">
        <v>1619</v>
      </c>
      <c r="C68" s="612">
        <v>65</v>
      </c>
      <c r="D68" s="612" t="s">
        <v>1620</v>
      </c>
      <c r="E68" s="652">
        <v>87637</v>
      </c>
      <c r="F68" s="656">
        <v>398539.6444203303</v>
      </c>
      <c r="G68" s="652">
        <v>21862.103398678242</v>
      </c>
      <c r="H68" s="652">
        <v>0</v>
      </c>
      <c r="I68" s="652">
        <v>25.436253319030499</v>
      </c>
      <c r="J68" s="652">
        <v>33.886561609241689</v>
      </c>
      <c r="K68" s="652">
        <v>0</v>
      </c>
      <c r="L68" s="652">
        <v>0</v>
      </c>
      <c r="M68" s="652">
        <v>0</v>
      </c>
      <c r="N68" s="657">
        <v>0</v>
      </c>
      <c r="O68" s="613">
        <v>151</v>
      </c>
      <c r="P68" s="625">
        <v>419</v>
      </c>
      <c r="Q68" s="626" t="s">
        <v>440</v>
      </c>
      <c r="R68" s="668">
        <f t="shared" si="8"/>
        <v>11120617.748812191</v>
      </c>
      <c r="S68" s="669">
        <f t="shared" si="8"/>
        <v>757127.32864800247</v>
      </c>
      <c r="T68" s="669">
        <f t="shared" si="8"/>
        <v>21752.437091279211</v>
      </c>
      <c r="U68" s="669">
        <f t="shared" ref="U68" si="41">SUMIF($O$4:$O$393,$P68,I$4:I$393)</f>
        <v>434.45168847129918</v>
      </c>
      <c r="V68" s="669">
        <f t="shared" si="9"/>
        <v>657.67154674885501</v>
      </c>
      <c r="W68" s="669">
        <f t="shared" si="9"/>
        <v>0</v>
      </c>
      <c r="X68" s="669">
        <f t="shared" si="9"/>
        <v>0</v>
      </c>
      <c r="Y68" s="669">
        <f t="shared" ref="Y68:Z111" si="42">SUMIF($O$4:$O$393,$P68,M$4:M$393)</f>
        <v>0</v>
      </c>
      <c r="Z68" s="616">
        <f t="shared" si="10"/>
        <v>0</v>
      </c>
      <c r="AA68" s="617">
        <v>41</v>
      </c>
      <c r="AB68" s="642"/>
      <c r="AC68" s="643"/>
      <c r="AD68" s="643"/>
      <c r="AZ68" s="644"/>
      <c r="BC68" s="645"/>
      <c r="BD68" s="645"/>
      <c r="BE68" s="645"/>
      <c r="BF68" s="645"/>
    </row>
    <row r="69" spans="2:58" s="610" customFormat="1">
      <c r="B69" s="611" t="s">
        <v>1621</v>
      </c>
      <c r="C69" s="612">
        <v>66</v>
      </c>
      <c r="D69" s="612" t="s">
        <v>1622</v>
      </c>
      <c r="E69" s="652">
        <v>102543</v>
      </c>
      <c r="F69" s="656">
        <v>472201.98856061732</v>
      </c>
      <c r="G69" s="652">
        <v>25975.249344919444</v>
      </c>
      <c r="H69" s="652">
        <v>284.89959077196289</v>
      </c>
      <c r="I69" s="652">
        <v>126.97818580083104</v>
      </c>
      <c r="J69" s="652">
        <v>141.41285158072694</v>
      </c>
      <c r="K69" s="652">
        <v>0</v>
      </c>
      <c r="L69" s="652">
        <v>0</v>
      </c>
      <c r="M69" s="652">
        <v>0</v>
      </c>
      <c r="N69" s="657">
        <v>0</v>
      </c>
      <c r="O69" s="613">
        <v>151</v>
      </c>
      <c r="P69" s="625">
        <v>461</v>
      </c>
      <c r="Q69" s="626" t="s">
        <v>442</v>
      </c>
      <c r="R69" s="668">
        <f t="shared" ref="R69:W111" si="43">SUMIF($O$4:$O$393,$P69,F$4:F$393)</f>
        <v>8476877480.6503563</v>
      </c>
      <c r="S69" s="669">
        <f t="shared" si="43"/>
        <v>424237793.68264407</v>
      </c>
      <c r="T69" s="669">
        <f t="shared" si="43"/>
        <v>185726.7760565471</v>
      </c>
      <c r="U69" s="669">
        <f t="shared" si="43"/>
        <v>359376.83499750623</v>
      </c>
      <c r="V69" s="669">
        <f t="shared" si="43"/>
        <v>2061535.4913870734</v>
      </c>
      <c r="W69" s="669">
        <f t="shared" si="43"/>
        <v>0</v>
      </c>
      <c r="X69" s="669">
        <f t="shared" ref="X69:X111" si="44">SUMIF($O$4:$O$393,$P69,L$4:L$393)</f>
        <v>0</v>
      </c>
      <c r="Y69" s="669">
        <f t="shared" si="42"/>
        <v>486228.76569037663</v>
      </c>
      <c r="Z69" s="616">
        <f t="shared" si="42"/>
        <v>0</v>
      </c>
      <c r="AA69" s="617">
        <v>46</v>
      </c>
      <c r="AB69" s="642"/>
      <c r="AC69" s="643"/>
      <c r="AD69" s="643"/>
      <c r="AZ69" s="644"/>
      <c r="BC69" s="645"/>
      <c r="BD69" s="645"/>
      <c r="BE69" s="645"/>
      <c r="BF69" s="645"/>
    </row>
    <row r="70" spans="2:58" s="610" customFormat="1">
      <c r="B70" s="611" t="s">
        <v>1623</v>
      </c>
      <c r="C70" s="612">
        <v>67</v>
      </c>
      <c r="D70" s="612" t="s">
        <v>571</v>
      </c>
      <c r="E70" s="652">
        <v>50693</v>
      </c>
      <c r="F70" s="656">
        <v>106321.17353986153</v>
      </c>
      <c r="G70" s="652">
        <v>5669.0270993022796</v>
      </c>
      <c r="H70" s="652">
        <v>0</v>
      </c>
      <c r="I70" s="652">
        <v>20.597698168220802</v>
      </c>
      <c r="J70" s="652">
        <v>23.482802248178157</v>
      </c>
      <c r="K70" s="652">
        <v>0</v>
      </c>
      <c r="L70" s="652">
        <v>0</v>
      </c>
      <c r="M70" s="652">
        <v>0</v>
      </c>
      <c r="N70" s="657">
        <v>0</v>
      </c>
      <c r="O70" s="613">
        <v>151</v>
      </c>
      <c r="P70" s="625">
        <v>462</v>
      </c>
      <c r="Q70" s="626" t="s">
        <v>444</v>
      </c>
      <c r="R70" s="668">
        <f t="shared" si="43"/>
        <v>59870294.322493434</v>
      </c>
      <c r="S70" s="669">
        <f t="shared" si="43"/>
        <v>3106044.011356758</v>
      </c>
      <c r="T70" s="669">
        <f t="shared" si="43"/>
        <v>1205.4246233154383</v>
      </c>
      <c r="U70" s="669">
        <f t="shared" si="43"/>
        <v>34824.783221231432</v>
      </c>
      <c r="V70" s="669">
        <f t="shared" si="43"/>
        <v>9255.9409132742549</v>
      </c>
      <c r="W70" s="669">
        <f t="shared" si="43"/>
        <v>0</v>
      </c>
      <c r="X70" s="669">
        <f t="shared" si="44"/>
        <v>0</v>
      </c>
      <c r="Y70" s="669">
        <f t="shared" si="42"/>
        <v>0</v>
      </c>
      <c r="Z70" s="616">
        <f t="shared" si="42"/>
        <v>0</v>
      </c>
      <c r="AA70" s="617">
        <v>46</v>
      </c>
      <c r="AB70" s="642"/>
      <c r="AC70" s="643"/>
      <c r="AD70" s="643"/>
      <c r="AZ70" s="644"/>
      <c r="BC70" s="645"/>
      <c r="BD70" s="645"/>
      <c r="BE70" s="645"/>
      <c r="BF70" s="645"/>
    </row>
    <row r="71" spans="2:58" s="610" customFormat="1">
      <c r="B71" s="611" t="s">
        <v>1624</v>
      </c>
      <c r="C71" s="612">
        <v>68</v>
      </c>
      <c r="D71" s="612" t="s">
        <v>573</v>
      </c>
      <c r="E71" s="652">
        <v>217484</v>
      </c>
      <c r="F71" s="656">
        <v>7084485.1125700986</v>
      </c>
      <c r="G71" s="652">
        <v>406751.32435326726</v>
      </c>
      <c r="H71" s="652">
        <v>4478.6684639872356</v>
      </c>
      <c r="I71" s="652">
        <v>5828.2739671497775</v>
      </c>
      <c r="J71" s="652">
        <v>6224.0022908197407</v>
      </c>
      <c r="K71" s="652">
        <v>0</v>
      </c>
      <c r="L71" s="652">
        <v>0</v>
      </c>
      <c r="M71" s="652">
        <v>0</v>
      </c>
      <c r="N71" s="657">
        <v>0</v>
      </c>
      <c r="O71" s="613">
        <v>151</v>
      </c>
      <c r="P71" s="625">
        <v>471</v>
      </c>
      <c r="Q71" s="626" t="s">
        <v>5</v>
      </c>
      <c r="R71" s="668">
        <f t="shared" si="43"/>
        <v>16233038.258905843</v>
      </c>
      <c r="S71" s="669">
        <f t="shared" si="43"/>
        <v>841633.07915272412</v>
      </c>
      <c r="T71" s="669">
        <f t="shared" si="43"/>
        <v>594626.04258858843</v>
      </c>
      <c r="U71" s="669">
        <f t="shared" si="43"/>
        <v>1609542.7505850755</v>
      </c>
      <c r="V71" s="669">
        <f t="shared" si="43"/>
        <v>1332741.3974631326</v>
      </c>
      <c r="W71" s="669">
        <f t="shared" si="43"/>
        <v>0</v>
      </c>
      <c r="X71" s="669">
        <f t="shared" si="44"/>
        <v>0</v>
      </c>
      <c r="Y71" s="669">
        <f t="shared" si="42"/>
        <v>0</v>
      </c>
      <c r="Z71" s="616">
        <f t="shared" si="42"/>
        <v>0</v>
      </c>
      <c r="AA71" s="617">
        <v>47</v>
      </c>
      <c r="AB71" s="642"/>
      <c r="AC71" s="643"/>
      <c r="AD71" s="643"/>
      <c r="AZ71" s="644"/>
      <c r="BC71" s="645"/>
      <c r="BD71" s="645"/>
      <c r="BE71" s="645"/>
      <c r="BF71" s="645"/>
    </row>
    <row r="72" spans="2:58" s="610" customFormat="1">
      <c r="B72" s="611" t="s">
        <v>1625</v>
      </c>
      <c r="C72" s="612">
        <v>69</v>
      </c>
      <c r="D72" s="612" t="s">
        <v>575</v>
      </c>
      <c r="E72" s="652">
        <v>449175</v>
      </c>
      <c r="F72" s="656">
        <v>2814192.8400676888</v>
      </c>
      <c r="G72" s="652">
        <v>162864.24761081417</v>
      </c>
      <c r="H72" s="652">
        <v>4082.3883747653281</v>
      </c>
      <c r="I72" s="652">
        <v>705.21640721682127</v>
      </c>
      <c r="J72" s="652">
        <v>788.88937404177034</v>
      </c>
      <c r="K72" s="652">
        <v>0</v>
      </c>
      <c r="L72" s="652">
        <v>0</v>
      </c>
      <c r="M72" s="652">
        <v>0</v>
      </c>
      <c r="N72" s="657">
        <v>0</v>
      </c>
      <c r="O72" s="613">
        <v>151</v>
      </c>
      <c r="P72" s="625">
        <v>481</v>
      </c>
      <c r="Q72" s="626" t="s">
        <v>6</v>
      </c>
      <c r="R72" s="668">
        <f t="shared" si="43"/>
        <v>130363442.39385061</v>
      </c>
      <c r="S72" s="669">
        <f t="shared" si="43"/>
        <v>4172501.1603334541</v>
      </c>
      <c r="T72" s="669">
        <f t="shared" si="43"/>
        <v>29607743.616836049</v>
      </c>
      <c r="U72" s="669">
        <f t="shared" si="43"/>
        <v>2179319.2487268313</v>
      </c>
      <c r="V72" s="669">
        <f t="shared" si="43"/>
        <v>1836321.9779203255</v>
      </c>
      <c r="W72" s="669">
        <f t="shared" si="43"/>
        <v>0</v>
      </c>
      <c r="X72" s="669">
        <f t="shared" si="44"/>
        <v>0</v>
      </c>
      <c r="Y72" s="669">
        <f t="shared" si="42"/>
        <v>0</v>
      </c>
      <c r="Z72" s="616">
        <f t="shared" si="42"/>
        <v>0</v>
      </c>
      <c r="AA72" s="617">
        <v>48</v>
      </c>
      <c r="AB72" s="642"/>
      <c r="AC72" s="643"/>
      <c r="AD72" s="643"/>
      <c r="AZ72" s="644"/>
      <c r="BC72" s="645"/>
      <c r="BD72" s="645"/>
      <c r="BE72" s="645"/>
      <c r="BF72" s="645"/>
    </row>
    <row r="73" spans="2:58" s="610" customFormat="1">
      <c r="B73" s="611" t="s">
        <v>1626</v>
      </c>
      <c r="C73" s="612">
        <v>70</v>
      </c>
      <c r="D73" s="612" t="s">
        <v>1002</v>
      </c>
      <c r="E73" s="652">
        <v>698652</v>
      </c>
      <c r="F73" s="656">
        <v>1752711.159535327</v>
      </c>
      <c r="G73" s="652">
        <v>92391.879955645316</v>
      </c>
      <c r="H73" s="652">
        <v>2.2117728809061621</v>
      </c>
      <c r="I73" s="652">
        <v>124.38324768485312</v>
      </c>
      <c r="J73" s="652">
        <v>162.11800578004221</v>
      </c>
      <c r="K73" s="652">
        <v>0</v>
      </c>
      <c r="L73" s="652">
        <v>0</v>
      </c>
      <c r="M73" s="652">
        <v>0</v>
      </c>
      <c r="N73" s="657">
        <v>0</v>
      </c>
      <c r="O73" s="613">
        <v>152</v>
      </c>
      <c r="P73" s="625">
        <v>511</v>
      </c>
      <c r="Q73" s="626" t="s">
        <v>97</v>
      </c>
      <c r="R73" s="668">
        <f t="shared" si="43"/>
        <v>83924042.1457818</v>
      </c>
      <c r="S73" s="669">
        <f t="shared" si="43"/>
        <v>5263992.060084736</v>
      </c>
      <c r="T73" s="669">
        <f t="shared" si="43"/>
        <v>0</v>
      </c>
      <c r="U73" s="669">
        <f t="shared" si="43"/>
        <v>750.15076062860726</v>
      </c>
      <c r="V73" s="669">
        <f t="shared" si="43"/>
        <v>1278.7264568899679</v>
      </c>
      <c r="W73" s="669">
        <f t="shared" si="43"/>
        <v>0</v>
      </c>
      <c r="X73" s="669">
        <f t="shared" si="44"/>
        <v>0</v>
      </c>
      <c r="Y73" s="669">
        <f t="shared" si="42"/>
        <v>0</v>
      </c>
      <c r="Z73" s="616">
        <f t="shared" si="42"/>
        <v>0</v>
      </c>
      <c r="AA73" s="617">
        <v>51</v>
      </c>
      <c r="AB73" s="642"/>
      <c r="AC73" s="643"/>
      <c r="AD73" s="643"/>
      <c r="AZ73" s="644"/>
      <c r="BC73" s="645"/>
      <c r="BD73" s="645"/>
      <c r="BE73" s="645"/>
      <c r="BF73" s="645"/>
    </row>
    <row r="74" spans="2:58" s="610" customFormat="1">
      <c r="B74" s="611" t="s">
        <v>1627</v>
      </c>
      <c r="C74" s="612">
        <v>71</v>
      </c>
      <c r="D74" s="612" t="s">
        <v>1003</v>
      </c>
      <c r="E74" s="652">
        <v>271574</v>
      </c>
      <c r="F74" s="656">
        <v>592352.34271823731</v>
      </c>
      <c r="G74" s="652">
        <v>31049.264040239952</v>
      </c>
      <c r="H74" s="652">
        <v>1.1630171052735352</v>
      </c>
      <c r="I74" s="652">
        <v>434.24218386774487</v>
      </c>
      <c r="J74" s="652">
        <v>464.90625059732838</v>
      </c>
      <c r="K74" s="652">
        <v>0</v>
      </c>
      <c r="L74" s="652">
        <v>0</v>
      </c>
      <c r="M74" s="652">
        <v>0</v>
      </c>
      <c r="N74" s="657">
        <v>0</v>
      </c>
      <c r="O74" s="613">
        <v>152</v>
      </c>
      <c r="P74" s="625">
        <v>531</v>
      </c>
      <c r="Q74" s="626" t="s">
        <v>7</v>
      </c>
      <c r="R74" s="668">
        <f t="shared" si="43"/>
        <v>3933167.911189124</v>
      </c>
      <c r="S74" s="669">
        <f t="shared" si="43"/>
        <v>216595.62030917109</v>
      </c>
      <c r="T74" s="669">
        <f t="shared" si="43"/>
        <v>0</v>
      </c>
      <c r="U74" s="669">
        <f t="shared" si="43"/>
        <v>35.156420315568042</v>
      </c>
      <c r="V74" s="669">
        <f t="shared" si="43"/>
        <v>59.928546562279422</v>
      </c>
      <c r="W74" s="669">
        <f t="shared" si="43"/>
        <v>0</v>
      </c>
      <c r="X74" s="669">
        <f t="shared" si="44"/>
        <v>0</v>
      </c>
      <c r="Y74" s="669">
        <f t="shared" si="42"/>
        <v>0</v>
      </c>
      <c r="Z74" s="616">
        <f t="shared" si="42"/>
        <v>0</v>
      </c>
      <c r="AA74" s="617">
        <v>53</v>
      </c>
      <c r="AB74" s="642"/>
      <c r="AC74" s="643"/>
      <c r="AD74" s="643"/>
      <c r="AZ74" s="644"/>
      <c r="BC74" s="645"/>
      <c r="BD74" s="645"/>
      <c r="BE74" s="645"/>
      <c r="BF74" s="645"/>
    </row>
    <row r="75" spans="2:58" s="610" customFormat="1">
      <c r="B75" s="611" t="s">
        <v>1628</v>
      </c>
      <c r="C75" s="612">
        <v>72</v>
      </c>
      <c r="D75" s="612" t="s">
        <v>579</v>
      </c>
      <c r="E75" s="652">
        <v>114714</v>
      </c>
      <c r="F75" s="656">
        <v>581026.06246717682</v>
      </c>
      <c r="G75" s="652">
        <v>31989.695623768268</v>
      </c>
      <c r="H75" s="652">
        <v>7.7534473684902364E-2</v>
      </c>
      <c r="I75" s="652">
        <v>68.742346123810208</v>
      </c>
      <c r="J75" s="652">
        <v>82.507746334046217</v>
      </c>
      <c r="K75" s="652">
        <v>0</v>
      </c>
      <c r="L75" s="652">
        <v>0</v>
      </c>
      <c r="M75" s="652">
        <v>0</v>
      </c>
      <c r="N75" s="657">
        <v>0</v>
      </c>
      <c r="O75" s="613">
        <v>152</v>
      </c>
      <c r="P75" s="625">
        <v>551</v>
      </c>
      <c r="Q75" s="626" t="s">
        <v>450</v>
      </c>
      <c r="R75" s="668">
        <f t="shared" si="43"/>
        <v>19927446.49363102</v>
      </c>
      <c r="S75" s="669">
        <f t="shared" si="43"/>
        <v>1062731.0678154652</v>
      </c>
      <c r="T75" s="669">
        <f t="shared" si="43"/>
        <v>0</v>
      </c>
      <c r="U75" s="669">
        <f t="shared" si="43"/>
        <v>178.12046181732356</v>
      </c>
      <c r="V75" s="669">
        <f t="shared" si="43"/>
        <v>303.62876236825747</v>
      </c>
      <c r="W75" s="669">
        <f t="shared" si="43"/>
        <v>0</v>
      </c>
      <c r="X75" s="669">
        <f t="shared" si="44"/>
        <v>0</v>
      </c>
      <c r="Y75" s="669">
        <f t="shared" si="42"/>
        <v>0</v>
      </c>
      <c r="Z75" s="616">
        <f t="shared" si="42"/>
        <v>0</v>
      </c>
      <c r="AA75" s="617">
        <v>55</v>
      </c>
      <c r="AB75" s="642"/>
      <c r="AC75" s="643"/>
      <c r="AD75" s="643"/>
      <c r="AZ75" s="644"/>
      <c r="BC75" s="645"/>
      <c r="BD75" s="645"/>
      <c r="BE75" s="645"/>
      <c r="BF75" s="645"/>
    </row>
    <row r="76" spans="2:58" s="610" customFormat="1">
      <c r="B76" s="611" t="s">
        <v>1629</v>
      </c>
      <c r="C76" s="612">
        <v>73</v>
      </c>
      <c r="D76" s="612" t="s">
        <v>1005</v>
      </c>
      <c r="E76" s="652">
        <v>90540</v>
      </c>
      <c r="F76" s="656">
        <v>402853.0889535881</v>
      </c>
      <c r="G76" s="652">
        <v>21662.057937717731</v>
      </c>
      <c r="H76" s="652">
        <v>0</v>
      </c>
      <c r="I76" s="652">
        <v>71.648037177011872</v>
      </c>
      <c r="J76" s="652">
        <v>82.287616387713669</v>
      </c>
      <c r="K76" s="652">
        <v>0</v>
      </c>
      <c r="L76" s="652">
        <v>0</v>
      </c>
      <c r="M76" s="652">
        <v>0</v>
      </c>
      <c r="N76" s="657">
        <v>0</v>
      </c>
      <c r="O76" s="613">
        <v>152</v>
      </c>
      <c r="P76" s="625">
        <v>552</v>
      </c>
      <c r="Q76" s="626" t="s">
        <v>452</v>
      </c>
      <c r="R76" s="668">
        <f t="shared" si="43"/>
        <v>1811130.7769122543</v>
      </c>
      <c r="S76" s="669">
        <f t="shared" si="43"/>
        <v>109062.68908937424</v>
      </c>
      <c r="T76" s="669">
        <f t="shared" si="43"/>
        <v>0</v>
      </c>
      <c r="U76" s="669">
        <f t="shared" si="43"/>
        <v>16.188699866703161</v>
      </c>
      <c r="V76" s="669">
        <f t="shared" si="43"/>
        <v>27.595677973928314</v>
      </c>
      <c r="W76" s="669">
        <f t="shared" si="43"/>
        <v>0</v>
      </c>
      <c r="X76" s="669">
        <f t="shared" si="44"/>
        <v>0</v>
      </c>
      <c r="Y76" s="669">
        <f t="shared" si="42"/>
        <v>0</v>
      </c>
      <c r="Z76" s="616">
        <f t="shared" si="42"/>
        <v>0</v>
      </c>
      <c r="AA76" s="617">
        <v>55</v>
      </c>
      <c r="AB76" s="642"/>
      <c r="AC76" s="643"/>
      <c r="AD76" s="643"/>
      <c r="AZ76" s="644"/>
      <c r="BC76" s="645"/>
      <c r="BD76" s="645"/>
      <c r="BE76" s="645"/>
      <c r="BF76" s="645"/>
    </row>
    <row r="77" spans="2:58" s="610" customFormat="1">
      <c r="B77" s="611" t="s">
        <v>1630</v>
      </c>
      <c r="C77" s="612">
        <v>74</v>
      </c>
      <c r="D77" s="612" t="s">
        <v>1007</v>
      </c>
      <c r="E77" s="652">
        <v>113224</v>
      </c>
      <c r="F77" s="656">
        <v>492308.41944131948</v>
      </c>
      <c r="G77" s="652">
        <v>27312.562514100675</v>
      </c>
      <c r="H77" s="652">
        <v>0.95489825485616564</v>
      </c>
      <c r="I77" s="652">
        <v>279.04871678781154</v>
      </c>
      <c r="J77" s="652">
        <v>300.79580586124752</v>
      </c>
      <c r="K77" s="652">
        <v>0</v>
      </c>
      <c r="L77" s="652">
        <v>0</v>
      </c>
      <c r="M77" s="652">
        <v>0</v>
      </c>
      <c r="N77" s="657">
        <v>0</v>
      </c>
      <c r="O77" s="613">
        <v>152</v>
      </c>
      <c r="P77" s="625">
        <v>553</v>
      </c>
      <c r="Q77" s="626" t="s">
        <v>759</v>
      </c>
      <c r="R77" s="668">
        <f t="shared" si="43"/>
        <v>640.48041798188058</v>
      </c>
      <c r="S77" s="669">
        <f t="shared" si="43"/>
        <v>0</v>
      </c>
      <c r="T77" s="669">
        <f t="shared" si="43"/>
        <v>0</v>
      </c>
      <c r="U77" s="669">
        <f t="shared" si="43"/>
        <v>5.724901475577757E-3</v>
      </c>
      <c r="V77" s="669">
        <f t="shared" si="43"/>
        <v>9.7588156463045261E-3</v>
      </c>
      <c r="W77" s="669">
        <f t="shared" si="43"/>
        <v>0</v>
      </c>
      <c r="X77" s="669">
        <f t="shared" si="44"/>
        <v>0</v>
      </c>
      <c r="Y77" s="669">
        <f t="shared" si="42"/>
        <v>0</v>
      </c>
      <c r="Z77" s="616">
        <f t="shared" si="42"/>
        <v>0</v>
      </c>
      <c r="AA77" s="617">
        <v>55</v>
      </c>
      <c r="AB77" s="642"/>
      <c r="AC77" s="643"/>
      <c r="AD77" s="643"/>
      <c r="AZ77" s="644"/>
      <c r="BC77" s="645"/>
      <c r="BD77" s="645"/>
      <c r="BE77" s="645"/>
      <c r="BF77" s="645"/>
    </row>
    <row r="78" spans="2:58" s="610" customFormat="1">
      <c r="B78" s="611" t="s">
        <v>1631</v>
      </c>
      <c r="C78" s="612">
        <v>75</v>
      </c>
      <c r="D78" s="612" t="s">
        <v>581</v>
      </c>
      <c r="E78" s="652">
        <v>556821</v>
      </c>
      <c r="F78" s="656">
        <v>1402676.7744617811</v>
      </c>
      <c r="G78" s="652">
        <v>72969.444659515691</v>
      </c>
      <c r="H78" s="652">
        <v>60.893127175058574</v>
      </c>
      <c r="I78" s="652">
        <v>830.95666308592979</v>
      </c>
      <c r="J78" s="652">
        <v>894.55737715289865</v>
      </c>
      <c r="K78" s="652">
        <v>0</v>
      </c>
      <c r="L78" s="652">
        <v>0</v>
      </c>
      <c r="M78" s="652">
        <v>0</v>
      </c>
      <c r="N78" s="657">
        <v>0</v>
      </c>
      <c r="O78" s="613">
        <v>152</v>
      </c>
      <c r="P78" s="625">
        <v>571</v>
      </c>
      <c r="Q78" s="626" t="s">
        <v>454</v>
      </c>
      <c r="R78" s="668">
        <f t="shared" si="43"/>
        <v>6981161.8730462138</v>
      </c>
      <c r="S78" s="669">
        <f t="shared" si="43"/>
        <v>479803.70036210044</v>
      </c>
      <c r="T78" s="669">
        <f t="shared" si="43"/>
        <v>2871.146834071877</v>
      </c>
      <c r="U78" s="669">
        <f t="shared" si="43"/>
        <v>749.01454871488772</v>
      </c>
      <c r="V78" s="669">
        <f t="shared" si="43"/>
        <v>48786.030321010519</v>
      </c>
      <c r="W78" s="669">
        <f t="shared" si="43"/>
        <v>600</v>
      </c>
      <c r="X78" s="669">
        <f t="shared" si="44"/>
        <v>48028.769862805711</v>
      </c>
      <c r="Y78" s="669">
        <f t="shared" si="42"/>
        <v>0</v>
      </c>
      <c r="Z78" s="616">
        <f t="shared" si="42"/>
        <v>0</v>
      </c>
      <c r="AA78" s="617">
        <v>57</v>
      </c>
      <c r="AB78" s="642"/>
      <c r="AC78" s="643"/>
      <c r="AD78" s="643"/>
      <c r="AZ78" s="644"/>
      <c r="BC78" s="645"/>
      <c r="BD78" s="645"/>
      <c r="BE78" s="645"/>
      <c r="BF78" s="645"/>
    </row>
    <row r="79" spans="2:58" s="610" customFormat="1">
      <c r="B79" s="611" t="s">
        <v>1632</v>
      </c>
      <c r="C79" s="612">
        <v>76</v>
      </c>
      <c r="D79" s="612" t="s">
        <v>1008</v>
      </c>
      <c r="E79" s="652">
        <v>474968</v>
      </c>
      <c r="F79" s="656">
        <v>2269389.321845755</v>
      </c>
      <c r="G79" s="652">
        <v>105343.1260512247</v>
      </c>
      <c r="H79" s="652">
        <v>3802.9755543323781</v>
      </c>
      <c r="I79" s="652">
        <v>88.658745848892636</v>
      </c>
      <c r="J79" s="652">
        <v>134.21131983725004</v>
      </c>
      <c r="K79" s="652">
        <v>0</v>
      </c>
      <c r="L79" s="652">
        <v>0</v>
      </c>
      <c r="M79" s="652">
        <v>0</v>
      </c>
      <c r="N79" s="657">
        <v>0</v>
      </c>
      <c r="O79" s="613">
        <v>161</v>
      </c>
      <c r="P79" s="625">
        <v>572</v>
      </c>
      <c r="Q79" s="626" t="s">
        <v>456</v>
      </c>
      <c r="R79" s="668">
        <f t="shared" si="43"/>
        <v>677223905.67276621</v>
      </c>
      <c r="S79" s="669">
        <f t="shared" si="43"/>
        <v>46416520.809626415</v>
      </c>
      <c r="T79" s="669">
        <f t="shared" si="43"/>
        <v>72460.254963404572</v>
      </c>
      <c r="U79" s="669">
        <f t="shared" si="43"/>
        <v>26726.276454561303</v>
      </c>
      <c r="V79" s="669">
        <f t="shared" si="43"/>
        <v>311892.95473615837</v>
      </c>
      <c r="W79" s="669">
        <f t="shared" si="43"/>
        <v>73768.178186474892</v>
      </c>
      <c r="X79" s="669">
        <f t="shared" si="44"/>
        <v>0</v>
      </c>
      <c r="Y79" s="669">
        <f t="shared" si="42"/>
        <v>0</v>
      </c>
      <c r="Z79" s="616">
        <f t="shared" si="42"/>
        <v>0</v>
      </c>
      <c r="AA79" s="617">
        <v>57</v>
      </c>
      <c r="AB79" s="642"/>
      <c r="AC79" s="643"/>
      <c r="AD79" s="643"/>
      <c r="AZ79" s="644"/>
      <c r="BC79" s="645"/>
      <c r="BD79" s="645"/>
      <c r="BE79" s="645"/>
      <c r="BF79" s="645"/>
    </row>
    <row r="80" spans="2:58" s="610" customFormat="1">
      <c r="B80" s="611" t="s">
        <v>1633</v>
      </c>
      <c r="C80" s="612">
        <v>77</v>
      </c>
      <c r="D80" s="612" t="s">
        <v>1634</v>
      </c>
      <c r="E80" s="652">
        <v>500000</v>
      </c>
      <c r="F80" s="656">
        <v>1107610.511110422</v>
      </c>
      <c r="G80" s="652">
        <v>23212.041888284344</v>
      </c>
      <c r="H80" s="652">
        <v>19024.096246807581</v>
      </c>
      <c r="I80" s="652">
        <v>43.271270318762603</v>
      </c>
      <c r="J80" s="652">
        <v>65.503907650731648</v>
      </c>
      <c r="K80" s="652">
        <v>0</v>
      </c>
      <c r="L80" s="652">
        <v>0</v>
      </c>
      <c r="M80" s="652">
        <v>0</v>
      </c>
      <c r="N80" s="657">
        <v>0</v>
      </c>
      <c r="O80" s="613">
        <v>161</v>
      </c>
      <c r="P80" s="625">
        <v>573</v>
      </c>
      <c r="Q80" s="626" t="s">
        <v>1342</v>
      </c>
      <c r="R80" s="668">
        <f t="shared" si="43"/>
        <v>921131790.78232205</v>
      </c>
      <c r="S80" s="669">
        <f t="shared" si="43"/>
        <v>62719897.107374541</v>
      </c>
      <c r="T80" s="669">
        <f t="shared" si="43"/>
        <v>156696.94075852371</v>
      </c>
      <c r="U80" s="669">
        <f t="shared" si="43"/>
        <v>36416.608077923549</v>
      </c>
      <c r="V80" s="669">
        <f t="shared" si="43"/>
        <v>424978.14890909626</v>
      </c>
      <c r="W80" s="669">
        <f t="shared" si="43"/>
        <v>1256512.6781319007</v>
      </c>
      <c r="X80" s="669">
        <f t="shared" si="44"/>
        <v>0</v>
      </c>
      <c r="Y80" s="669">
        <f t="shared" si="42"/>
        <v>0</v>
      </c>
      <c r="Z80" s="616">
        <f t="shared" si="42"/>
        <v>0</v>
      </c>
      <c r="AA80" s="617">
        <v>57</v>
      </c>
      <c r="AB80" s="642"/>
      <c r="AC80" s="643"/>
      <c r="AD80" s="643"/>
      <c r="AZ80" s="644"/>
      <c r="BC80" s="645"/>
      <c r="BD80" s="645"/>
      <c r="BE80" s="645"/>
      <c r="BF80" s="645"/>
    </row>
    <row r="81" spans="2:58" s="610" customFormat="1">
      <c r="B81" s="611" t="s">
        <v>1635</v>
      </c>
      <c r="C81" s="612">
        <v>78</v>
      </c>
      <c r="D81" s="612" t="s">
        <v>1010</v>
      </c>
      <c r="E81" s="652">
        <v>140648</v>
      </c>
      <c r="F81" s="656">
        <v>1340948.5848686893</v>
      </c>
      <c r="G81" s="652">
        <v>77202.25405278214</v>
      </c>
      <c r="H81" s="652">
        <v>0</v>
      </c>
      <c r="I81" s="652">
        <v>52.387141614648804</v>
      </c>
      <c r="J81" s="652">
        <v>79.303483838879032</v>
      </c>
      <c r="K81" s="652">
        <v>0</v>
      </c>
      <c r="L81" s="652">
        <v>0</v>
      </c>
      <c r="M81" s="652">
        <v>0</v>
      </c>
      <c r="N81" s="657">
        <v>0</v>
      </c>
      <c r="O81" s="613">
        <v>161</v>
      </c>
      <c r="P81" s="625">
        <v>574</v>
      </c>
      <c r="Q81" s="626" t="s">
        <v>458</v>
      </c>
      <c r="R81" s="668">
        <f t="shared" si="43"/>
        <v>127719658.85881585</v>
      </c>
      <c r="S81" s="669">
        <f t="shared" si="43"/>
        <v>9252207.0927407127</v>
      </c>
      <c r="T81" s="669">
        <f t="shared" si="43"/>
        <v>317625.22779756866</v>
      </c>
      <c r="U81" s="669">
        <f t="shared" si="43"/>
        <v>5029.3215569269123</v>
      </c>
      <c r="V81" s="669">
        <f t="shared" si="43"/>
        <v>135996.9604679216</v>
      </c>
      <c r="W81" s="669">
        <f t="shared" si="43"/>
        <v>179261.83221627423</v>
      </c>
      <c r="X81" s="669">
        <f t="shared" si="44"/>
        <v>0</v>
      </c>
      <c r="Y81" s="669">
        <f t="shared" si="42"/>
        <v>0</v>
      </c>
      <c r="Z81" s="616">
        <f t="shared" si="42"/>
        <v>0</v>
      </c>
      <c r="AA81" s="617">
        <v>57</v>
      </c>
      <c r="AB81" s="642"/>
      <c r="AC81" s="643"/>
      <c r="AD81" s="643"/>
      <c r="AZ81" s="644"/>
      <c r="BC81" s="645"/>
      <c r="BD81" s="645"/>
      <c r="BE81" s="645"/>
      <c r="BF81" s="645"/>
    </row>
    <row r="82" spans="2:58" s="610" customFormat="1">
      <c r="B82" s="611" t="s">
        <v>1636</v>
      </c>
      <c r="C82" s="612">
        <v>79</v>
      </c>
      <c r="D82" s="612" t="s">
        <v>585</v>
      </c>
      <c r="E82" s="652">
        <v>1247942</v>
      </c>
      <c r="F82" s="656">
        <v>3974783.1313824486</v>
      </c>
      <c r="G82" s="652">
        <v>130645.53243817412</v>
      </c>
      <c r="H82" s="652">
        <v>6011.9237106284509</v>
      </c>
      <c r="I82" s="652">
        <v>155.28375147331991</v>
      </c>
      <c r="J82" s="652">
        <v>235.06803570213248</v>
      </c>
      <c r="K82" s="652">
        <v>0</v>
      </c>
      <c r="L82" s="652">
        <v>0</v>
      </c>
      <c r="M82" s="652">
        <v>0</v>
      </c>
      <c r="N82" s="657">
        <v>0</v>
      </c>
      <c r="O82" s="613">
        <v>161</v>
      </c>
      <c r="P82" s="625">
        <v>575</v>
      </c>
      <c r="Q82" s="626" t="s">
        <v>460</v>
      </c>
      <c r="R82" s="668">
        <f t="shared" si="43"/>
        <v>48300193.242842354</v>
      </c>
      <c r="S82" s="669">
        <f t="shared" si="43"/>
        <v>3290398.020117152</v>
      </c>
      <c r="T82" s="669">
        <f t="shared" si="43"/>
        <v>0</v>
      </c>
      <c r="U82" s="669">
        <f t="shared" si="43"/>
        <v>1146.9613737753218</v>
      </c>
      <c r="V82" s="669">
        <f t="shared" si="43"/>
        <v>50688.17018092396</v>
      </c>
      <c r="W82" s="669">
        <f t="shared" si="43"/>
        <v>0</v>
      </c>
      <c r="X82" s="669">
        <f t="shared" si="44"/>
        <v>0</v>
      </c>
      <c r="Y82" s="669">
        <f t="shared" si="42"/>
        <v>0</v>
      </c>
      <c r="Z82" s="616">
        <f t="shared" si="42"/>
        <v>0</v>
      </c>
      <c r="AA82" s="617">
        <v>57</v>
      </c>
      <c r="AB82" s="642"/>
      <c r="AC82" s="643"/>
      <c r="AD82" s="643"/>
      <c r="AZ82" s="644"/>
      <c r="BC82" s="645"/>
      <c r="BD82" s="645"/>
      <c r="BE82" s="645"/>
      <c r="BF82" s="645"/>
    </row>
    <row r="83" spans="2:58" s="610" customFormat="1">
      <c r="B83" s="611" t="s">
        <v>1637</v>
      </c>
      <c r="C83" s="612">
        <v>80</v>
      </c>
      <c r="D83" s="612" t="s">
        <v>1638</v>
      </c>
      <c r="E83" s="652">
        <v>641829</v>
      </c>
      <c r="F83" s="656">
        <v>372712.86912139738</v>
      </c>
      <c r="G83" s="652">
        <v>22589.401656023467</v>
      </c>
      <c r="H83" s="652">
        <v>9191.491220861988</v>
      </c>
      <c r="I83" s="652">
        <v>14.560857945330326</v>
      </c>
      <c r="J83" s="652">
        <v>22.042179190490998</v>
      </c>
      <c r="K83" s="652">
        <v>0</v>
      </c>
      <c r="L83" s="652">
        <v>0</v>
      </c>
      <c r="M83" s="652">
        <v>0</v>
      </c>
      <c r="N83" s="657">
        <v>0</v>
      </c>
      <c r="O83" s="613">
        <v>162</v>
      </c>
      <c r="P83" s="625">
        <v>576</v>
      </c>
      <c r="Q83" s="626" t="s">
        <v>462</v>
      </c>
      <c r="R83" s="668">
        <f t="shared" si="43"/>
        <v>17907049.00335677</v>
      </c>
      <c r="S83" s="669">
        <f t="shared" si="43"/>
        <v>1233175.559734643</v>
      </c>
      <c r="T83" s="669">
        <f t="shared" si="43"/>
        <v>272.32004504534802</v>
      </c>
      <c r="U83" s="669">
        <f t="shared" si="43"/>
        <v>160.06124213068543</v>
      </c>
      <c r="V83" s="669">
        <f t="shared" si="43"/>
        <v>272.8445477595285</v>
      </c>
      <c r="W83" s="669">
        <f t="shared" si="43"/>
        <v>0</v>
      </c>
      <c r="X83" s="669">
        <f t="shared" si="44"/>
        <v>0</v>
      </c>
      <c r="Y83" s="669">
        <f t="shared" si="42"/>
        <v>0</v>
      </c>
      <c r="Z83" s="616">
        <f t="shared" si="42"/>
        <v>0</v>
      </c>
      <c r="AA83" s="617">
        <v>57</v>
      </c>
      <c r="AB83" s="642"/>
      <c r="AC83" s="643"/>
      <c r="AD83" s="643"/>
      <c r="AZ83" s="644"/>
      <c r="BC83" s="645"/>
      <c r="BD83" s="645"/>
      <c r="BE83" s="645"/>
      <c r="BF83" s="645"/>
    </row>
    <row r="84" spans="2:58" s="610" customFormat="1">
      <c r="B84" s="611" t="s">
        <v>1639</v>
      </c>
      <c r="C84" s="612">
        <v>81</v>
      </c>
      <c r="D84" s="612" t="s">
        <v>1640</v>
      </c>
      <c r="E84" s="652">
        <v>433963</v>
      </c>
      <c r="F84" s="656">
        <v>546717.2964277732</v>
      </c>
      <c r="G84" s="652">
        <v>33014.518823084923</v>
      </c>
      <c r="H84" s="652">
        <v>3784.4556714119044</v>
      </c>
      <c r="I84" s="652">
        <v>21.358728257239118</v>
      </c>
      <c r="J84" s="652">
        <v>32.332773061497498</v>
      </c>
      <c r="K84" s="652">
        <v>0</v>
      </c>
      <c r="L84" s="652">
        <v>0</v>
      </c>
      <c r="M84" s="652">
        <v>0</v>
      </c>
      <c r="N84" s="657">
        <v>0</v>
      </c>
      <c r="O84" s="613">
        <v>162</v>
      </c>
      <c r="P84" s="625">
        <v>577</v>
      </c>
      <c r="Q84" s="626" t="s">
        <v>464</v>
      </c>
      <c r="R84" s="668">
        <f t="shared" si="43"/>
        <v>7061075.1599939857</v>
      </c>
      <c r="S84" s="669">
        <f t="shared" si="43"/>
        <v>478231.76928997278</v>
      </c>
      <c r="T84" s="669">
        <f t="shared" si="43"/>
        <v>1909.9144185158077</v>
      </c>
      <c r="U84" s="669">
        <f t="shared" si="43"/>
        <v>63.11505936432647</v>
      </c>
      <c r="V84" s="669">
        <f t="shared" si="43"/>
        <v>107.58756835721243</v>
      </c>
      <c r="W84" s="669">
        <f t="shared" si="43"/>
        <v>0</v>
      </c>
      <c r="X84" s="669">
        <f t="shared" si="44"/>
        <v>0</v>
      </c>
      <c r="Y84" s="669">
        <f t="shared" si="42"/>
        <v>0</v>
      </c>
      <c r="Z84" s="616">
        <f t="shared" si="42"/>
        <v>0</v>
      </c>
      <c r="AA84" s="617">
        <v>57</v>
      </c>
      <c r="AB84" s="642"/>
      <c r="AC84" s="643"/>
      <c r="AD84" s="643"/>
      <c r="AZ84" s="644"/>
      <c r="BC84" s="645"/>
      <c r="BD84" s="645"/>
      <c r="BE84" s="645"/>
      <c r="BF84" s="645"/>
    </row>
    <row r="85" spans="2:58" s="610" customFormat="1">
      <c r="B85" s="611" t="s">
        <v>1641</v>
      </c>
      <c r="C85" s="612">
        <v>82</v>
      </c>
      <c r="D85" s="612" t="s">
        <v>1014</v>
      </c>
      <c r="E85" s="652">
        <v>284590</v>
      </c>
      <c r="F85" s="656">
        <v>272470.48195337871</v>
      </c>
      <c r="G85" s="652">
        <v>16691.229548281921</v>
      </c>
      <c r="H85" s="652">
        <v>3626.4633719147137</v>
      </c>
      <c r="I85" s="652">
        <v>10.644665936465431</v>
      </c>
      <c r="J85" s="652">
        <v>16.113860520817262</v>
      </c>
      <c r="K85" s="652">
        <v>0</v>
      </c>
      <c r="L85" s="652">
        <v>0</v>
      </c>
      <c r="M85" s="652">
        <v>0</v>
      </c>
      <c r="N85" s="657">
        <v>0</v>
      </c>
      <c r="O85" s="613">
        <v>162</v>
      </c>
      <c r="P85" s="625">
        <v>578</v>
      </c>
      <c r="Q85" s="626" t="s">
        <v>466</v>
      </c>
      <c r="R85" s="668">
        <f t="shared" si="43"/>
        <v>14973776.274914995</v>
      </c>
      <c r="S85" s="669">
        <f t="shared" si="43"/>
        <v>1012784.3145103557</v>
      </c>
      <c r="T85" s="669">
        <f t="shared" si="43"/>
        <v>46.66817463440475</v>
      </c>
      <c r="U85" s="669">
        <f t="shared" si="43"/>
        <v>133.84233379272058</v>
      </c>
      <c r="V85" s="669">
        <f t="shared" si="43"/>
        <v>228.15111608929462</v>
      </c>
      <c r="W85" s="669">
        <f t="shared" si="43"/>
        <v>0</v>
      </c>
      <c r="X85" s="669">
        <f t="shared" si="44"/>
        <v>0</v>
      </c>
      <c r="Y85" s="669">
        <f t="shared" si="42"/>
        <v>0</v>
      </c>
      <c r="Z85" s="616">
        <f t="shared" si="42"/>
        <v>0</v>
      </c>
      <c r="AA85" s="617">
        <v>57</v>
      </c>
      <c r="AB85" s="642"/>
      <c r="AC85" s="643"/>
      <c r="AD85" s="643"/>
      <c r="AZ85" s="644"/>
      <c r="BC85" s="645"/>
      <c r="BD85" s="645"/>
      <c r="BE85" s="645"/>
      <c r="BF85" s="645"/>
    </row>
    <row r="86" spans="2:58" s="610" customFormat="1">
      <c r="B86" s="611" t="s">
        <v>1642</v>
      </c>
      <c r="C86" s="612">
        <v>83</v>
      </c>
      <c r="D86" s="612" t="s">
        <v>1643</v>
      </c>
      <c r="E86" s="652">
        <v>380528</v>
      </c>
      <c r="F86" s="656">
        <v>397215.62977083621</v>
      </c>
      <c r="G86" s="652">
        <v>23628.115219549509</v>
      </c>
      <c r="H86" s="652">
        <v>9591.3445400076707</v>
      </c>
      <c r="I86" s="652">
        <v>15.518112836812758</v>
      </c>
      <c r="J86" s="652">
        <v>23.491268518073966</v>
      </c>
      <c r="K86" s="652">
        <v>0</v>
      </c>
      <c r="L86" s="652">
        <v>0</v>
      </c>
      <c r="M86" s="652">
        <v>0</v>
      </c>
      <c r="N86" s="657">
        <v>0</v>
      </c>
      <c r="O86" s="613">
        <v>162</v>
      </c>
      <c r="P86" s="625">
        <v>579</v>
      </c>
      <c r="Q86" s="626" t="s">
        <v>468</v>
      </c>
      <c r="R86" s="668">
        <f t="shared" si="43"/>
        <v>1936467.7537353951</v>
      </c>
      <c r="S86" s="669">
        <f t="shared" si="43"/>
        <v>118257.62484493532</v>
      </c>
      <c r="T86" s="669">
        <f t="shared" si="43"/>
        <v>0</v>
      </c>
      <c r="U86" s="669">
        <f t="shared" si="43"/>
        <v>17.309018026968214</v>
      </c>
      <c r="V86" s="669">
        <f t="shared" si="43"/>
        <v>29.505401388012107</v>
      </c>
      <c r="W86" s="669">
        <f t="shared" si="43"/>
        <v>0</v>
      </c>
      <c r="X86" s="669">
        <f t="shared" si="44"/>
        <v>0</v>
      </c>
      <c r="Y86" s="669">
        <f t="shared" si="42"/>
        <v>0</v>
      </c>
      <c r="Z86" s="616">
        <f t="shared" si="42"/>
        <v>0</v>
      </c>
      <c r="AA86" s="617">
        <v>57</v>
      </c>
      <c r="AB86" s="642"/>
      <c r="AC86" s="643"/>
      <c r="AD86" s="643"/>
      <c r="AZ86" s="644"/>
      <c r="BC86" s="645"/>
      <c r="BD86" s="645"/>
      <c r="BE86" s="645"/>
      <c r="BF86" s="645"/>
    </row>
    <row r="87" spans="2:58" s="610" customFormat="1">
      <c r="B87" s="611" t="s">
        <v>1644</v>
      </c>
      <c r="C87" s="612">
        <v>84</v>
      </c>
      <c r="D87" s="612" t="s">
        <v>588</v>
      </c>
      <c r="E87" s="652">
        <v>440904</v>
      </c>
      <c r="F87" s="656">
        <v>41320799.469656691</v>
      </c>
      <c r="G87" s="652">
        <v>2836008.7010538564</v>
      </c>
      <c r="H87" s="652">
        <v>885.07970830891088</v>
      </c>
      <c r="I87" s="652">
        <v>2218.5594738361679</v>
      </c>
      <c r="J87" s="652">
        <v>6366.3906955551292</v>
      </c>
      <c r="K87" s="652">
        <v>0</v>
      </c>
      <c r="L87" s="652">
        <v>0</v>
      </c>
      <c r="M87" s="652">
        <v>0</v>
      </c>
      <c r="N87" s="657">
        <v>0</v>
      </c>
      <c r="O87" s="613">
        <v>163</v>
      </c>
      <c r="P87" s="625">
        <v>591</v>
      </c>
      <c r="Q87" s="626" t="s">
        <v>470</v>
      </c>
      <c r="R87" s="668">
        <f t="shared" si="43"/>
        <v>1979770.5212422991</v>
      </c>
      <c r="S87" s="669">
        <f t="shared" si="43"/>
        <v>104569.89003523882</v>
      </c>
      <c r="T87" s="669">
        <f t="shared" si="43"/>
        <v>0</v>
      </c>
      <c r="U87" s="669">
        <f t="shared" si="43"/>
        <v>17.696077600745671</v>
      </c>
      <c r="V87" s="669">
        <f t="shared" si="43"/>
        <v>30.165193183686675</v>
      </c>
      <c r="W87" s="669">
        <f t="shared" si="43"/>
        <v>0</v>
      </c>
      <c r="X87" s="669">
        <f t="shared" si="44"/>
        <v>0</v>
      </c>
      <c r="Y87" s="669">
        <f t="shared" si="42"/>
        <v>0</v>
      </c>
      <c r="Z87" s="616">
        <f t="shared" si="42"/>
        <v>0</v>
      </c>
      <c r="AA87" s="617">
        <v>59</v>
      </c>
      <c r="AB87" s="642"/>
      <c r="AC87" s="643"/>
      <c r="AD87" s="643"/>
      <c r="AZ87" s="644"/>
      <c r="BC87" s="645"/>
      <c r="BD87" s="645"/>
      <c r="BE87" s="645"/>
      <c r="BF87" s="645"/>
    </row>
    <row r="88" spans="2:58" s="610" customFormat="1">
      <c r="B88" s="611" t="s">
        <v>1645</v>
      </c>
      <c r="C88" s="612">
        <v>85</v>
      </c>
      <c r="D88" s="612" t="s">
        <v>1020</v>
      </c>
      <c r="E88" s="652">
        <v>1510560</v>
      </c>
      <c r="F88" s="656">
        <v>70129954.392698318</v>
      </c>
      <c r="G88" s="652">
        <v>3544576.8519581691</v>
      </c>
      <c r="H88" s="652">
        <v>11813.900250722112</v>
      </c>
      <c r="I88" s="652">
        <v>4803.9218492055916</v>
      </c>
      <c r="J88" s="652">
        <v>10811.800024315424</v>
      </c>
      <c r="K88" s="652">
        <v>0</v>
      </c>
      <c r="L88" s="652">
        <v>0</v>
      </c>
      <c r="M88" s="652">
        <v>0</v>
      </c>
      <c r="N88" s="657">
        <v>0</v>
      </c>
      <c r="O88" s="613">
        <v>163</v>
      </c>
      <c r="P88" s="625">
        <v>592</v>
      </c>
      <c r="Q88" s="626" t="s">
        <v>472</v>
      </c>
      <c r="R88" s="668">
        <f t="shared" si="43"/>
        <v>890327.81182607613</v>
      </c>
      <c r="S88" s="669">
        <f t="shared" si="43"/>
        <v>48424.765653338196</v>
      </c>
      <c r="T88" s="669">
        <f t="shared" si="43"/>
        <v>0</v>
      </c>
      <c r="U88" s="669">
        <f t="shared" si="43"/>
        <v>7.9581496335696187</v>
      </c>
      <c r="V88" s="669">
        <f t="shared" si="43"/>
        <v>13.565668420848093</v>
      </c>
      <c r="W88" s="669">
        <f t="shared" si="43"/>
        <v>0</v>
      </c>
      <c r="X88" s="669">
        <f t="shared" si="44"/>
        <v>0</v>
      </c>
      <c r="Y88" s="669">
        <f t="shared" si="42"/>
        <v>0</v>
      </c>
      <c r="Z88" s="616">
        <f t="shared" si="42"/>
        <v>0</v>
      </c>
      <c r="AA88" s="617">
        <v>59</v>
      </c>
      <c r="AB88" s="642"/>
      <c r="AC88" s="643"/>
      <c r="AD88" s="643"/>
      <c r="AZ88" s="644"/>
      <c r="BC88" s="645"/>
      <c r="BD88" s="645"/>
      <c r="BE88" s="645"/>
      <c r="BF88" s="645"/>
    </row>
    <row r="89" spans="2:58" s="610" customFormat="1">
      <c r="B89" s="611" t="s">
        <v>1646</v>
      </c>
      <c r="C89" s="612">
        <v>86</v>
      </c>
      <c r="D89" s="612" t="s">
        <v>1021</v>
      </c>
      <c r="E89" s="652">
        <v>832591</v>
      </c>
      <c r="F89" s="656">
        <v>34031939.680146761</v>
      </c>
      <c r="G89" s="652">
        <v>1765673.1419999683</v>
      </c>
      <c r="H89" s="652">
        <v>367.07589154893481</v>
      </c>
      <c r="I89" s="652">
        <v>4980.546211204859</v>
      </c>
      <c r="J89" s="652">
        <v>5263.7721954542039</v>
      </c>
      <c r="K89" s="652">
        <v>0</v>
      </c>
      <c r="L89" s="652">
        <v>0</v>
      </c>
      <c r="M89" s="652">
        <v>0</v>
      </c>
      <c r="N89" s="657">
        <v>0</v>
      </c>
      <c r="O89" s="613">
        <v>163</v>
      </c>
      <c r="P89" s="625">
        <v>593</v>
      </c>
      <c r="Q89" s="626" t="s">
        <v>474</v>
      </c>
      <c r="R89" s="668">
        <f t="shared" si="43"/>
        <v>2304972.3093974618</v>
      </c>
      <c r="S89" s="669">
        <f t="shared" si="43"/>
        <v>132145.28404560758</v>
      </c>
      <c r="T89" s="669">
        <f t="shared" si="43"/>
        <v>0</v>
      </c>
      <c r="U89" s="669">
        <f t="shared" si="43"/>
        <v>20.602877160264267</v>
      </c>
      <c r="V89" s="669">
        <f t="shared" si="43"/>
        <v>35.120199159442507</v>
      </c>
      <c r="W89" s="669">
        <f t="shared" si="43"/>
        <v>0</v>
      </c>
      <c r="X89" s="669">
        <f t="shared" si="44"/>
        <v>0</v>
      </c>
      <c r="Y89" s="669">
        <f t="shared" si="42"/>
        <v>0</v>
      </c>
      <c r="Z89" s="616">
        <f t="shared" si="42"/>
        <v>0</v>
      </c>
      <c r="AA89" s="617">
        <v>59</v>
      </c>
      <c r="AB89" s="642"/>
      <c r="AC89" s="643"/>
      <c r="AD89" s="643"/>
      <c r="AZ89" s="644"/>
      <c r="BC89" s="645"/>
      <c r="BD89" s="645"/>
      <c r="BE89" s="645"/>
      <c r="BF89" s="645"/>
    </row>
    <row r="90" spans="2:58" s="610" customFormat="1">
      <c r="B90" s="611" t="s">
        <v>1647</v>
      </c>
      <c r="C90" s="612">
        <v>87</v>
      </c>
      <c r="D90" s="612" t="s">
        <v>1023</v>
      </c>
      <c r="E90" s="652">
        <v>724061</v>
      </c>
      <c r="F90" s="656">
        <v>13201042.014516722</v>
      </c>
      <c r="G90" s="652">
        <v>120910.54784647179</v>
      </c>
      <c r="H90" s="652">
        <v>2281.364085649936</v>
      </c>
      <c r="I90" s="652">
        <v>656.35791632894848</v>
      </c>
      <c r="J90" s="652">
        <v>2033.5759229604791</v>
      </c>
      <c r="K90" s="652">
        <v>0</v>
      </c>
      <c r="L90" s="652">
        <v>0</v>
      </c>
      <c r="M90" s="652">
        <v>0</v>
      </c>
      <c r="N90" s="657">
        <v>0</v>
      </c>
      <c r="O90" s="613">
        <v>163</v>
      </c>
      <c r="P90" s="625">
        <v>594</v>
      </c>
      <c r="Q90" s="626" t="s">
        <v>476</v>
      </c>
      <c r="R90" s="668">
        <f t="shared" si="43"/>
        <v>421967.75575070002</v>
      </c>
      <c r="S90" s="669">
        <f t="shared" si="43"/>
        <v>22346.500092559152</v>
      </c>
      <c r="T90" s="669">
        <f t="shared" si="43"/>
        <v>0</v>
      </c>
      <c r="U90" s="669">
        <f t="shared" si="43"/>
        <v>3.7717372143167678</v>
      </c>
      <c r="V90" s="669">
        <f t="shared" si="43"/>
        <v>6.4294011517654788</v>
      </c>
      <c r="W90" s="669">
        <f t="shared" si="43"/>
        <v>0</v>
      </c>
      <c r="X90" s="669">
        <f t="shared" si="44"/>
        <v>0</v>
      </c>
      <c r="Y90" s="669">
        <f t="shared" si="42"/>
        <v>0</v>
      </c>
      <c r="Z90" s="616">
        <f t="shared" si="42"/>
        <v>0</v>
      </c>
      <c r="AA90" s="617">
        <v>59</v>
      </c>
      <c r="AB90" s="642"/>
      <c r="AC90" s="643"/>
      <c r="AD90" s="643"/>
      <c r="AZ90" s="644"/>
      <c r="BC90" s="645"/>
      <c r="BD90" s="645"/>
      <c r="BE90" s="645"/>
      <c r="BF90" s="645"/>
    </row>
    <row r="91" spans="2:58" s="610" customFormat="1">
      <c r="B91" s="611" t="s">
        <v>1648</v>
      </c>
      <c r="C91" s="612">
        <v>88</v>
      </c>
      <c r="D91" s="612" t="s">
        <v>1025</v>
      </c>
      <c r="E91" s="652">
        <v>306733</v>
      </c>
      <c r="F91" s="656">
        <v>6420543.2027038923</v>
      </c>
      <c r="G91" s="652">
        <v>103904.5376963874</v>
      </c>
      <c r="H91" s="652">
        <v>7168.6724879237336</v>
      </c>
      <c r="I91" s="652">
        <v>365.66676573122743</v>
      </c>
      <c r="J91" s="652">
        <v>989.36329688807689</v>
      </c>
      <c r="K91" s="652">
        <v>0</v>
      </c>
      <c r="L91" s="652">
        <v>0</v>
      </c>
      <c r="M91" s="652">
        <v>0</v>
      </c>
      <c r="N91" s="657">
        <v>0</v>
      </c>
      <c r="O91" s="613">
        <v>163</v>
      </c>
      <c r="P91" s="625">
        <v>595</v>
      </c>
      <c r="Q91" s="626" t="s">
        <v>478</v>
      </c>
      <c r="R91" s="668">
        <f t="shared" si="43"/>
        <v>1246982.2405954003</v>
      </c>
      <c r="S91" s="669">
        <f t="shared" si="43"/>
        <v>70101.726668839823</v>
      </c>
      <c r="T91" s="669">
        <f t="shared" si="43"/>
        <v>6085.3927259622433</v>
      </c>
      <c r="U91" s="669">
        <f t="shared" si="43"/>
        <v>11.146087013398473</v>
      </c>
      <c r="V91" s="669">
        <f t="shared" si="43"/>
        <v>18.999909222096679</v>
      </c>
      <c r="W91" s="669">
        <f t="shared" si="43"/>
        <v>0</v>
      </c>
      <c r="X91" s="669">
        <f t="shared" si="44"/>
        <v>0</v>
      </c>
      <c r="Y91" s="669">
        <f t="shared" si="42"/>
        <v>0</v>
      </c>
      <c r="Z91" s="616">
        <f t="shared" si="42"/>
        <v>0</v>
      </c>
      <c r="AA91" s="617">
        <v>59</v>
      </c>
      <c r="AB91" s="642"/>
      <c r="AC91" s="643"/>
      <c r="AD91" s="643"/>
      <c r="AZ91" s="644"/>
      <c r="BC91" s="645"/>
      <c r="BD91" s="645"/>
      <c r="BE91" s="645"/>
      <c r="BF91" s="645"/>
    </row>
    <row r="92" spans="2:58" s="610" customFormat="1">
      <c r="B92" s="611" t="s">
        <v>1649</v>
      </c>
      <c r="C92" s="612">
        <v>89</v>
      </c>
      <c r="D92" s="612" t="s">
        <v>1027</v>
      </c>
      <c r="E92" s="652">
        <v>1331642</v>
      </c>
      <c r="F92" s="656">
        <v>22151538.996971637</v>
      </c>
      <c r="G92" s="652">
        <v>107537.49888333329</v>
      </c>
      <c r="H92" s="652">
        <v>16309.527527078251</v>
      </c>
      <c r="I92" s="652">
        <v>824.88572408364064</v>
      </c>
      <c r="J92" s="652">
        <v>3410.5816420713327</v>
      </c>
      <c r="K92" s="652">
        <v>0</v>
      </c>
      <c r="L92" s="652">
        <v>0</v>
      </c>
      <c r="M92" s="652">
        <v>0</v>
      </c>
      <c r="N92" s="657">
        <v>0</v>
      </c>
      <c r="O92" s="613">
        <v>164</v>
      </c>
      <c r="P92" s="625">
        <v>611</v>
      </c>
      <c r="Q92" s="626" t="s">
        <v>8</v>
      </c>
      <c r="R92" s="668">
        <f t="shared" si="43"/>
        <v>94469945.10358578</v>
      </c>
      <c r="S92" s="669">
        <f t="shared" si="43"/>
        <v>6254139.3283742107</v>
      </c>
      <c r="T92" s="669">
        <f t="shared" si="43"/>
        <v>7955.9092496304793</v>
      </c>
      <c r="U92" s="669">
        <f t="shared" si="43"/>
        <v>844.4147751236452</v>
      </c>
      <c r="V92" s="669">
        <f t="shared" si="43"/>
        <v>1439.4113426407423</v>
      </c>
      <c r="W92" s="669">
        <f t="shared" si="43"/>
        <v>0</v>
      </c>
      <c r="X92" s="669">
        <f t="shared" si="44"/>
        <v>0</v>
      </c>
      <c r="Y92" s="669">
        <f t="shared" si="42"/>
        <v>28905</v>
      </c>
      <c r="Z92" s="616">
        <f t="shared" si="42"/>
        <v>0</v>
      </c>
      <c r="AA92" s="617">
        <v>61</v>
      </c>
      <c r="AB92" s="642"/>
      <c r="AC92" s="643"/>
      <c r="AD92" s="643"/>
      <c r="AZ92" s="644"/>
      <c r="BC92" s="645"/>
      <c r="BD92" s="645"/>
      <c r="BE92" s="645"/>
      <c r="BF92" s="645"/>
    </row>
    <row r="93" spans="2:58" s="610" customFormat="1">
      <c r="B93" s="611" t="s">
        <v>1650</v>
      </c>
      <c r="C93" s="612">
        <v>90</v>
      </c>
      <c r="D93" s="612" t="s">
        <v>1028</v>
      </c>
      <c r="E93" s="652">
        <v>593723</v>
      </c>
      <c r="F93" s="656">
        <v>11261271.991242036</v>
      </c>
      <c r="G93" s="652">
        <v>116485.56261511834</v>
      </c>
      <c r="H93" s="652">
        <v>4423.013458706052</v>
      </c>
      <c r="I93" s="652">
        <v>600.56171653486717</v>
      </c>
      <c r="J93" s="652">
        <v>1735.0237883337611</v>
      </c>
      <c r="K93" s="652">
        <v>0</v>
      </c>
      <c r="L93" s="652">
        <v>0</v>
      </c>
      <c r="M93" s="652">
        <v>0</v>
      </c>
      <c r="N93" s="657">
        <v>0</v>
      </c>
      <c r="O93" s="613">
        <v>164</v>
      </c>
      <c r="P93" s="625">
        <v>631</v>
      </c>
      <c r="Q93" s="626" t="s">
        <v>481</v>
      </c>
      <c r="R93" s="668">
        <f t="shared" si="43"/>
        <v>85770231.428715423</v>
      </c>
      <c r="S93" s="669">
        <f t="shared" si="43"/>
        <v>4770072.314530462</v>
      </c>
      <c r="T93" s="669">
        <f t="shared" si="43"/>
        <v>740.56122847540041</v>
      </c>
      <c r="U93" s="669">
        <f t="shared" si="43"/>
        <v>766.65282915923558</v>
      </c>
      <c r="V93" s="669">
        <f t="shared" si="43"/>
        <v>1306.8563112219738</v>
      </c>
      <c r="W93" s="669">
        <f t="shared" si="43"/>
        <v>0</v>
      </c>
      <c r="X93" s="669">
        <f t="shared" si="44"/>
        <v>0</v>
      </c>
      <c r="Y93" s="669">
        <f t="shared" si="42"/>
        <v>21388.624708799063</v>
      </c>
      <c r="Z93" s="616">
        <f t="shared" si="42"/>
        <v>0</v>
      </c>
      <c r="AA93" s="617">
        <v>63</v>
      </c>
      <c r="AB93" s="642"/>
      <c r="AC93" s="643"/>
      <c r="AD93" s="643"/>
      <c r="AZ93" s="644"/>
      <c r="BC93" s="645"/>
      <c r="BD93" s="645"/>
      <c r="BE93" s="645"/>
      <c r="BF93" s="645"/>
    </row>
    <row r="94" spans="2:58" s="610" customFormat="1">
      <c r="B94" s="611" t="s">
        <v>1651</v>
      </c>
      <c r="C94" s="612">
        <v>91</v>
      </c>
      <c r="D94" s="612" t="s">
        <v>1652</v>
      </c>
      <c r="E94" s="652">
        <v>814925</v>
      </c>
      <c r="F94" s="656">
        <v>16899317.807999842</v>
      </c>
      <c r="G94" s="652">
        <v>273062.62689167762</v>
      </c>
      <c r="H94" s="652">
        <v>9126.7015902046187</v>
      </c>
      <c r="I94" s="652">
        <v>1720.2744843541334</v>
      </c>
      <c r="J94" s="652">
        <v>2608.9741013659414</v>
      </c>
      <c r="K94" s="652">
        <v>0</v>
      </c>
      <c r="L94" s="652">
        <v>0</v>
      </c>
      <c r="M94" s="652">
        <v>0</v>
      </c>
      <c r="N94" s="657">
        <v>0</v>
      </c>
      <c r="O94" s="613">
        <v>164</v>
      </c>
      <c r="P94" s="625">
        <v>632</v>
      </c>
      <c r="Q94" s="626" t="s">
        <v>483</v>
      </c>
      <c r="R94" s="668">
        <f t="shared" si="43"/>
        <v>28179601.124844473</v>
      </c>
      <c r="S94" s="669">
        <f t="shared" si="43"/>
        <v>1975435.2416609051</v>
      </c>
      <c r="T94" s="669">
        <f t="shared" si="43"/>
        <v>6311.746904479337</v>
      </c>
      <c r="U94" s="669">
        <f t="shared" si="43"/>
        <v>251.881924148661</v>
      </c>
      <c r="V94" s="669">
        <f t="shared" si="43"/>
        <v>429.36446555268878</v>
      </c>
      <c r="W94" s="669">
        <f t="shared" si="43"/>
        <v>0</v>
      </c>
      <c r="X94" s="669">
        <f t="shared" si="44"/>
        <v>0</v>
      </c>
      <c r="Y94" s="669">
        <f t="shared" si="42"/>
        <v>205751.85247449492</v>
      </c>
      <c r="Z94" s="616">
        <f t="shared" si="42"/>
        <v>0</v>
      </c>
      <c r="AA94" s="617">
        <v>63</v>
      </c>
      <c r="AB94" s="642"/>
      <c r="AC94" s="643"/>
      <c r="AD94" s="643"/>
      <c r="AZ94" s="644"/>
      <c r="BC94" s="645"/>
      <c r="BD94" s="645"/>
      <c r="BE94" s="645"/>
      <c r="BF94" s="645"/>
    </row>
    <row r="95" spans="2:58" s="610" customFormat="1">
      <c r="B95" s="611" t="s">
        <v>1653</v>
      </c>
      <c r="C95" s="612">
        <v>92</v>
      </c>
      <c r="D95" s="612" t="s">
        <v>1654</v>
      </c>
      <c r="E95" s="652">
        <v>780549</v>
      </c>
      <c r="F95" s="656">
        <v>14414716.562548338</v>
      </c>
      <c r="G95" s="652">
        <v>142790.3686848639</v>
      </c>
      <c r="H95" s="652">
        <v>5420.0780493769726</v>
      </c>
      <c r="I95" s="652">
        <v>640.11224742365062</v>
      </c>
      <c r="J95" s="652">
        <v>2220.0430734985139</v>
      </c>
      <c r="K95" s="652">
        <v>0</v>
      </c>
      <c r="L95" s="652">
        <v>0</v>
      </c>
      <c r="M95" s="652">
        <v>0</v>
      </c>
      <c r="N95" s="657">
        <v>0</v>
      </c>
      <c r="O95" s="613">
        <v>164</v>
      </c>
      <c r="P95" s="625">
        <v>641</v>
      </c>
      <c r="Q95" s="626" t="s">
        <v>485</v>
      </c>
      <c r="R95" s="668">
        <f t="shared" si="43"/>
        <v>58428266.504486859</v>
      </c>
      <c r="S95" s="669">
        <f t="shared" si="43"/>
        <v>3305843.1574976165</v>
      </c>
      <c r="T95" s="669">
        <f t="shared" si="43"/>
        <v>2591.0982177449941</v>
      </c>
      <c r="U95" s="669">
        <f t="shared" si="43"/>
        <v>522.25807337087122</v>
      </c>
      <c r="V95" s="669">
        <f t="shared" si="43"/>
        <v>74807.168417187306</v>
      </c>
      <c r="W95" s="669">
        <f t="shared" si="43"/>
        <v>241226.49999999997</v>
      </c>
      <c r="X95" s="669">
        <f t="shared" si="44"/>
        <v>0</v>
      </c>
      <c r="Y95" s="669">
        <f t="shared" si="42"/>
        <v>25356.466105264433</v>
      </c>
      <c r="Z95" s="616">
        <f t="shared" si="42"/>
        <v>0</v>
      </c>
      <c r="AA95" s="617">
        <v>64</v>
      </c>
      <c r="AB95" s="642"/>
      <c r="AC95" s="643"/>
      <c r="AD95" s="643"/>
      <c r="AZ95" s="644"/>
      <c r="BC95" s="645"/>
      <c r="BD95" s="645"/>
      <c r="BE95" s="645"/>
      <c r="BF95" s="645"/>
    </row>
    <row r="96" spans="2:58" s="610" customFormat="1">
      <c r="B96" s="611" t="s">
        <v>1655</v>
      </c>
      <c r="C96" s="612">
        <v>93</v>
      </c>
      <c r="D96" s="612" t="s">
        <v>350</v>
      </c>
      <c r="E96" s="652">
        <v>4087529</v>
      </c>
      <c r="F96" s="656">
        <v>9461173.7323782016</v>
      </c>
      <c r="G96" s="652">
        <v>512277.25220824801</v>
      </c>
      <c r="H96" s="652">
        <v>407664.00060149573</v>
      </c>
      <c r="I96" s="652">
        <v>269.78215724711532</v>
      </c>
      <c r="J96" s="652">
        <v>1456.164363029686</v>
      </c>
      <c r="K96" s="652">
        <v>0</v>
      </c>
      <c r="L96" s="652">
        <v>0</v>
      </c>
      <c r="M96" s="652">
        <v>0</v>
      </c>
      <c r="N96" s="657">
        <v>0</v>
      </c>
      <c r="O96" s="613">
        <v>191</v>
      </c>
      <c r="P96" s="625">
        <v>642</v>
      </c>
      <c r="Q96" s="626" t="s">
        <v>487</v>
      </c>
      <c r="R96" s="668">
        <f t="shared" si="43"/>
        <v>1579689.8243410268</v>
      </c>
      <c r="S96" s="669">
        <f t="shared" si="43"/>
        <v>96527.584830614695</v>
      </c>
      <c r="T96" s="669">
        <f t="shared" si="43"/>
        <v>6369.1913120607178</v>
      </c>
      <c r="U96" s="669">
        <f t="shared" si="43"/>
        <v>14.119976743115599</v>
      </c>
      <c r="V96" s="669">
        <f t="shared" si="43"/>
        <v>24.06927884331256</v>
      </c>
      <c r="W96" s="669">
        <f t="shared" si="43"/>
        <v>0</v>
      </c>
      <c r="X96" s="669">
        <f t="shared" si="44"/>
        <v>0</v>
      </c>
      <c r="Y96" s="669">
        <f t="shared" si="42"/>
        <v>0</v>
      </c>
      <c r="Z96" s="616">
        <f t="shared" si="42"/>
        <v>0</v>
      </c>
      <c r="AA96" s="617">
        <v>64</v>
      </c>
      <c r="AB96" s="642"/>
      <c r="AC96" s="643"/>
      <c r="AD96" s="643"/>
      <c r="AZ96" s="644"/>
      <c r="BC96" s="645"/>
      <c r="BD96" s="645"/>
      <c r="BE96" s="645"/>
      <c r="BF96" s="645"/>
    </row>
    <row r="97" spans="2:58" s="610" customFormat="1">
      <c r="B97" s="611" t="s">
        <v>1656</v>
      </c>
      <c r="C97" s="612">
        <v>94</v>
      </c>
      <c r="D97" s="612" t="s">
        <v>352</v>
      </c>
      <c r="E97" s="652">
        <v>315465</v>
      </c>
      <c r="F97" s="656">
        <v>34454047.100826927</v>
      </c>
      <c r="G97" s="652">
        <v>2043861.7703908214</v>
      </c>
      <c r="H97" s="652">
        <v>930920.54099264112</v>
      </c>
      <c r="I97" s="652">
        <v>2424.2312816004578</v>
      </c>
      <c r="J97" s="652">
        <v>15970.833641892128</v>
      </c>
      <c r="K97" s="652">
        <v>0</v>
      </c>
      <c r="L97" s="652">
        <v>0</v>
      </c>
      <c r="M97" s="652">
        <v>0</v>
      </c>
      <c r="N97" s="657">
        <v>0</v>
      </c>
      <c r="O97" s="613">
        <v>201</v>
      </c>
      <c r="P97" s="625">
        <v>643</v>
      </c>
      <c r="Q97" s="626" t="s">
        <v>489</v>
      </c>
      <c r="R97" s="668">
        <f t="shared" si="43"/>
        <v>27805656.056627821</v>
      </c>
      <c r="S97" s="669">
        <f t="shared" si="43"/>
        <v>1555072.0625919912</v>
      </c>
      <c r="T97" s="669">
        <f t="shared" si="43"/>
        <v>0</v>
      </c>
      <c r="U97" s="669">
        <f t="shared" si="43"/>
        <v>248.53943527200795</v>
      </c>
      <c r="V97" s="669">
        <f t="shared" si="43"/>
        <v>423.6667722585367</v>
      </c>
      <c r="W97" s="669">
        <f t="shared" si="43"/>
        <v>0</v>
      </c>
      <c r="X97" s="669">
        <f t="shared" si="44"/>
        <v>0</v>
      </c>
      <c r="Y97" s="669">
        <f t="shared" si="42"/>
        <v>0</v>
      </c>
      <c r="Z97" s="616">
        <f t="shared" si="42"/>
        <v>0</v>
      </c>
      <c r="AA97" s="617">
        <v>64</v>
      </c>
      <c r="AB97" s="642"/>
      <c r="AC97" s="643"/>
      <c r="AD97" s="643"/>
      <c r="AZ97" s="644"/>
      <c r="BC97" s="645"/>
      <c r="BD97" s="645"/>
      <c r="BE97" s="645"/>
      <c r="BF97" s="645"/>
    </row>
    <row r="98" spans="2:58" s="610" customFormat="1">
      <c r="B98" s="611" t="s">
        <v>1657</v>
      </c>
      <c r="C98" s="612">
        <v>95</v>
      </c>
      <c r="D98" s="612" t="s">
        <v>600</v>
      </c>
      <c r="E98" s="652">
        <v>486247</v>
      </c>
      <c r="F98" s="656">
        <v>21409323.024293005</v>
      </c>
      <c r="G98" s="652">
        <v>1141362.3210018328</v>
      </c>
      <c r="H98" s="652">
        <v>11568.882691304718</v>
      </c>
      <c r="I98" s="652">
        <v>1978.2040677047517</v>
      </c>
      <c r="J98" s="652">
        <v>12935.489879369852</v>
      </c>
      <c r="K98" s="652">
        <v>0</v>
      </c>
      <c r="L98" s="652">
        <v>0</v>
      </c>
      <c r="M98" s="652">
        <v>0</v>
      </c>
      <c r="N98" s="657">
        <v>0</v>
      </c>
      <c r="O98" s="613">
        <v>202</v>
      </c>
      <c r="P98" s="625">
        <v>644</v>
      </c>
      <c r="Q98" s="626" t="s">
        <v>491</v>
      </c>
      <c r="R98" s="668">
        <f t="shared" si="43"/>
        <v>35035630.309303567</v>
      </c>
      <c r="S98" s="669">
        <f t="shared" si="43"/>
        <v>2132976.7529086242</v>
      </c>
      <c r="T98" s="669">
        <f t="shared" si="43"/>
        <v>68.987736416076586</v>
      </c>
      <c r="U98" s="669">
        <f t="shared" si="43"/>
        <v>313.16419054236121</v>
      </c>
      <c r="V98" s="669">
        <f t="shared" si="43"/>
        <v>533.8278074416404</v>
      </c>
      <c r="W98" s="669">
        <f t="shared" si="43"/>
        <v>0</v>
      </c>
      <c r="X98" s="669">
        <f t="shared" si="44"/>
        <v>0</v>
      </c>
      <c r="Y98" s="669">
        <f t="shared" si="42"/>
        <v>0</v>
      </c>
      <c r="Z98" s="616">
        <f t="shared" si="42"/>
        <v>0</v>
      </c>
      <c r="AA98" s="617">
        <v>64</v>
      </c>
      <c r="AB98" s="642"/>
      <c r="AC98" s="643"/>
      <c r="AD98" s="643"/>
      <c r="AZ98" s="644"/>
      <c r="BC98" s="645"/>
      <c r="BD98" s="645"/>
      <c r="BE98" s="645"/>
      <c r="BF98" s="645"/>
    </row>
    <row r="99" spans="2:58" s="610" customFormat="1">
      <c r="B99" s="611" t="s">
        <v>1658</v>
      </c>
      <c r="C99" s="612">
        <v>96</v>
      </c>
      <c r="D99" s="612" t="s">
        <v>1036</v>
      </c>
      <c r="E99" s="652">
        <v>202264</v>
      </c>
      <c r="F99" s="656">
        <v>639064.73994991439</v>
      </c>
      <c r="G99" s="652">
        <v>32073.296463260263</v>
      </c>
      <c r="H99" s="652">
        <v>1095265.2552739265</v>
      </c>
      <c r="I99" s="652">
        <v>5653.4670229322346</v>
      </c>
      <c r="J99" s="652">
        <v>9707.1514314357937</v>
      </c>
      <c r="K99" s="652">
        <v>0</v>
      </c>
      <c r="L99" s="652">
        <v>0</v>
      </c>
      <c r="M99" s="652">
        <v>0</v>
      </c>
      <c r="N99" s="657">
        <v>0</v>
      </c>
      <c r="O99" s="613">
        <v>202</v>
      </c>
      <c r="P99" s="625">
        <v>659</v>
      </c>
      <c r="Q99" s="626" t="s">
        <v>239</v>
      </c>
      <c r="R99" s="668">
        <f t="shared" si="43"/>
        <v>11933041.902958954</v>
      </c>
      <c r="S99" s="669">
        <f t="shared" si="43"/>
        <v>698138.50054622872</v>
      </c>
      <c r="T99" s="669">
        <f t="shared" si="43"/>
        <v>0</v>
      </c>
      <c r="U99" s="669">
        <f t="shared" si="43"/>
        <v>106.66288504750756</v>
      </c>
      <c r="V99" s="669">
        <f t="shared" si="43"/>
        <v>181.82032230983501</v>
      </c>
      <c r="W99" s="669">
        <f t="shared" si="43"/>
        <v>0</v>
      </c>
      <c r="X99" s="669">
        <f t="shared" si="44"/>
        <v>0</v>
      </c>
      <c r="Y99" s="669">
        <f t="shared" si="42"/>
        <v>0</v>
      </c>
      <c r="Z99" s="616">
        <f t="shared" si="42"/>
        <v>0</v>
      </c>
      <c r="AA99" s="617">
        <v>65</v>
      </c>
      <c r="AB99" s="642"/>
      <c r="AC99" s="643"/>
      <c r="AD99" s="643"/>
      <c r="AZ99" s="644"/>
      <c r="BC99" s="645"/>
      <c r="BD99" s="645"/>
      <c r="BE99" s="645"/>
      <c r="BF99" s="645"/>
    </row>
    <row r="100" spans="2:58" s="610" customFormat="1">
      <c r="B100" s="611" t="s">
        <v>1659</v>
      </c>
      <c r="C100" s="612">
        <v>97</v>
      </c>
      <c r="D100" s="612" t="s">
        <v>1039</v>
      </c>
      <c r="E100" s="652">
        <v>360270</v>
      </c>
      <c r="F100" s="656">
        <v>1505085.5098526452</v>
      </c>
      <c r="G100" s="652">
        <v>70636.829386088095</v>
      </c>
      <c r="H100" s="652">
        <v>101616.32236393835</v>
      </c>
      <c r="I100" s="652">
        <v>873.63835608935653</v>
      </c>
      <c r="J100" s="652">
        <v>5597.825877475655</v>
      </c>
      <c r="K100" s="652">
        <v>0</v>
      </c>
      <c r="L100" s="652">
        <v>0</v>
      </c>
      <c r="M100" s="652">
        <v>0</v>
      </c>
      <c r="N100" s="657">
        <v>0</v>
      </c>
      <c r="O100" s="613">
        <v>202</v>
      </c>
      <c r="P100" s="625">
        <v>661</v>
      </c>
      <c r="Q100" s="626" t="s">
        <v>494</v>
      </c>
      <c r="R100" s="668">
        <f t="shared" si="43"/>
        <v>15082709.164650517</v>
      </c>
      <c r="S100" s="669">
        <f t="shared" si="43"/>
        <v>1026634.461736914</v>
      </c>
      <c r="T100" s="669">
        <f t="shared" si="43"/>
        <v>0</v>
      </c>
      <c r="U100" s="669">
        <f t="shared" si="43"/>
        <v>134.81602485910923</v>
      </c>
      <c r="V100" s="669">
        <f t="shared" si="43"/>
        <v>229.81089515341927</v>
      </c>
      <c r="W100" s="669">
        <f t="shared" si="43"/>
        <v>0</v>
      </c>
      <c r="X100" s="669">
        <f t="shared" si="44"/>
        <v>0</v>
      </c>
      <c r="Y100" s="669">
        <f t="shared" si="42"/>
        <v>0</v>
      </c>
      <c r="Z100" s="616">
        <f t="shared" si="42"/>
        <v>0</v>
      </c>
      <c r="AA100" s="617">
        <v>66</v>
      </c>
      <c r="AB100" s="642"/>
      <c r="AC100" s="643"/>
      <c r="AD100" s="643"/>
      <c r="AZ100" s="644"/>
      <c r="BC100" s="645"/>
      <c r="BD100" s="645"/>
      <c r="BE100" s="645"/>
      <c r="BF100" s="645"/>
    </row>
    <row r="101" spans="2:58" s="610" customFormat="1">
      <c r="B101" s="611" t="s">
        <v>1660</v>
      </c>
      <c r="C101" s="612">
        <v>98</v>
      </c>
      <c r="D101" s="612" t="s">
        <v>1040</v>
      </c>
      <c r="E101" s="652">
        <v>50376</v>
      </c>
      <c r="F101" s="656">
        <v>1540922.3885410428</v>
      </c>
      <c r="G101" s="652">
        <v>133977.401905954</v>
      </c>
      <c r="H101" s="652">
        <v>2.1943977580380296</v>
      </c>
      <c r="I101" s="652">
        <v>94.372040258761501</v>
      </c>
      <c r="J101" s="652">
        <v>624.60880925984929</v>
      </c>
      <c r="K101" s="652">
        <v>0</v>
      </c>
      <c r="L101" s="652">
        <v>0</v>
      </c>
      <c r="M101" s="652">
        <v>0</v>
      </c>
      <c r="N101" s="657">
        <v>0</v>
      </c>
      <c r="O101" s="613">
        <v>202</v>
      </c>
      <c r="P101" s="625">
        <v>662</v>
      </c>
      <c r="Q101" s="626" t="s">
        <v>496</v>
      </c>
      <c r="R101" s="668">
        <f t="shared" si="43"/>
        <v>245955.99104671972</v>
      </c>
      <c r="S101" s="669">
        <f t="shared" si="43"/>
        <v>13819.327900238051</v>
      </c>
      <c r="T101" s="669">
        <f t="shared" si="43"/>
        <v>3817.712709021619</v>
      </c>
      <c r="U101" s="669">
        <f t="shared" si="43"/>
        <v>2.1984650530102394</v>
      </c>
      <c r="V101" s="669">
        <f t="shared" si="43"/>
        <v>3.7475605909890097</v>
      </c>
      <c r="W101" s="669">
        <f t="shared" si="43"/>
        <v>0</v>
      </c>
      <c r="X101" s="669">
        <f t="shared" si="44"/>
        <v>0</v>
      </c>
      <c r="Y101" s="669">
        <f t="shared" si="42"/>
        <v>0</v>
      </c>
      <c r="Z101" s="616">
        <f t="shared" si="42"/>
        <v>0</v>
      </c>
      <c r="AA101" s="617">
        <v>66</v>
      </c>
      <c r="AB101" s="642"/>
      <c r="AC101" s="643"/>
      <c r="AD101" s="643"/>
      <c r="AZ101" s="644"/>
      <c r="BC101" s="645"/>
      <c r="BD101" s="645"/>
      <c r="BE101" s="645"/>
      <c r="BF101" s="645"/>
    </row>
    <row r="102" spans="2:58" s="610" customFormat="1">
      <c r="B102" s="611" t="s">
        <v>1661</v>
      </c>
      <c r="C102" s="612">
        <v>99</v>
      </c>
      <c r="D102" s="612" t="s">
        <v>602</v>
      </c>
      <c r="E102" s="652">
        <v>1089420</v>
      </c>
      <c r="F102" s="656">
        <v>5300623.0052407663</v>
      </c>
      <c r="G102" s="652">
        <v>302027.0827555391</v>
      </c>
      <c r="H102" s="652">
        <v>621573.36505080818</v>
      </c>
      <c r="I102" s="652">
        <v>2679.9572243517714</v>
      </c>
      <c r="J102" s="652">
        <v>219946.76213277108</v>
      </c>
      <c r="K102" s="652">
        <v>0</v>
      </c>
      <c r="L102" s="652">
        <v>0</v>
      </c>
      <c r="M102" s="652">
        <v>0</v>
      </c>
      <c r="N102" s="657">
        <v>0</v>
      </c>
      <c r="O102" s="613">
        <v>202</v>
      </c>
      <c r="P102" s="625">
        <v>663</v>
      </c>
      <c r="Q102" s="626" t="s">
        <v>498</v>
      </c>
      <c r="R102" s="668">
        <f t="shared" si="43"/>
        <v>10553537.323243557</v>
      </c>
      <c r="S102" s="669">
        <f t="shared" si="43"/>
        <v>713439.36885086354</v>
      </c>
      <c r="T102" s="669">
        <f t="shared" si="43"/>
        <v>56413.533156022822</v>
      </c>
      <c r="U102" s="669">
        <f t="shared" si="43"/>
        <v>94.332253880260254</v>
      </c>
      <c r="V102" s="669">
        <f t="shared" si="43"/>
        <v>160.80120837799234</v>
      </c>
      <c r="W102" s="669">
        <f t="shared" si="43"/>
        <v>0</v>
      </c>
      <c r="X102" s="669">
        <f t="shared" si="44"/>
        <v>0</v>
      </c>
      <c r="Y102" s="669">
        <f t="shared" si="42"/>
        <v>0</v>
      </c>
      <c r="Z102" s="616">
        <f t="shared" si="42"/>
        <v>0</v>
      </c>
      <c r="AA102" s="617">
        <v>66</v>
      </c>
      <c r="AB102" s="642"/>
      <c r="AC102" s="643"/>
      <c r="AD102" s="643"/>
      <c r="AZ102" s="644"/>
      <c r="BC102" s="645"/>
      <c r="BD102" s="645"/>
      <c r="BE102" s="645"/>
      <c r="BF102" s="645"/>
    </row>
    <row r="103" spans="2:58" s="610" customFormat="1">
      <c r="B103" s="611" t="s">
        <v>1662</v>
      </c>
      <c r="C103" s="612">
        <v>100</v>
      </c>
      <c r="D103" s="612" t="s">
        <v>1043</v>
      </c>
      <c r="E103" s="652">
        <v>1347328</v>
      </c>
      <c r="F103" s="656">
        <v>194638745.86596775</v>
      </c>
      <c r="G103" s="652">
        <v>10169039.653074812</v>
      </c>
      <c r="H103" s="652">
        <v>91634.797668747095</v>
      </c>
      <c r="I103" s="652">
        <v>7130.9197935063612</v>
      </c>
      <c r="J103" s="652">
        <v>34101.573840976824</v>
      </c>
      <c r="K103" s="652">
        <v>0</v>
      </c>
      <c r="L103" s="652">
        <v>0</v>
      </c>
      <c r="M103" s="652">
        <v>0</v>
      </c>
      <c r="N103" s="657">
        <v>0</v>
      </c>
      <c r="O103" s="613">
        <v>203</v>
      </c>
      <c r="P103" s="625">
        <v>669</v>
      </c>
      <c r="Q103" s="626" t="s">
        <v>500</v>
      </c>
      <c r="R103" s="668">
        <f t="shared" si="43"/>
        <v>14574499.704372101</v>
      </c>
      <c r="S103" s="669">
        <f t="shared" si="43"/>
        <v>902361.24382628314</v>
      </c>
      <c r="T103" s="669">
        <f t="shared" si="43"/>
        <v>2208.0773799425024</v>
      </c>
      <c r="U103" s="669">
        <f t="shared" si="43"/>
        <v>130.27342057743894</v>
      </c>
      <c r="V103" s="669">
        <f t="shared" si="43"/>
        <v>222.06745399062441</v>
      </c>
      <c r="W103" s="669">
        <f t="shared" si="43"/>
        <v>0</v>
      </c>
      <c r="X103" s="669">
        <f t="shared" si="44"/>
        <v>0</v>
      </c>
      <c r="Y103" s="669">
        <f t="shared" si="42"/>
        <v>0</v>
      </c>
      <c r="Z103" s="616">
        <f t="shared" si="42"/>
        <v>0</v>
      </c>
      <c r="AA103" s="617">
        <v>66</v>
      </c>
      <c r="AB103" s="642"/>
      <c r="AC103" s="643"/>
      <c r="AD103" s="643"/>
      <c r="AZ103" s="644"/>
      <c r="BC103" s="645"/>
      <c r="BD103" s="645"/>
      <c r="BE103" s="645"/>
      <c r="BF103" s="645"/>
    </row>
    <row r="104" spans="2:58" s="610" customFormat="1">
      <c r="B104" s="611" t="s">
        <v>1663</v>
      </c>
      <c r="C104" s="612">
        <v>101</v>
      </c>
      <c r="D104" s="612" t="s">
        <v>1045</v>
      </c>
      <c r="E104" s="652">
        <v>715963</v>
      </c>
      <c r="F104" s="656">
        <v>56733523.291063443</v>
      </c>
      <c r="G104" s="652">
        <v>2975864.9957225285</v>
      </c>
      <c r="H104" s="652">
        <v>329547.54834966024</v>
      </c>
      <c r="I104" s="652">
        <v>2270.527331880166</v>
      </c>
      <c r="J104" s="652">
        <v>15311.811605247718</v>
      </c>
      <c r="K104" s="652">
        <v>0</v>
      </c>
      <c r="L104" s="652">
        <v>0</v>
      </c>
      <c r="M104" s="652">
        <v>0</v>
      </c>
      <c r="N104" s="657">
        <v>0</v>
      </c>
      <c r="O104" s="613">
        <v>203</v>
      </c>
      <c r="P104" s="625">
        <v>671</v>
      </c>
      <c r="Q104" s="626" t="s">
        <v>502</v>
      </c>
      <c r="R104" s="668">
        <f t="shared" si="43"/>
        <v>50833293.057557911</v>
      </c>
      <c r="S104" s="669">
        <f t="shared" si="43"/>
        <v>3056506.0923178233</v>
      </c>
      <c r="T104" s="669">
        <f t="shared" si="43"/>
        <v>0</v>
      </c>
      <c r="U104" s="669">
        <f t="shared" si="43"/>
        <v>454.3707914609854</v>
      </c>
      <c r="V104" s="669">
        <f t="shared" si="43"/>
        <v>774.53224441486918</v>
      </c>
      <c r="W104" s="669">
        <f t="shared" si="43"/>
        <v>0</v>
      </c>
      <c r="X104" s="669">
        <f t="shared" si="44"/>
        <v>0</v>
      </c>
      <c r="Y104" s="669">
        <f t="shared" si="42"/>
        <v>0</v>
      </c>
      <c r="Z104" s="616">
        <f t="shared" si="42"/>
        <v>0</v>
      </c>
      <c r="AA104" s="617">
        <v>67</v>
      </c>
      <c r="AB104" s="642"/>
      <c r="AC104" s="643"/>
      <c r="AD104" s="643"/>
      <c r="AZ104" s="644"/>
      <c r="BC104" s="645"/>
      <c r="BD104" s="645"/>
      <c r="BE104" s="645"/>
      <c r="BF104" s="645"/>
    </row>
    <row r="105" spans="2:58" s="610" customFormat="1">
      <c r="B105" s="611" t="s">
        <v>1664</v>
      </c>
      <c r="C105" s="612">
        <v>102</v>
      </c>
      <c r="D105" s="612" t="s">
        <v>1046</v>
      </c>
      <c r="E105" s="652">
        <v>1629978</v>
      </c>
      <c r="F105" s="656">
        <v>71524663.924704999</v>
      </c>
      <c r="G105" s="652">
        <v>4604282.6215528538</v>
      </c>
      <c r="H105" s="652">
        <v>829935.91164863051</v>
      </c>
      <c r="I105" s="652">
        <v>27901.226169552509</v>
      </c>
      <c r="J105" s="652">
        <v>304763.36689249333</v>
      </c>
      <c r="K105" s="652">
        <v>0</v>
      </c>
      <c r="L105" s="652">
        <v>0</v>
      </c>
      <c r="M105" s="652">
        <v>0</v>
      </c>
      <c r="N105" s="657">
        <v>0</v>
      </c>
      <c r="O105" s="613">
        <v>204</v>
      </c>
      <c r="P105" s="625">
        <v>672</v>
      </c>
      <c r="Q105" s="626" t="s">
        <v>504</v>
      </c>
      <c r="R105" s="668">
        <f t="shared" si="43"/>
        <v>79884072.511446759</v>
      </c>
      <c r="S105" s="669">
        <f t="shared" si="43"/>
        <v>4743360.1006081933</v>
      </c>
      <c r="T105" s="669">
        <f t="shared" si="43"/>
        <v>3360.1085736771415</v>
      </c>
      <c r="U105" s="669">
        <f t="shared" si="43"/>
        <v>714.03969857026914</v>
      </c>
      <c r="V105" s="669">
        <f t="shared" si="43"/>
        <v>1217.1706032350335</v>
      </c>
      <c r="W105" s="669">
        <f t="shared" si="43"/>
        <v>0</v>
      </c>
      <c r="X105" s="669">
        <f t="shared" si="44"/>
        <v>0</v>
      </c>
      <c r="Y105" s="669">
        <f t="shared" si="42"/>
        <v>0</v>
      </c>
      <c r="Z105" s="616">
        <f t="shared" si="42"/>
        <v>0</v>
      </c>
      <c r="AA105" s="617">
        <v>67</v>
      </c>
      <c r="AB105" s="642"/>
      <c r="AC105" s="643"/>
      <c r="AD105" s="643"/>
      <c r="AZ105" s="644"/>
      <c r="BC105" s="645"/>
      <c r="BD105" s="645"/>
      <c r="BE105" s="645"/>
      <c r="BF105" s="645"/>
    </row>
    <row r="106" spans="2:58" s="610" customFormat="1">
      <c r="B106" s="611" t="s">
        <v>1665</v>
      </c>
      <c r="C106" s="612">
        <v>103</v>
      </c>
      <c r="D106" s="612" t="s">
        <v>1666</v>
      </c>
      <c r="E106" s="652">
        <v>974889</v>
      </c>
      <c r="F106" s="656">
        <v>47917308.987925768</v>
      </c>
      <c r="G106" s="652">
        <v>3013970.0558651611</v>
      </c>
      <c r="H106" s="652">
        <v>624634.75419870263</v>
      </c>
      <c r="I106" s="652">
        <v>7433.9636616004955</v>
      </c>
      <c r="J106" s="652">
        <v>152381.4527794162</v>
      </c>
      <c r="K106" s="652">
        <v>0</v>
      </c>
      <c r="L106" s="652">
        <v>0</v>
      </c>
      <c r="M106" s="652">
        <v>0</v>
      </c>
      <c r="N106" s="657">
        <v>0</v>
      </c>
      <c r="O106" s="613">
        <v>204</v>
      </c>
      <c r="P106" s="625">
        <v>673</v>
      </c>
      <c r="Q106" s="626" t="s">
        <v>506</v>
      </c>
      <c r="R106" s="668">
        <f t="shared" si="43"/>
        <v>55891920.60026373</v>
      </c>
      <c r="S106" s="669">
        <f t="shared" si="43"/>
        <v>3343182.7281026975</v>
      </c>
      <c r="T106" s="669">
        <f t="shared" si="43"/>
        <v>40828.683909698375</v>
      </c>
      <c r="U106" s="669">
        <f t="shared" si="43"/>
        <v>499.58707516078488</v>
      </c>
      <c r="V106" s="669">
        <f t="shared" si="43"/>
        <v>851.60909520780194</v>
      </c>
      <c r="W106" s="669">
        <f t="shared" si="43"/>
        <v>128139.62366896552</v>
      </c>
      <c r="X106" s="669">
        <f t="shared" si="44"/>
        <v>0</v>
      </c>
      <c r="Y106" s="669">
        <f t="shared" si="42"/>
        <v>0</v>
      </c>
      <c r="Z106" s="616">
        <f t="shared" si="42"/>
        <v>0</v>
      </c>
      <c r="AA106" s="617">
        <v>67</v>
      </c>
      <c r="AB106" s="642"/>
      <c r="AC106" s="643"/>
      <c r="AD106" s="643"/>
      <c r="AZ106" s="644"/>
      <c r="BC106" s="645"/>
      <c r="BD106" s="645"/>
      <c r="BE106" s="645"/>
      <c r="BF106" s="645"/>
    </row>
    <row r="107" spans="2:58" s="610" customFormat="1">
      <c r="B107" s="611" t="s">
        <v>1667</v>
      </c>
      <c r="C107" s="612">
        <v>104</v>
      </c>
      <c r="D107" s="612" t="s">
        <v>607</v>
      </c>
      <c r="E107" s="652">
        <v>402899</v>
      </c>
      <c r="F107" s="656">
        <v>37351299.653089106</v>
      </c>
      <c r="G107" s="652">
        <v>2806097.5845111934</v>
      </c>
      <c r="H107" s="652">
        <v>29319.462400280376</v>
      </c>
      <c r="I107" s="652">
        <v>2148.8193204478407</v>
      </c>
      <c r="J107" s="652">
        <v>14254.867040251018</v>
      </c>
      <c r="K107" s="652">
        <v>0</v>
      </c>
      <c r="L107" s="652">
        <v>0</v>
      </c>
      <c r="M107" s="652">
        <v>0</v>
      </c>
      <c r="N107" s="657">
        <v>0</v>
      </c>
      <c r="O107" s="613">
        <v>204</v>
      </c>
      <c r="P107" s="625">
        <v>674</v>
      </c>
      <c r="Q107" s="626" t="s">
        <v>508</v>
      </c>
      <c r="R107" s="668">
        <f t="shared" si="43"/>
        <v>30515807.995868288</v>
      </c>
      <c r="S107" s="669">
        <f t="shared" si="43"/>
        <v>1823290.6038442249</v>
      </c>
      <c r="T107" s="669">
        <f t="shared" si="43"/>
        <v>2322.9838347974428</v>
      </c>
      <c r="U107" s="669">
        <f t="shared" si="43"/>
        <v>272.76398984135085</v>
      </c>
      <c r="V107" s="669">
        <f t="shared" si="43"/>
        <v>464.96057673090172</v>
      </c>
      <c r="W107" s="669">
        <f t="shared" si="43"/>
        <v>0</v>
      </c>
      <c r="X107" s="669">
        <f t="shared" si="44"/>
        <v>0</v>
      </c>
      <c r="Y107" s="669">
        <f t="shared" si="42"/>
        <v>0</v>
      </c>
      <c r="Z107" s="616">
        <f t="shared" si="42"/>
        <v>0</v>
      </c>
      <c r="AA107" s="617">
        <v>67</v>
      </c>
      <c r="AB107" s="642"/>
      <c r="AC107" s="643"/>
      <c r="AD107" s="643"/>
      <c r="AZ107" s="644"/>
      <c r="BC107" s="645"/>
      <c r="BD107" s="645"/>
      <c r="BE107" s="645"/>
      <c r="BF107" s="645"/>
    </row>
    <row r="108" spans="2:58" s="610" customFormat="1">
      <c r="B108" s="611" t="s">
        <v>1668</v>
      </c>
      <c r="C108" s="612">
        <v>105</v>
      </c>
      <c r="D108" s="612" t="s">
        <v>1053</v>
      </c>
      <c r="E108" s="652">
        <v>152828</v>
      </c>
      <c r="F108" s="656">
        <v>3156062.9828379173</v>
      </c>
      <c r="G108" s="652">
        <v>128831.28841438238</v>
      </c>
      <c r="H108" s="652">
        <v>250.23142358777361</v>
      </c>
      <c r="I108" s="652">
        <v>304.60343214168489</v>
      </c>
      <c r="J108" s="652">
        <v>1989.772685473451</v>
      </c>
      <c r="K108" s="652">
        <v>0</v>
      </c>
      <c r="L108" s="652">
        <v>0</v>
      </c>
      <c r="M108" s="652">
        <v>0</v>
      </c>
      <c r="N108" s="657">
        <v>0</v>
      </c>
      <c r="O108" s="613">
        <v>204</v>
      </c>
      <c r="P108" s="625">
        <v>675</v>
      </c>
      <c r="Q108" s="626" t="s">
        <v>510</v>
      </c>
      <c r="R108" s="668">
        <f t="shared" si="43"/>
        <v>604435.60437049472</v>
      </c>
      <c r="S108" s="669">
        <f t="shared" si="43"/>
        <v>31407.490156553569</v>
      </c>
      <c r="T108" s="669">
        <f t="shared" si="43"/>
        <v>4429.4184881263291</v>
      </c>
      <c r="U108" s="669">
        <f t="shared" si="43"/>
        <v>5.4027167516779153</v>
      </c>
      <c r="V108" s="669">
        <f t="shared" si="43"/>
        <v>9.209611203571864</v>
      </c>
      <c r="W108" s="669">
        <f t="shared" si="43"/>
        <v>0</v>
      </c>
      <c r="X108" s="669">
        <f t="shared" si="44"/>
        <v>0</v>
      </c>
      <c r="Y108" s="669">
        <f t="shared" si="42"/>
        <v>0</v>
      </c>
      <c r="Z108" s="616">
        <f t="shared" si="42"/>
        <v>0</v>
      </c>
      <c r="AA108" s="617">
        <v>67</v>
      </c>
      <c r="AB108" s="642"/>
      <c r="AC108" s="643"/>
      <c r="AD108" s="643"/>
      <c r="AZ108" s="644"/>
      <c r="BC108" s="645"/>
      <c r="BD108" s="645"/>
      <c r="BE108" s="645"/>
      <c r="BF108" s="645"/>
    </row>
    <row r="109" spans="2:58" s="610" customFormat="1">
      <c r="B109" s="611" t="s">
        <v>1669</v>
      </c>
      <c r="C109" s="612">
        <v>106</v>
      </c>
      <c r="D109" s="612" t="s">
        <v>1055</v>
      </c>
      <c r="E109" s="652">
        <v>94435</v>
      </c>
      <c r="F109" s="656">
        <v>2557282.9751469912</v>
      </c>
      <c r="G109" s="652">
        <v>121402.91897990266</v>
      </c>
      <c r="H109" s="652">
        <v>931.33444161703392</v>
      </c>
      <c r="I109" s="652">
        <v>210.72138469834186</v>
      </c>
      <c r="J109" s="652">
        <v>1381.9081459974111</v>
      </c>
      <c r="K109" s="652">
        <v>0</v>
      </c>
      <c r="L109" s="652">
        <v>0</v>
      </c>
      <c r="M109" s="652">
        <v>0</v>
      </c>
      <c r="N109" s="657">
        <v>0</v>
      </c>
      <c r="O109" s="613">
        <v>204</v>
      </c>
      <c r="P109" s="625">
        <v>679</v>
      </c>
      <c r="Q109" s="626" t="s">
        <v>512</v>
      </c>
      <c r="R109" s="668">
        <f t="shared" si="43"/>
        <v>12360326.457872609</v>
      </c>
      <c r="S109" s="669">
        <f t="shared" si="43"/>
        <v>775131.17084520333</v>
      </c>
      <c r="T109" s="669">
        <f t="shared" si="43"/>
        <v>736.99593107380247</v>
      </c>
      <c r="U109" s="669">
        <f t="shared" si="43"/>
        <v>110.4821461993543</v>
      </c>
      <c r="V109" s="669">
        <f t="shared" si="43"/>
        <v>188.33073399900803</v>
      </c>
      <c r="W109" s="669">
        <f t="shared" ref="W109:W111" si="45">SUMIF($O$4:$O$393,$P109,K$4:K$393)</f>
        <v>0</v>
      </c>
      <c r="X109" s="669">
        <f t="shared" si="44"/>
        <v>0</v>
      </c>
      <c r="Y109" s="669">
        <f t="shared" si="42"/>
        <v>0</v>
      </c>
      <c r="Z109" s="616">
        <f t="shared" si="42"/>
        <v>0</v>
      </c>
      <c r="AA109" s="617">
        <v>67</v>
      </c>
      <c r="AB109" s="642"/>
      <c r="AC109" s="643"/>
      <c r="AD109" s="643"/>
      <c r="AZ109" s="644"/>
      <c r="BC109" s="645"/>
      <c r="BD109" s="645"/>
      <c r="BE109" s="645"/>
      <c r="BF109" s="645"/>
    </row>
    <row r="110" spans="2:58" s="610" customFormat="1">
      <c r="B110" s="611" t="s">
        <v>1670</v>
      </c>
      <c r="C110" s="612">
        <v>107</v>
      </c>
      <c r="D110" s="612" t="s">
        <v>609</v>
      </c>
      <c r="E110" s="652">
        <v>1308272</v>
      </c>
      <c r="F110" s="656">
        <v>72274653.50366655</v>
      </c>
      <c r="G110" s="652">
        <v>3534080.9342110022</v>
      </c>
      <c r="H110" s="652">
        <v>242660.02719347362</v>
      </c>
      <c r="I110" s="652">
        <v>5778.5753425325092</v>
      </c>
      <c r="J110" s="652">
        <v>37926.850085845093</v>
      </c>
      <c r="K110" s="652">
        <v>0</v>
      </c>
      <c r="L110" s="652">
        <v>0</v>
      </c>
      <c r="M110" s="652">
        <v>0</v>
      </c>
      <c r="N110" s="657">
        <v>0</v>
      </c>
      <c r="O110" s="613">
        <v>204</v>
      </c>
      <c r="P110" s="625">
        <v>681</v>
      </c>
      <c r="Q110" s="626" t="s">
        <v>242</v>
      </c>
      <c r="R110" s="668">
        <f t="shared" si="43"/>
        <v>0</v>
      </c>
      <c r="S110" s="669">
        <f t="shared" si="43"/>
        <v>0</v>
      </c>
      <c r="T110" s="669">
        <f t="shared" si="43"/>
        <v>0</v>
      </c>
      <c r="U110" s="669">
        <f t="shared" si="43"/>
        <v>0</v>
      </c>
      <c r="V110" s="669">
        <f t="shared" si="43"/>
        <v>0</v>
      </c>
      <c r="W110" s="669">
        <f t="shared" si="45"/>
        <v>0</v>
      </c>
      <c r="X110" s="669">
        <f t="shared" si="44"/>
        <v>0</v>
      </c>
      <c r="Y110" s="669">
        <f t="shared" si="42"/>
        <v>0</v>
      </c>
      <c r="Z110" s="616">
        <f t="shared" si="42"/>
        <v>0</v>
      </c>
      <c r="AA110" s="617">
        <v>68</v>
      </c>
      <c r="AB110" s="642"/>
      <c r="AC110" s="643"/>
      <c r="AD110" s="643"/>
      <c r="AZ110" s="644"/>
      <c r="BC110" s="645"/>
      <c r="BD110" s="645"/>
      <c r="BE110" s="645"/>
      <c r="BF110" s="645"/>
    </row>
    <row r="111" spans="2:58" s="610" customFormat="1" ht="15" thickBot="1">
      <c r="B111" s="611" t="s">
        <v>1671</v>
      </c>
      <c r="C111" s="612">
        <v>108</v>
      </c>
      <c r="D111" s="612" t="s">
        <v>1057</v>
      </c>
      <c r="E111" s="652">
        <v>322388</v>
      </c>
      <c r="F111" s="656">
        <v>592042.95186714351</v>
      </c>
      <c r="G111" s="652">
        <v>26561.250532025988</v>
      </c>
      <c r="H111" s="652">
        <v>950.91878284124823</v>
      </c>
      <c r="I111" s="652">
        <v>532.80027755035405</v>
      </c>
      <c r="J111" s="652">
        <v>3409.200937676761</v>
      </c>
      <c r="K111" s="652">
        <v>0</v>
      </c>
      <c r="L111" s="652">
        <v>0</v>
      </c>
      <c r="M111" s="652">
        <v>0</v>
      </c>
      <c r="N111" s="657">
        <v>0</v>
      </c>
      <c r="O111" s="613">
        <v>205</v>
      </c>
      <c r="P111" s="633">
        <v>691</v>
      </c>
      <c r="Q111" s="634" t="s">
        <v>243</v>
      </c>
      <c r="R111" s="670">
        <f t="shared" si="43"/>
        <v>39040667.149957202</v>
      </c>
      <c r="S111" s="671">
        <f t="shared" si="43"/>
        <v>2651020.7045151694</v>
      </c>
      <c r="T111" s="671">
        <f t="shared" si="43"/>
        <v>13950.765239464909</v>
      </c>
      <c r="U111" s="671">
        <f t="shared" si="43"/>
        <v>348.9630076100986</v>
      </c>
      <c r="V111" s="671">
        <f t="shared" si="43"/>
        <v>594.85140018121206</v>
      </c>
      <c r="W111" s="671">
        <f t="shared" si="45"/>
        <v>0</v>
      </c>
      <c r="X111" s="671">
        <f t="shared" si="44"/>
        <v>0</v>
      </c>
      <c r="Y111" s="671">
        <f t="shared" si="42"/>
        <v>0</v>
      </c>
      <c r="Z111" s="635">
        <f t="shared" si="42"/>
        <v>0</v>
      </c>
      <c r="AA111" s="617">
        <v>69</v>
      </c>
      <c r="AB111" s="642"/>
      <c r="AC111" s="643"/>
      <c r="AD111" s="643"/>
      <c r="AZ111" s="644"/>
      <c r="BC111" s="645"/>
      <c r="BD111" s="645"/>
      <c r="BE111" s="645"/>
      <c r="BF111" s="645"/>
    </row>
    <row r="112" spans="2:58" s="610" customFormat="1">
      <c r="B112" s="611" t="s">
        <v>1672</v>
      </c>
      <c r="C112" s="612">
        <v>109</v>
      </c>
      <c r="D112" s="612" t="s">
        <v>1058</v>
      </c>
      <c r="E112" s="652">
        <v>1118336</v>
      </c>
      <c r="F112" s="656">
        <v>1914095.8393126207</v>
      </c>
      <c r="G112" s="652">
        <v>75915.601735968638</v>
      </c>
      <c r="H112" s="652">
        <v>1169.034083744983</v>
      </c>
      <c r="I112" s="652">
        <v>2462.5843609550157</v>
      </c>
      <c r="J112" s="652">
        <v>15745.323372810635</v>
      </c>
      <c r="K112" s="652">
        <v>0</v>
      </c>
      <c r="L112" s="652">
        <v>0</v>
      </c>
      <c r="M112" s="652">
        <v>0</v>
      </c>
      <c r="N112" s="657">
        <v>0</v>
      </c>
      <c r="O112" s="613">
        <v>205</v>
      </c>
      <c r="AZ112" s="644"/>
      <c r="BC112" s="645"/>
      <c r="BD112" s="645"/>
      <c r="BE112" s="645"/>
      <c r="BF112" s="645"/>
    </row>
    <row r="113" spans="2:58" s="610" customFormat="1">
      <c r="B113" s="611" t="s">
        <v>1673</v>
      </c>
      <c r="C113" s="612">
        <v>110</v>
      </c>
      <c r="D113" s="612" t="s">
        <v>1059</v>
      </c>
      <c r="E113" s="652">
        <v>329908</v>
      </c>
      <c r="F113" s="656">
        <v>513538.1389490302</v>
      </c>
      <c r="G113" s="652">
        <v>21462.675603704232</v>
      </c>
      <c r="H113" s="652">
        <v>21608.13584417841</v>
      </c>
      <c r="I113" s="652">
        <v>774.09452658913779</v>
      </c>
      <c r="J113" s="652">
        <v>4948.1478282417529</v>
      </c>
      <c r="K113" s="652">
        <v>0</v>
      </c>
      <c r="L113" s="652">
        <v>0</v>
      </c>
      <c r="M113" s="652">
        <v>0</v>
      </c>
      <c r="N113" s="657">
        <v>0</v>
      </c>
      <c r="O113" s="613">
        <v>205</v>
      </c>
      <c r="AZ113" s="644"/>
      <c r="BC113" s="645"/>
      <c r="BD113" s="645"/>
      <c r="BE113" s="645"/>
      <c r="BF113" s="645"/>
    </row>
    <row r="114" spans="2:58" s="610" customFormat="1">
      <c r="B114" s="611" t="s">
        <v>1674</v>
      </c>
      <c r="C114" s="612">
        <v>111</v>
      </c>
      <c r="D114" s="612" t="s">
        <v>1060</v>
      </c>
      <c r="E114" s="652">
        <v>294692</v>
      </c>
      <c r="F114" s="656">
        <v>1048101.5062340196</v>
      </c>
      <c r="G114" s="652">
        <v>50963.28843439812</v>
      </c>
      <c r="H114" s="652">
        <v>242.52200881491939</v>
      </c>
      <c r="I114" s="652">
        <v>1162.7018880025962</v>
      </c>
      <c r="J114" s="652">
        <v>7436.1941841796324</v>
      </c>
      <c r="K114" s="652">
        <v>116265.6749188274</v>
      </c>
      <c r="L114" s="652">
        <v>0</v>
      </c>
      <c r="M114" s="652">
        <v>0</v>
      </c>
      <c r="N114" s="657">
        <v>0</v>
      </c>
      <c r="O114" s="613">
        <v>205</v>
      </c>
      <c r="AZ114" s="644"/>
      <c r="BC114" s="645"/>
      <c r="BD114" s="645"/>
      <c r="BE114" s="645"/>
      <c r="BF114" s="645"/>
    </row>
    <row r="115" spans="2:58" s="610" customFormat="1">
      <c r="B115" s="611" t="s">
        <v>1675</v>
      </c>
      <c r="C115" s="612">
        <v>112</v>
      </c>
      <c r="D115" s="612" t="s">
        <v>362</v>
      </c>
      <c r="E115" s="652">
        <v>369424</v>
      </c>
      <c r="F115" s="656">
        <v>35995501.161546692</v>
      </c>
      <c r="G115" s="652">
        <v>2772377.9655597722</v>
      </c>
      <c r="H115" s="652">
        <v>328.88536398594971</v>
      </c>
      <c r="I115" s="652">
        <v>2027.7620744216597</v>
      </c>
      <c r="J115" s="652">
        <v>13462.613193095387</v>
      </c>
      <c r="K115" s="652">
        <v>0</v>
      </c>
      <c r="L115" s="652">
        <v>0</v>
      </c>
      <c r="M115" s="652">
        <v>0</v>
      </c>
      <c r="N115" s="657">
        <v>0</v>
      </c>
      <c r="O115" s="613">
        <v>206</v>
      </c>
      <c r="AZ115" s="644"/>
      <c r="BC115" s="645"/>
      <c r="BD115" s="645"/>
      <c r="BE115" s="645"/>
      <c r="BF115" s="645"/>
    </row>
    <row r="116" spans="2:58" s="610" customFormat="1">
      <c r="B116" s="611" t="s">
        <v>1676</v>
      </c>
      <c r="C116" s="612">
        <v>113</v>
      </c>
      <c r="D116" s="612" t="s">
        <v>364</v>
      </c>
      <c r="E116" s="652">
        <v>9862319</v>
      </c>
      <c r="F116" s="656">
        <v>29454702.276088674</v>
      </c>
      <c r="G116" s="652">
        <v>1319355.649331647</v>
      </c>
      <c r="H116" s="652">
        <v>123812.09341547883</v>
      </c>
      <c r="I116" s="652">
        <v>11311.925168274798</v>
      </c>
      <c r="J116" s="652">
        <v>72625.056822164363</v>
      </c>
      <c r="K116" s="652">
        <v>92323.372521188765</v>
      </c>
      <c r="L116" s="652">
        <v>0</v>
      </c>
      <c r="M116" s="652">
        <v>0</v>
      </c>
      <c r="N116" s="657">
        <v>0</v>
      </c>
      <c r="O116" s="613">
        <v>207</v>
      </c>
      <c r="AZ116" s="644"/>
      <c r="BC116" s="645"/>
      <c r="BD116" s="645"/>
      <c r="BE116" s="645"/>
      <c r="BF116" s="645"/>
    </row>
    <row r="117" spans="2:58" s="610" customFormat="1">
      <c r="B117" s="611" t="s">
        <v>1677</v>
      </c>
      <c r="C117" s="612">
        <v>114</v>
      </c>
      <c r="D117" s="612" t="s">
        <v>614</v>
      </c>
      <c r="E117" s="652">
        <v>1167343</v>
      </c>
      <c r="F117" s="656">
        <v>10959886.911364209</v>
      </c>
      <c r="G117" s="652">
        <v>553749.36498714692</v>
      </c>
      <c r="H117" s="652">
        <v>6398.2182968515017</v>
      </c>
      <c r="I117" s="652">
        <v>1145.0127880062214</v>
      </c>
      <c r="J117" s="652">
        <v>7466.5476752134709</v>
      </c>
      <c r="K117" s="652">
        <v>0</v>
      </c>
      <c r="L117" s="652">
        <v>0</v>
      </c>
      <c r="M117" s="652">
        <v>0</v>
      </c>
      <c r="N117" s="657">
        <v>0</v>
      </c>
      <c r="O117" s="613">
        <v>208</v>
      </c>
      <c r="AZ117" s="644"/>
      <c r="BC117" s="645"/>
      <c r="BD117" s="645"/>
      <c r="BE117" s="645"/>
      <c r="BF117" s="645"/>
    </row>
    <row r="118" spans="2:58" s="610" customFormat="1">
      <c r="B118" s="611" t="s">
        <v>1678</v>
      </c>
      <c r="C118" s="612">
        <v>115</v>
      </c>
      <c r="D118" s="612" t="s">
        <v>616</v>
      </c>
      <c r="E118" s="652">
        <v>1500898</v>
      </c>
      <c r="F118" s="656">
        <v>1862113.4041929247</v>
      </c>
      <c r="G118" s="652">
        <v>62005.199898206636</v>
      </c>
      <c r="H118" s="652">
        <v>3610.5157778919042</v>
      </c>
      <c r="I118" s="652">
        <v>773.67335897610292</v>
      </c>
      <c r="J118" s="652">
        <v>4964.9507395364262</v>
      </c>
      <c r="K118" s="652">
        <v>246009.99027494754</v>
      </c>
      <c r="L118" s="652">
        <v>0</v>
      </c>
      <c r="M118" s="652">
        <v>0</v>
      </c>
      <c r="N118" s="657">
        <v>0</v>
      </c>
      <c r="O118" s="613">
        <v>208</v>
      </c>
      <c r="AZ118" s="644"/>
      <c r="BC118" s="645"/>
      <c r="BD118" s="645"/>
      <c r="BE118" s="645"/>
      <c r="BF118" s="645"/>
    </row>
    <row r="119" spans="2:58" s="610" customFormat="1">
      <c r="B119" s="611" t="s">
        <v>1679</v>
      </c>
      <c r="C119" s="612">
        <v>116</v>
      </c>
      <c r="D119" s="612" t="s">
        <v>1071</v>
      </c>
      <c r="E119" s="652">
        <v>960539</v>
      </c>
      <c r="F119" s="656">
        <v>1137832.3110932445</v>
      </c>
      <c r="G119" s="652">
        <v>36814.384254357967</v>
      </c>
      <c r="H119" s="652">
        <v>586934.67344573035</v>
      </c>
      <c r="I119" s="652">
        <v>238.50779618895044</v>
      </c>
      <c r="J119" s="652">
        <v>1538.7419162983438</v>
      </c>
      <c r="K119" s="652">
        <v>46717.044333575657</v>
      </c>
      <c r="L119" s="652">
        <v>0</v>
      </c>
      <c r="M119" s="652">
        <v>0</v>
      </c>
      <c r="N119" s="657">
        <v>0</v>
      </c>
      <c r="O119" s="613">
        <v>208</v>
      </c>
      <c r="AZ119" s="644"/>
      <c r="BC119" s="645"/>
      <c r="BD119" s="645"/>
      <c r="BE119" s="645"/>
      <c r="BF119" s="645"/>
    </row>
    <row r="120" spans="2:58" s="610" customFormat="1">
      <c r="B120" s="611" t="s">
        <v>1680</v>
      </c>
      <c r="C120" s="612">
        <v>117</v>
      </c>
      <c r="D120" s="612" t="s">
        <v>1681</v>
      </c>
      <c r="E120" s="652">
        <v>257531</v>
      </c>
      <c r="F120" s="656">
        <v>330263.23592469579</v>
      </c>
      <c r="G120" s="652">
        <v>10506.94595285914</v>
      </c>
      <c r="H120" s="652">
        <v>30187.991787055693</v>
      </c>
      <c r="I120" s="652">
        <v>20.905490240890565</v>
      </c>
      <c r="J120" s="652">
        <v>138.20442633180147</v>
      </c>
      <c r="K120" s="652">
        <v>0</v>
      </c>
      <c r="L120" s="652">
        <v>0</v>
      </c>
      <c r="M120" s="652">
        <v>0</v>
      </c>
      <c r="N120" s="657">
        <v>0</v>
      </c>
      <c r="O120" s="613">
        <v>208</v>
      </c>
      <c r="AZ120" s="644"/>
      <c r="BC120" s="645"/>
      <c r="BD120" s="645"/>
      <c r="BE120" s="645"/>
      <c r="BF120" s="645"/>
    </row>
    <row r="121" spans="2:58" s="610" customFormat="1">
      <c r="B121" s="611" t="s">
        <v>1682</v>
      </c>
      <c r="C121" s="612">
        <v>118</v>
      </c>
      <c r="D121" s="612" t="s">
        <v>620</v>
      </c>
      <c r="E121" s="652">
        <v>309704</v>
      </c>
      <c r="F121" s="656">
        <v>545153.79526357632</v>
      </c>
      <c r="G121" s="652">
        <v>21727.391737855673</v>
      </c>
      <c r="H121" s="652">
        <v>8488.9427891231499</v>
      </c>
      <c r="I121" s="652">
        <v>593.31793656498564</v>
      </c>
      <c r="J121" s="652">
        <v>3794.7824664109189</v>
      </c>
      <c r="K121" s="652">
        <v>0</v>
      </c>
      <c r="L121" s="652">
        <v>0</v>
      </c>
      <c r="M121" s="652">
        <v>0</v>
      </c>
      <c r="N121" s="657">
        <v>0</v>
      </c>
      <c r="O121" s="613">
        <v>208</v>
      </c>
      <c r="AZ121" s="644"/>
      <c r="BC121" s="645"/>
      <c r="BD121" s="645"/>
      <c r="BE121" s="645"/>
      <c r="BF121" s="645"/>
    </row>
    <row r="122" spans="2:58" s="610" customFormat="1">
      <c r="B122" s="611" t="s">
        <v>1683</v>
      </c>
      <c r="C122" s="612">
        <v>119</v>
      </c>
      <c r="D122" s="612" t="s">
        <v>1075</v>
      </c>
      <c r="E122" s="652">
        <v>344743</v>
      </c>
      <c r="F122" s="656">
        <v>497034.0269221015</v>
      </c>
      <c r="G122" s="652">
        <v>21338.3591450477</v>
      </c>
      <c r="H122" s="652">
        <v>7769.4864811875113</v>
      </c>
      <c r="I122" s="652">
        <v>179.32451885528778</v>
      </c>
      <c r="J122" s="652">
        <v>1151.7380012288299</v>
      </c>
      <c r="K122" s="652">
        <v>0</v>
      </c>
      <c r="L122" s="652">
        <v>0</v>
      </c>
      <c r="M122" s="652">
        <v>0</v>
      </c>
      <c r="N122" s="657">
        <v>0</v>
      </c>
      <c r="O122" s="613">
        <v>208</v>
      </c>
      <c r="AZ122" s="644"/>
      <c r="BC122" s="645"/>
      <c r="BD122" s="645"/>
      <c r="BE122" s="645"/>
      <c r="BF122" s="645"/>
    </row>
    <row r="123" spans="2:58" s="610" customFormat="1">
      <c r="B123" s="611" t="s">
        <v>1684</v>
      </c>
      <c r="C123" s="612">
        <v>120</v>
      </c>
      <c r="D123" s="612" t="s">
        <v>1076</v>
      </c>
      <c r="E123" s="652">
        <v>356218</v>
      </c>
      <c r="F123" s="656">
        <v>1648429.9321936453</v>
      </c>
      <c r="G123" s="652">
        <v>91308.38939446611</v>
      </c>
      <c r="H123" s="652">
        <v>2068.1902582941366</v>
      </c>
      <c r="I123" s="652">
        <v>298.08918040919787</v>
      </c>
      <c r="J123" s="652">
        <v>1926.4049841325793</v>
      </c>
      <c r="K123" s="652">
        <v>0</v>
      </c>
      <c r="L123" s="652">
        <v>0</v>
      </c>
      <c r="M123" s="652">
        <v>0</v>
      </c>
      <c r="N123" s="657">
        <v>0</v>
      </c>
      <c r="O123" s="613">
        <v>208</v>
      </c>
      <c r="AZ123" s="644"/>
      <c r="BC123" s="645"/>
      <c r="BD123" s="645"/>
      <c r="BE123" s="645"/>
      <c r="BF123" s="645"/>
    </row>
    <row r="124" spans="2:58" s="610" customFormat="1">
      <c r="B124" s="611" t="s">
        <v>1685</v>
      </c>
      <c r="C124" s="612">
        <v>121</v>
      </c>
      <c r="D124" s="612" t="s">
        <v>622</v>
      </c>
      <c r="E124" s="652">
        <v>2237393</v>
      </c>
      <c r="F124" s="656">
        <v>8350652.3334518149</v>
      </c>
      <c r="G124" s="652">
        <v>419824.68774342211</v>
      </c>
      <c r="H124" s="652">
        <v>156390.68550998089</v>
      </c>
      <c r="I124" s="652">
        <v>2696.3344709567518</v>
      </c>
      <c r="J124" s="652">
        <v>17330.28176501795</v>
      </c>
      <c r="K124" s="652">
        <v>0</v>
      </c>
      <c r="L124" s="652">
        <v>0</v>
      </c>
      <c r="M124" s="652">
        <v>0</v>
      </c>
      <c r="N124" s="657">
        <v>0</v>
      </c>
      <c r="O124" s="613">
        <v>208</v>
      </c>
      <c r="AZ124" s="644"/>
      <c r="BC124" s="645"/>
      <c r="BD124" s="645"/>
      <c r="BE124" s="645"/>
      <c r="BF124" s="645"/>
    </row>
    <row r="125" spans="2:58" s="610" customFormat="1">
      <c r="B125" s="611" t="s">
        <v>1686</v>
      </c>
      <c r="C125" s="612">
        <v>122</v>
      </c>
      <c r="D125" s="612" t="s">
        <v>368</v>
      </c>
      <c r="E125" s="652">
        <v>11709885</v>
      </c>
      <c r="F125" s="656">
        <v>370959278.26117945</v>
      </c>
      <c r="G125" s="652">
        <v>27393516.741105504</v>
      </c>
      <c r="H125" s="652">
        <v>-72112.113246706649</v>
      </c>
      <c r="I125" s="652">
        <v>29030.804910101484</v>
      </c>
      <c r="J125" s="652">
        <v>227277.95418379857</v>
      </c>
      <c r="K125" s="652">
        <v>0</v>
      </c>
      <c r="L125" s="652">
        <v>0</v>
      </c>
      <c r="M125" s="652">
        <v>0</v>
      </c>
      <c r="N125" s="657">
        <v>0</v>
      </c>
      <c r="O125" s="613">
        <v>211</v>
      </c>
      <c r="AZ125" s="644"/>
      <c r="BC125" s="645"/>
      <c r="BD125" s="645"/>
      <c r="BE125" s="645"/>
      <c r="BF125" s="645"/>
    </row>
    <row r="126" spans="2:58" s="610" customFormat="1">
      <c r="B126" s="611" t="s">
        <v>1687</v>
      </c>
      <c r="C126" s="612">
        <v>123</v>
      </c>
      <c r="D126" s="612" t="s">
        <v>370</v>
      </c>
      <c r="E126" s="652">
        <v>1062822</v>
      </c>
      <c r="F126" s="656">
        <v>124782182.22305351</v>
      </c>
      <c r="G126" s="652">
        <v>14025867.227766339</v>
      </c>
      <c r="H126" s="652">
        <v>1863.6654236853192</v>
      </c>
      <c r="I126" s="652">
        <v>122583.83123619448</v>
      </c>
      <c r="J126" s="652">
        <v>12668.237045313093</v>
      </c>
      <c r="K126" s="652">
        <v>0</v>
      </c>
      <c r="L126" s="652">
        <v>0</v>
      </c>
      <c r="M126" s="652">
        <v>0</v>
      </c>
      <c r="N126" s="657">
        <v>0</v>
      </c>
      <c r="O126" s="613">
        <v>212</v>
      </c>
      <c r="AZ126" s="644"/>
      <c r="BC126" s="645"/>
      <c r="BD126" s="645"/>
      <c r="BE126" s="645"/>
      <c r="BF126" s="645"/>
    </row>
    <row r="127" spans="2:58" s="610" customFormat="1">
      <c r="B127" s="611" t="s">
        <v>1688</v>
      </c>
      <c r="C127" s="612">
        <v>124</v>
      </c>
      <c r="D127" s="612" t="s">
        <v>1093</v>
      </c>
      <c r="E127" s="652">
        <v>479127</v>
      </c>
      <c r="F127" s="656">
        <v>23283726.69040484</v>
      </c>
      <c r="G127" s="652">
        <v>1403547.4214644486</v>
      </c>
      <c r="H127" s="652">
        <v>20844.443407594452</v>
      </c>
      <c r="I127" s="652">
        <v>14.00627849748421</v>
      </c>
      <c r="J127" s="652">
        <v>4.6918194604547998E-2</v>
      </c>
      <c r="K127" s="652">
        <v>0</v>
      </c>
      <c r="L127" s="652">
        <v>0</v>
      </c>
      <c r="M127" s="652">
        <v>0</v>
      </c>
      <c r="N127" s="657">
        <v>0</v>
      </c>
      <c r="O127" s="613">
        <v>212</v>
      </c>
      <c r="AZ127" s="644"/>
      <c r="BC127" s="645"/>
      <c r="BD127" s="645"/>
      <c r="BE127" s="645"/>
      <c r="BF127" s="645"/>
    </row>
    <row r="128" spans="2:58" s="610" customFormat="1">
      <c r="B128" s="611" t="s">
        <v>1689</v>
      </c>
      <c r="C128" s="612">
        <v>125</v>
      </c>
      <c r="D128" s="612" t="s">
        <v>372</v>
      </c>
      <c r="E128" s="652">
        <v>11006851</v>
      </c>
      <c r="F128" s="656">
        <v>20940722.041222721</v>
      </c>
      <c r="G128" s="652">
        <v>1265965.7607572912</v>
      </c>
      <c r="H128" s="652">
        <v>62604.78275635474</v>
      </c>
      <c r="I128" s="652">
        <v>1061.5713334935447</v>
      </c>
      <c r="J128" s="652">
        <v>2053.1623583561932</v>
      </c>
      <c r="K128" s="652">
        <v>2571354.1144444449</v>
      </c>
      <c r="L128" s="652">
        <v>0</v>
      </c>
      <c r="M128" s="652">
        <v>0</v>
      </c>
      <c r="N128" s="657">
        <v>0</v>
      </c>
      <c r="O128" s="613">
        <v>221</v>
      </c>
      <c r="AZ128" s="644"/>
      <c r="BC128" s="645"/>
      <c r="BD128" s="645"/>
      <c r="BE128" s="645"/>
      <c r="BF128" s="645"/>
    </row>
    <row r="129" spans="2:58" s="610" customFormat="1">
      <c r="B129" s="611" t="s">
        <v>1690</v>
      </c>
      <c r="C129" s="612">
        <v>126</v>
      </c>
      <c r="D129" s="612" t="s">
        <v>627</v>
      </c>
      <c r="E129" s="652">
        <v>1017035</v>
      </c>
      <c r="F129" s="656">
        <v>6351772.8077653078</v>
      </c>
      <c r="G129" s="652">
        <v>355220.20342703286</v>
      </c>
      <c r="H129" s="652">
        <v>7769.0729711672302</v>
      </c>
      <c r="I129" s="652">
        <v>290.44055597168148</v>
      </c>
      <c r="J129" s="652">
        <v>397.74582624552954</v>
      </c>
      <c r="K129" s="652">
        <v>0</v>
      </c>
      <c r="L129" s="652">
        <v>0</v>
      </c>
      <c r="M129" s="652">
        <v>0</v>
      </c>
      <c r="N129" s="657">
        <v>0</v>
      </c>
      <c r="O129" s="613">
        <v>222</v>
      </c>
      <c r="AZ129" s="644"/>
      <c r="BC129" s="645"/>
      <c r="BD129" s="645"/>
      <c r="BE129" s="645"/>
      <c r="BF129" s="645"/>
    </row>
    <row r="130" spans="2:58" s="610" customFormat="1">
      <c r="B130" s="611" t="s">
        <v>1691</v>
      </c>
      <c r="C130" s="612">
        <v>127</v>
      </c>
      <c r="D130" s="612" t="s">
        <v>629</v>
      </c>
      <c r="E130" s="652">
        <v>1662024</v>
      </c>
      <c r="F130" s="656">
        <v>4136743.4334907704</v>
      </c>
      <c r="G130" s="652">
        <v>234481.32669736457</v>
      </c>
      <c r="H130" s="652">
        <v>18861.269246782173</v>
      </c>
      <c r="I130" s="652">
        <v>213.94146448300029</v>
      </c>
      <c r="J130" s="652">
        <v>271.99412535247882</v>
      </c>
      <c r="K130" s="652">
        <v>0</v>
      </c>
      <c r="L130" s="652">
        <v>0</v>
      </c>
      <c r="M130" s="652">
        <v>0</v>
      </c>
      <c r="N130" s="657">
        <v>0</v>
      </c>
      <c r="O130" s="613">
        <v>222</v>
      </c>
      <c r="AZ130" s="644"/>
      <c r="BC130" s="645"/>
      <c r="BD130" s="645"/>
      <c r="BE130" s="645"/>
      <c r="BF130" s="645"/>
    </row>
    <row r="131" spans="2:58" s="610" customFormat="1">
      <c r="B131" s="611" t="s">
        <v>1692</v>
      </c>
      <c r="C131" s="612">
        <v>128</v>
      </c>
      <c r="D131" s="612" t="s">
        <v>631</v>
      </c>
      <c r="E131" s="652">
        <v>67846</v>
      </c>
      <c r="F131" s="656">
        <v>42515.640376583877</v>
      </c>
      <c r="G131" s="652">
        <v>2794.1597485667662</v>
      </c>
      <c r="H131" s="652">
        <v>1045.9053039373168</v>
      </c>
      <c r="I131" s="652">
        <v>1.8058725320841569</v>
      </c>
      <c r="J131" s="652">
        <v>7.6724337032945868</v>
      </c>
      <c r="K131" s="652">
        <v>0</v>
      </c>
      <c r="L131" s="652">
        <v>0</v>
      </c>
      <c r="M131" s="652">
        <v>0</v>
      </c>
      <c r="N131" s="657">
        <v>0</v>
      </c>
      <c r="O131" s="613">
        <v>231</v>
      </c>
      <c r="AZ131" s="644"/>
      <c r="BC131" s="645"/>
      <c r="BD131" s="645"/>
      <c r="BE131" s="645"/>
      <c r="BF131" s="645"/>
    </row>
    <row r="132" spans="2:58" s="610" customFormat="1">
      <c r="B132" s="611" t="s">
        <v>1693</v>
      </c>
      <c r="C132" s="612">
        <v>129</v>
      </c>
      <c r="D132" s="612" t="s">
        <v>633</v>
      </c>
      <c r="E132" s="652">
        <v>198383</v>
      </c>
      <c r="F132" s="656">
        <v>274922.92673759797</v>
      </c>
      <c r="G132" s="652">
        <v>18201.957891639991</v>
      </c>
      <c r="H132" s="652">
        <v>1109.4176730304739</v>
      </c>
      <c r="I132" s="652">
        <v>11.16450317095925</v>
      </c>
      <c r="J132" s="652">
        <v>31.352706084566897</v>
      </c>
      <c r="K132" s="652">
        <v>0</v>
      </c>
      <c r="L132" s="652">
        <v>0</v>
      </c>
      <c r="M132" s="652">
        <v>0</v>
      </c>
      <c r="N132" s="657">
        <v>0</v>
      </c>
      <c r="O132" s="613">
        <v>231</v>
      </c>
      <c r="AZ132" s="644"/>
      <c r="BC132" s="645"/>
      <c r="BD132" s="645"/>
      <c r="BE132" s="645"/>
      <c r="BF132" s="645"/>
    </row>
    <row r="133" spans="2:58" s="610" customFormat="1">
      <c r="B133" s="611" t="s">
        <v>1694</v>
      </c>
      <c r="C133" s="612">
        <v>130</v>
      </c>
      <c r="D133" s="612" t="s">
        <v>1114</v>
      </c>
      <c r="E133" s="652">
        <v>558593</v>
      </c>
      <c r="F133" s="656">
        <v>10371437.670230223</v>
      </c>
      <c r="G133" s="652">
        <v>719378.4809862352</v>
      </c>
      <c r="H133" s="652">
        <v>172152.9395347854</v>
      </c>
      <c r="I133" s="652">
        <v>405.18330091758054</v>
      </c>
      <c r="J133" s="652">
        <v>613.36515728348013</v>
      </c>
      <c r="K133" s="652">
        <v>0</v>
      </c>
      <c r="L133" s="652">
        <v>0</v>
      </c>
      <c r="M133" s="652">
        <v>0</v>
      </c>
      <c r="N133" s="657">
        <v>0</v>
      </c>
      <c r="O133" s="613">
        <v>251</v>
      </c>
      <c r="AZ133" s="644"/>
      <c r="BC133" s="645"/>
      <c r="BD133" s="645"/>
      <c r="BE133" s="645"/>
      <c r="BF133" s="645"/>
    </row>
    <row r="134" spans="2:58" s="610" customFormat="1">
      <c r="B134" s="611" t="s">
        <v>1695</v>
      </c>
      <c r="C134" s="612">
        <v>131</v>
      </c>
      <c r="D134" s="612" t="s">
        <v>1116</v>
      </c>
      <c r="E134" s="652">
        <v>180003</v>
      </c>
      <c r="F134" s="656">
        <v>2358637.4970966661</v>
      </c>
      <c r="G134" s="652">
        <v>123497.67456522127</v>
      </c>
      <c r="H134" s="652">
        <v>28.118568109581386</v>
      </c>
      <c r="I134" s="652">
        <v>92.145424494499579</v>
      </c>
      <c r="J134" s="652">
        <v>139.48944258075042</v>
      </c>
      <c r="K134" s="652">
        <v>0</v>
      </c>
      <c r="L134" s="652">
        <v>0</v>
      </c>
      <c r="M134" s="652">
        <v>0</v>
      </c>
      <c r="N134" s="657">
        <v>0</v>
      </c>
      <c r="O134" s="613">
        <v>251</v>
      </c>
      <c r="AZ134" s="644"/>
      <c r="BC134" s="645"/>
      <c r="BD134" s="645"/>
      <c r="BE134" s="645"/>
      <c r="BF134" s="645"/>
    </row>
    <row r="135" spans="2:58" s="610" customFormat="1">
      <c r="B135" s="611" t="s">
        <v>1696</v>
      </c>
      <c r="C135" s="612">
        <v>132</v>
      </c>
      <c r="D135" s="612" t="s">
        <v>1117</v>
      </c>
      <c r="E135" s="652">
        <v>471750</v>
      </c>
      <c r="F135" s="656">
        <v>9740995.1322112922</v>
      </c>
      <c r="G135" s="652">
        <v>522344.36586370401</v>
      </c>
      <c r="H135" s="652">
        <v>179.35712168663022</v>
      </c>
      <c r="I135" s="652">
        <v>380.55365971300711</v>
      </c>
      <c r="J135" s="652">
        <v>576.08088688766782</v>
      </c>
      <c r="K135" s="652">
        <v>0</v>
      </c>
      <c r="L135" s="652">
        <v>0</v>
      </c>
      <c r="M135" s="652">
        <v>0</v>
      </c>
      <c r="N135" s="657">
        <v>0</v>
      </c>
      <c r="O135" s="613">
        <v>251</v>
      </c>
      <c r="AZ135" s="644"/>
      <c r="BC135" s="645"/>
      <c r="BD135" s="645"/>
      <c r="BE135" s="645"/>
      <c r="BF135" s="645"/>
    </row>
    <row r="136" spans="2:58" s="610" customFormat="1">
      <c r="B136" s="611" t="s">
        <v>1697</v>
      </c>
      <c r="C136" s="612">
        <v>133</v>
      </c>
      <c r="D136" s="612" t="s">
        <v>1120</v>
      </c>
      <c r="E136" s="652">
        <v>372763</v>
      </c>
      <c r="F136" s="656">
        <v>150601675.87468722</v>
      </c>
      <c r="G136" s="652">
        <v>12839665.339759795</v>
      </c>
      <c r="H136" s="652">
        <v>24699791.211897109</v>
      </c>
      <c r="I136" s="652">
        <v>49511.346951154752</v>
      </c>
      <c r="J136" s="652">
        <v>225785.96049785576</v>
      </c>
      <c r="K136" s="652">
        <v>0</v>
      </c>
      <c r="L136" s="652">
        <v>0</v>
      </c>
      <c r="M136" s="652">
        <v>0</v>
      </c>
      <c r="N136" s="657">
        <v>0</v>
      </c>
      <c r="O136" s="613">
        <v>252</v>
      </c>
      <c r="AZ136" s="644"/>
      <c r="BC136" s="645"/>
      <c r="BD136" s="645"/>
      <c r="BE136" s="645"/>
      <c r="BF136" s="645"/>
    </row>
    <row r="137" spans="2:58" s="610" customFormat="1">
      <c r="B137" s="611" t="s">
        <v>1698</v>
      </c>
      <c r="C137" s="612">
        <v>134</v>
      </c>
      <c r="D137" s="612" t="s">
        <v>1122</v>
      </c>
      <c r="E137" s="652">
        <v>1276431</v>
      </c>
      <c r="F137" s="656">
        <v>21216048.308223784</v>
      </c>
      <c r="G137" s="652">
        <v>861856.47264282091</v>
      </c>
      <c r="H137" s="652">
        <v>79.611419174452635</v>
      </c>
      <c r="I137" s="652">
        <v>6974.9232378726965</v>
      </c>
      <c r="J137" s="652">
        <v>31807.652985396526</v>
      </c>
      <c r="K137" s="652">
        <v>0</v>
      </c>
      <c r="L137" s="652">
        <v>0</v>
      </c>
      <c r="M137" s="652">
        <v>0</v>
      </c>
      <c r="N137" s="657">
        <v>0</v>
      </c>
      <c r="O137" s="613">
        <v>252</v>
      </c>
      <c r="AZ137" s="644"/>
      <c r="BC137" s="645"/>
      <c r="BD137" s="645"/>
      <c r="BE137" s="645"/>
      <c r="BF137" s="645"/>
    </row>
    <row r="138" spans="2:58" s="610" customFormat="1">
      <c r="B138" s="611" t="s">
        <v>1699</v>
      </c>
      <c r="C138" s="612">
        <v>135</v>
      </c>
      <c r="D138" s="612" t="s">
        <v>1123</v>
      </c>
      <c r="E138" s="652">
        <v>1155931</v>
      </c>
      <c r="F138" s="656">
        <v>22817058.187825441</v>
      </c>
      <c r="G138" s="652">
        <v>1094180.6389615363</v>
      </c>
      <c r="H138" s="652">
        <v>1177.0455753525182</v>
      </c>
      <c r="I138" s="652">
        <v>7501.2663556421267</v>
      </c>
      <c r="J138" s="652">
        <v>34207.92875479236</v>
      </c>
      <c r="K138" s="652">
        <v>0</v>
      </c>
      <c r="L138" s="652">
        <v>0</v>
      </c>
      <c r="M138" s="652">
        <v>0</v>
      </c>
      <c r="N138" s="657">
        <v>0</v>
      </c>
      <c r="O138" s="613">
        <v>252</v>
      </c>
      <c r="AZ138" s="644"/>
      <c r="BC138" s="645"/>
      <c r="BD138" s="645"/>
      <c r="BE138" s="645"/>
      <c r="BF138" s="645"/>
    </row>
    <row r="139" spans="2:58" s="610" customFormat="1">
      <c r="B139" s="611" t="s">
        <v>1700</v>
      </c>
      <c r="C139" s="612">
        <v>136</v>
      </c>
      <c r="D139" s="612" t="s">
        <v>382</v>
      </c>
      <c r="E139" s="652">
        <v>598701</v>
      </c>
      <c r="F139" s="656">
        <v>26848185.488100268</v>
      </c>
      <c r="G139" s="652">
        <v>1424723.3215691159</v>
      </c>
      <c r="H139" s="652">
        <v>473926.29856218898</v>
      </c>
      <c r="I139" s="652">
        <v>8826.5274538934555</v>
      </c>
      <c r="J139" s="652">
        <v>40251.499944126379</v>
      </c>
      <c r="K139" s="652">
        <v>0</v>
      </c>
      <c r="L139" s="652">
        <v>0</v>
      </c>
      <c r="M139" s="652">
        <v>0</v>
      </c>
      <c r="N139" s="657">
        <v>0</v>
      </c>
      <c r="O139" s="613">
        <v>253</v>
      </c>
      <c r="AZ139" s="644"/>
      <c r="BC139" s="645"/>
      <c r="BD139" s="645"/>
      <c r="BE139" s="645"/>
      <c r="BF139" s="645"/>
    </row>
    <row r="140" spans="2:58" s="610" customFormat="1">
      <c r="B140" s="611" t="s">
        <v>1701</v>
      </c>
      <c r="C140" s="612">
        <v>137</v>
      </c>
      <c r="D140" s="612" t="s">
        <v>1128</v>
      </c>
      <c r="E140" s="652">
        <v>243812</v>
      </c>
      <c r="F140" s="656">
        <v>4305762.9962895978</v>
      </c>
      <c r="G140" s="652">
        <v>228550.37529566855</v>
      </c>
      <c r="H140" s="652">
        <v>199990.25852448406</v>
      </c>
      <c r="I140" s="652">
        <v>1415.5494908046333</v>
      </c>
      <c r="J140" s="652">
        <v>6455.3121879088867</v>
      </c>
      <c r="K140" s="652">
        <v>0</v>
      </c>
      <c r="L140" s="652">
        <v>0</v>
      </c>
      <c r="M140" s="652">
        <v>0</v>
      </c>
      <c r="N140" s="657">
        <v>0</v>
      </c>
      <c r="O140" s="613">
        <v>259</v>
      </c>
      <c r="AZ140" s="644"/>
      <c r="BC140" s="645"/>
      <c r="BD140" s="645"/>
      <c r="BE140" s="645"/>
      <c r="BF140" s="645"/>
    </row>
    <row r="141" spans="2:58" s="610" customFormat="1">
      <c r="B141" s="611" t="s">
        <v>1702</v>
      </c>
      <c r="C141" s="612">
        <v>138</v>
      </c>
      <c r="D141" s="612" t="s">
        <v>1129</v>
      </c>
      <c r="E141" s="652">
        <v>145222</v>
      </c>
      <c r="F141" s="656">
        <v>9452475.2378390823</v>
      </c>
      <c r="G141" s="652">
        <v>559317.53711756365</v>
      </c>
      <c r="H141" s="652">
        <v>53.661924268486189</v>
      </c>
      <c r="I141" s="652">
        <v>3107.5668868204875</v>
      </c>
      <c r="J141" s="652">
        <v>14171.397418137312</v>
      </c>
      <c r="K141" s="652">
        <v>0</v>
      </c>
      <c r="L141" s="652">
        <v>0</v>
      </c>
      <c r="M141" s="652">
        <v>0</v>
      </c>
      <c r="N141" s="657">
        <v>0</v>
      </c>
      <c r="O141" s="613">
        <v>259</v>
      </c>
      <c r="AZ141" s="644"/>
      <c r="BC141" s="645"/>
      <c r="BD141" s="645"/>
      <c r="BE141" s="645"/>
      <c r="BF141" s="645"/>
    </row>
    <row r="142" spans="2:58" s="610" customFormat="1">
      <c r="B142" s="611" t="s">
        <v>1703</v>
      </c>
      <c r="C142" s="612">
        <v>139</v>
      </c>
      <c r="D142" s="612" t="s">
        <v>1704</v>
      </c>
      <c r="E142" s="652">
        <v>334302</v>
      </c>
      <c r="F142" s="656">
        <v>7849051.3849693332</v>
      </c>
      <c r="G142" s="652">
        <v>476429.10114991991</v>
      </c>
      <c r="H142" s="652">
        <v>277.53912340267971</v>
      </c>
      <c r="I142" s="652">
        <v>2580.4301585728654</v>
      </c>
      <c r="J142" s="652">
        <v>11767.502557056168</v>
      </c>
      <c r="K142" s="652">
        <v>0</v>
      </c>
      <c r="L142" s="652">
        <v>0</v>
      </c>
      <c r="M142" s="652">
        <v>0</v>
      </c>
      <c r="N142" s="657">
        <v>0</v>
      </c>
      <c r="O142" s="613">
        <v>259</v>
      </c>
      <c r="AZ142" s="644"/>
      <c r="BC142" s="645"/>
      <c r="BD142" s="645"/>
      <c r="BE142" s="645"/>
      <c r="BF142" s="645"/>
    </row>
    <row r="143" spans="2:58" s="610" customFormat="1">
      <c r="B143" s="611" t="s">
        <v>1705</v>
      </c>
      <c r="C143" s="612">
        <v>140</v>
      </c>
      <c r="D143" s="612" t="s">
        <v>1131</v>
      </c>
      <c r="E143" s="652">
        <v>271922</v>
      </c>
      <c r="F143" s="656">
        <v>2903369.569203726</v>
      </c>
      <c r="G143" s="652">
        <v>144382.88242892496</v>
      </c>
      <c r="H143" s="652">
        <v>634.46135368244745</v>
      </c>
      <c r="I143" s="652">
        <v>954.50291129483719</v>
      </c>
      <c r="J143" s="652">
        <v>4352.8073844833671</v>
      </c>
      <c r="K143" s="652">
        <v>0</v>
      </c>
      <c r="L143" s="652">
        <v>0</v>
      </c>
      <c r="M143" s="652">
        <v>0</v>
      </c>
      <c r="N143" s="657">
        <v>0</v>
      </c>
      <c r="O143" s="613">
        <v>259</v>
      </c>
      <c r="AZ143" s="644"/>
      <c r="BC143" s="645"/>
      <c r="BD143" s="645"/>
      <c r="BE143" s="645"/>
      <c r="BF143" s="645"/>
    </row>
    <row r="144" spans="2:58" s="610" customFormat="1">
      <c r="B144" s="611" t="s">
        <v>1706</v>
      </c>
      <c r="C144" s="612">
        <v>141</v>
      </c>
      <c r="D144" s="612" t="s">
        <v>384</v>
      </c>
      <c r="E144" s="652">
        <v>967510</v>
      </c>
      <c r="F144" s="656">
        <v>15066808.649741746</v>
      </c>
      <c r="G144" s="652">
        <v>877165.62460063491</v>
      </c>
      <c r="H144" s="652">
        <v>4682250.1427419316</v>
      </c>
      <c r="I144" s="652">
        <v>4953.3179904633807</v>
      </c>
      <c r="J144" s="652">
        <v>22588.552503558967</v>
      </c>
      <c r="K144" s="652">
        <v>0</v>
      </c>
      <c r="L144" s="652">
        <v>0</v>
      </c>
      <c r="M144" s="652">
        <v>0</v>
      </c>
      <c r="N144" s="657">
        <v>0</v>
      </c>
      <c r="O144" s="613">
        <v>259</v>
      </c>
      <c r="AZ144" s="644"/>
      <c r="BC144" s="645"/>
      <c r="BD144" s="645"/>
      <c r="BE144" s="645"/>
      <c r="BF144" s="645"/>
    </row>
    <row r="145" spans="2:58" s="610" customFormat="1">
      <c r="B145" s="611" t="s">
        <v>1707</v>
      </c>
      <c r="C145" s="612">
        <v>142</v>
      </c>
      <c r="D145" s="612" t="s">
        <v>1132</v>
      </c>
      <c r="E145" s="652">
        <v>2147341</v>
      </c>
      <c r="F145" s="656">
        <v>851559183.32893372</v>
      </c>
      <c r="G145" s="652">
        <v>85271711.060761735</v>
      </c>
      <c r="H145" s="652">
        <v>4726878.5603116062</v>
      </c>
      <c r="I145" s="652">
        <v>47848.656077134707</v>
      </c>
      <c r="J145" s="652">
        <v>110365.40486912537</v>
      </c>
      <c r="K145" s="652">
        <v>0</v>
      </c>
      <c r="L145" s="652">
        <v>0</v>
      </c>
      <c r="M145" s="652">
        <v>0</v>
      </c>
      <c r="N145" s="657">
        <v>0</v>
      </c>
      <c r="O145" s="613">
        <v>261</v>
      </c>
      <c r="AZ145" s="644"/>
      <c r="BC145" s="645"/>
      <c r="BD145" s="645"/>
      <c r="BE145" s="645"/>
      <c r="BF145" s="645"/>
    </row>
    <row r="146" spans="2:58" s="610" customFormat="1">
      <c r="B146" s="611" t="s">
        <v>1708</v>
      </c>
      <c r="C146" s="612">
        <v>143</v>
      </c>
      <c r="D146" s="612" t="s">
        <v>1133</v>
      </c>
      <c r="E146" s="652">
        <v>221565</v>
      </c>
      <c r="F146" s="656">
        <v>31030291.704297036</v>
      </c>
      <c r="G146" s="652">
        <v>2858417.1770097357</v>
      </c>
      <c r="H146" s="652">
        <v>18249.891438058476</v>
      </c>
      <c r="I146" s="652">
        <v>4677.8802290818221</v>
      </c>
      <c r="J146" s="652">
        <v>4856.1646864367985</v>
      </c>
      <c r="K146" s="652">
        <v>0</v>
      </c>
      <c r="L146" s="652">
        <v>0</v>
      </c>
      <c r="M146" s="652">
        <v>0</v>
      </c>
      <c r="N146" s="657">
        <v>0</v>
      </c>
      <c r="O146" s="613">
        <v>261</v>
      </c>
      <c r="AZ146" s="644"/>
      <c r="BC146" s="645"/>
      <c r="BD146" s="645"/>
      <c r="BE146" s="645"/>
      <c r="BF146" s="645"/>
    </row>
    <row r="147" spans="2:58" s="610" customFormat="1">
      <c r="B147" s="611" t="s">
        <v>1709</v>
      </c>
      <c r="C147" s="612">
        <v>144</v>
      </c>
      <c r="D147" s="612" t="s">
        <v>1134</v>
      </c>
      <c r="E147" s="652">
        <v>3210279</v>
      </c>
      <c r="F147" s="656">
        <v>60436246.194618106</v>
      </c>
      <c r="G147" s="652">
        <v>4425894.5188724454</v>
      </c>
      <c r="H147" s="652">
        <v>180761.87956832923</v>
      </c>
      <c r="I147" s="652">
        <v>3628.0922609496288</v>
      </c>
      <c r="J147" s="652">
        <v>8286.1315216437033</v>
      </c>
      <c r="K147" s="652">
        <v>0</v>
      </c>
      <c r="L147" s="652">
        <v>0</v>
      </c>
      <c r="M147" s="652">
        <v>0</v>
      </c>
      <c r="N147" s="657">
        <v>0</v>
      </c>
      <c r="O147" s="613">
        <v>261</v>
      </c>
      <c r="AZ147" s="644"/>
      <c r="BC147" s="645"/>
      <c r="BD147" s="645"/>
      <c r="BE147" s="645"/>
      <c r="BF147" s="645"/>
    </row>
    <row r="148" spans="2:58" s="610" customFormat="1">
      <c r="B148" s="611" t="s">
        <v>1710</v>
      </c>
      <c r="C148" s="612">
        <v>145</v>
      </c>
      <c r="D148" s="612" t="s">
        <v>1135</v>
      </c>
      <c r="E148" s="652">
        <v>1203227</v>
      </c>
      <c r="F148" s="656">
        <v>26749755.903218172</v>
      </c>
      <c r="G148" s="652">
        <v>2120784.6940576285</v>
      </c>
      <c r="H148" s="652">
        <v>123586.69644757791</v>
      </c>
      <c r="I148" s="652">
        <v>15492.798170753538</v>
      </c>
      <c r="J148" s="652">
        <v>3410.2273418615473</v>
      </c>
      <c r="K148" s="652">
        <v>0</v>
      </c>
      <c r="L148" s="652">
        <v>0</v>
      </c>
      <c r="M148" s="652">
        <v>0</v>
      </c>
      <c r="N148" s="657">
        <v>0</v>
      </c>
      <c r="O148" s="613">
        <v>261</v>
      </c>
      <c r="AZ148" s="644"/>
      <c r="BC148" s="645"/>
      <c r="BD148" s="645"/>
      <c r="BE148" s="645"/>
      <c r="BF148" s="645"/>
    </row>
    <row r="149" spans="2:58" s="610" customFormat="1">
      <c r="B149" s="611" t="s">
        <v>1711</v>
      </c>
      <c r="C149" s="612">
        <v>146</v>
      </c>
      <c r="D149" s="612" t="s">
        <v>642</v>
      </c>
      <c r="E149" s="652">
        <v>0</v>
      </c>
      <c r="F149" s="656">
        <v>0</v>
      </c>
      <c r="G149" s="652">
        <v>0</v>
      </c>
      <c r="H149" s="652">
        <v>0</v>
      </c>
      <c r="I149" s="652">
        <v>0</v>
      </c>
      <c r="J149" s="652">
        <v>0</v>
      </c>
      <c r="K149" s="652">
        <v>0</v>
      </c>
      <c r="L149" s="652">
        <v>0</v>
      </c>
      <c r="M149" s="652">
        <v>0</v>
      </c>
      <c r="N149" s="657">
        <v>0</v>
      </c>
      <c r="O149" s="613">
        <v>261</v>
      </c>
      <c r="AZ149" s="644"/>
      <c r="BC149" s="645"/>
      <c r="BD149" s="645"/>
      <c r="BE149" s="645"/>
      <c r="BF149" s="645"/>
    </row>
    <row r="150" spans="2:58" s="610" customFormat="1">
      <c r="B150" s="611" t="s">
        <v>1712</v>
      </c>
      <c r="C150" s="612">
        <v>147</v>
      </c>
      <c r="D150" s="612" t="s">
        <v>644</v>
      </c>
      <c r="E150" s="652">
        <v>6072576</v>
      </c>
      <c r="F150" s="656">
        <v>141672463.61631781</v>
      </c>
      <c r="G150" s="652">
        <v>7626096.3203716408</v>
      </c>
      <c r="H150" s="652">
        <v>44331.051951626279</v>
      </c>
      <c r="I150" s="652">
        <v>31253.603519826036</v>
      </c>
      <c r="J150" s="652">
        <v>63837.452262192768</v>
      </c>
      <c r="K150" s="652">
        <v>0</v>
      </c>
      <c r="L150" s="652">
        <v>0</v>
      </c>
      <c r="M150" s="652">
        <v>0</v>
      </c>
      <c r="N150" s="657">
        <v>0</v>
      </c>
      <c r="O150" s="613">
        <v>262</v>
      </c>
      <c r="AZ150" s="644"/>
      <c r="BC150" s="645"/>
      <c r="BD150" s="645"/>
      <c r="BE150" s="645"/>
      <c r="BF150" s="645"/>
    </row>
    <row r="151" spans="2:58" s="610" customFormat="1">
      <c r="B151" s="611" t="s">
        <v>1713</v>
      </c>
      <c r="C151" s="612">
        <v>148</v>
      </c>
      <c r="D151" s="612" t="s">
        <v>646</v>
      </c>
      <c r="E151" s="652">
        <v>939646</v>
      </c>
      <c r="F151" s="656">
        <v>13147380.086725887</v>
      </c>
      <c r="G151" s="652">
        <v>775982.63912990747</v>
      </c>
      <c r="H151" s="652">
        <v>426.81551605882152</v>
      </c>
      <c r="I151" s="652">
        <v>2451.8058367266894</v>
      </c>
      <c r="J151" s="652">
        <v>5048.4370857635658</v>
      </c>
      <c r="K151" s="652">
        <v>0</v>
      </c>
      <c r="L151" s="652">
        <v>0</v>
      </c>
      <c r="M151" s="652">
        <v>0</v>
      </c>
      <c r="N151" s="657">
        <v>0</v>
      </c>
      <c r="O151" s="613">
        <v>262</v>
      </c>
      <c r="AZ151" s="644"/>
      <c r="BC151" s="645"/>
      <c r="BD151" s="645"/>
      <c r="BE151" s="645"/>
      <c r="BF151" s="645"/>
    </row>
    <row r="152" spans="2:58" s="610" customFormat="1">
      <c r="B152" s="611" t="s">
        <v>1714</v>
      </c>
      <c r="C152" s="612">
        <v>149</v>
      </c>
      <c r="D152" s="612" t="s">
        <v>1139</v>
      </c>
      <c r="E152" s="652">
        <v>2509011</v>
      </c>
      <c r="F152" s="656">
        <v>42198903.253942862</v>
      </c>
      <c r="G152" s="652">
        <v>2746925.9636993036</v>
      </c>
      <c r="H152" s="652">
        <v>17209.421300391918</v>
      </c>
      <c r="I152" s="652">
        <v>10172.752382151473</v>
      </c>
      <c r="J152" s="652">
        <v>20700.584741071565</v>
      </c>
      <c r="K152" s="652">
        <v>0</v>
      </c>
      <c r="L152" s="652">
        <v>0</v>
      </c>
      <c r="M152" s="652">
        <v>0</v>
      </c>
      <c r="N152" s="657">
        <v>0</v>
      </c>
      <c r="O152" s="613">
        <v>262</v>
      </c>
      <c r="AZ152" s="644"/>
      <c r="BC152" s="645"/>
      <c r="BD152" s="645"/>
      <c r="BE152" s="645"/>
      <c r="BF152" s="645"/>
    </row>
    <row r="153" spans="2:58" s="610" customFormat="1">
      <c r="B153" s="611" t="s">
        <v>1715</v>
      </c>
      <c r="C153" s="612">
        <v>150</v>
      </c>
      <c r="D153" s="612" t="s">
        <v>1140</v>
      </c>
      <c r="E153" s="652">
        <v>1137127</v>
      </c>
      <c r="F153" s="656">
        <v>15245866.422442563</v>
      </c>
      <c r="G153" s="652">
        <v>999180.2284034586</v>
      </c>
      <c r="H153" s="652">
        <v>185.43920014573968</v>
      </c>
      <c r="I153" s="652">
        <v>9392.8937062957484</v>
      </c>
      <c r="J153" s="652">
        <v>18641.592679985188</v>
      </c>
      <c r="K153" s="652">
        <v>0</v>
      </c>
      <c r="L153" s="652">
        <v>0</v>
      </c>
      <c r="M153" s="652">
        <v>0</v>
      </c>
      <c r="N153" s="657">
        <v>0</v>
      </c>
      <c r="O153" s="613">
        <v>262</v>
      </c>
      <c r="AZ153" s="644"/>
      <c r="BC153" s="645"/>
      <c r="BD153" s="645"/>
      <c r="BE153" s="645"/>
      <c r="BF153" s="645"/>
    </row>
    <row r="154" spans="2:58" s="610" customFormat="1">
      <c r="B154" s="611" t="s">
        <v>1716</v>
      </c>
      <c r="C154" s="612">
        <v>151</v>
      </c>
      <c r="D154" s="612" t="s">
        <v>1141</v>
      </c>
      <c r="E154" s="652">
        <v>354530</v>
      </c>
      <c r="F154" s="656">
        <v>7984422.9947735108</v>
      </c>
      <c r="G154" s="652">
        <v>527680.92258523719</v>
      </c>
      <c r="H154" s="652">
        <v>1016.0894756141804</v>
      </c>
      <c r="I154" s="652">
        <v>856.2719396879146</v>
      </c>
      <c r="J154" s="652">
        <v>1830.6492686013607</v>
      </c>
      <c r="K154" s="652">
        <v>0</v>
      </c>
      <c r="L154" s="652">
        <v>0</v>
      </c>
      <c r="M154" s="652">
        <v>0</v>
      </c>
      <c r="N154" s="657">
        <v>0</v>
      </c>
      <c r="O154" s="613">
        <v>263</v>
      </c>
      <c r="AZ154" s="644"/>
      <c r="BC154" s="645"/>
      <c r="BD154" s="645"/>
      <c r="BE154" s="645"/>
      <c r="BF154" s="645"/>
    </row>
    <row r="155" spans="2:58" s="610" customFormat="1">
      <c r="B155" s="611" t="s">
        <v>1717</v>
      </c>
      <c r="C155" s="612">
        <v>152</v>
      </c>
      <c r="D155" s="612" t="s">
        <v>1143</v>
      </c>
      <c r="E155" s="652">
        <v>76171</v>
      </c>
      <c r="F155" s="656">
        <v>2037977.8384410618</v>
      </c>
      <c r="G155" s="652">
        <v>125672.51466748095</v>
      </c>
      <c r="H155" s="652">
        <v>334.95510071098181</v>
      </c>
      <c r="I155" s="652">
        <v>1242.6502928258626</v>
      </c>
      <c r="J155" s="652">
        <v>2466.6419875570923</v>
      </c>
      <c r="K155" s="652">
        <v>0</v>
      </c>
      <c r="L155" s="652">
        <v>0</v>
      </c>
      <c r="M155" s="652">
        <v>0</v>
      </c>
      <c r="N155" s="657">
        <v>0</v>
      </c>
      <c r="O155" s="613">
        <v>263</v>
      </c>
      <c r="AZ155" s="644"/>
      <c r="BC155" s="645"/>
      <c r="BD155" s="645"/>
      <c r="BE155" s="645"/>
      <c r="BF155" s="645"/>
    </row>
    <row r="156" spans="2:58" s="610" customFormat="1">
      <c r="B156" s="611" t="s">
        <v>1718</v>
      </c>
      <c r="C156" s="612">
        <v>153</v>
      </c>
      <c r="D156" s="612" t="s">
        <v>1719</v>
      </c>
      <c r="E156" s="652">
        <v>1145286</v>
      </c>
      <c r="F156" s="656">
        <v>30893586.628507808</v>
      </c>
      <c r="G156" s="652">
        <v>2004798.6923040268</v>
      </c>
      <c r="H156" s="652">
        <v>157073.64617521904</v>
      </c>
      <c r="I156" s="652">
        <v>2743.1148111475954</v>
      </c>
      <c r="J156" s="652">
        <v>5970.3708351898795</v>
      </c>
      <c r="K156" s="652">
        <v>0</v>
      </c>
      <c r="L156" s="652">
        <v>0</v>
      </c>
      <c r="M156" s="652">
        <v>0</v>
      </c>
      <c r="N156" s="657">
        <v>0</v>
      </c>
      <c r="O156" s="613">
        <v>263</v>
      </c>
      <c r="AZ156" s="644"/>
      <c r="BC156" s="645"/>
      <c r="BD156" s="645"/>
      <c r="BE156" s="645"/>
      <c r="BF156" s="645"/>
    </row>
    <row r="157" spans="2:58" s="610" customFormat="1">
      <c r="B157" s="611" t="s">
        <v>1720</v>
      </c>
      <c r="C157" s="612">
        <v>154</v>
      </c>
      <c r="D157" s="612" t="s">
        <v>1146</v>
      </c>
      <c r="E157" s="652">
        <v>1716047</v>
      </c>
      <c r="F157" s="656">
        <v>44545310.586670369</v>
      </c>
      <c r="G157" s="652">
        <v>2813069.4809657391</v>
      </c>
      <c r="H157" s="652">
        <v>716.32840830838802</v>
      </c>
      <c r="I157" s="652">
        <v>2486.461029870914</v>
      </c>
      <c r="J157" s="652">
        <v>5741.0013900613176</v>
      </c>
      <c r="K157" s="652">
        <v>0</v>
      </c>
      <c r="L157" s="652">
        <v>0</v>
      </c>
      <c r="M157" s="652">
        <v>0</v>
      </c>
      <c r="N157" s="657">
        <v>0</v>
      </c>
      <c r="O157" s="613">
        <v>269</v>
      </c>
      <c r="AZ157" s="644"/>
      <c r="BC157" s="645"/>
      <c r="BD157" s="645"/>
      <c r="BE157" s="645"/>
      <c r="BF157" s="645"/>
    </row>
    <row r="158" spans="2:58" s="610" customFormat="1">
      <c r="B158" s="611" t="s">
        <v>1721</v>
      </c>
      <c r="C158" s="612">
        <v>155</v>
      </c>
      <c r="D158" s="612" t="s">
        <v>392</v>
      </c>
      <c r="E158" s="652">
        <v>311012</v>
      </c>
      <c r="F158" s="656">
        <v>19091647.869022101</v>
      </c>
      <c r="G158" s="652">
        <v>1374965.1757541455</v>
      </c>
      <c r="H158" s="652">
        <v>649.70514620002268</v>
      </c>
      <c r="I158" s="652">
        <v>1838.3706437159858</v>
      </c>
      <c r="J158" s="652">
        <v>3969.1080155720838</v>
      </c>
      <c r="K158" s="652">
        <v>0</v>
      </c>
      <c r="L158" s="652">
        <v>0</v>
      </c>
      <c r="M158" s="652">
        <v>0</v>
      </c>
      <c r="N158" s="657">
        <v>0</v>
      </c>
      <c r="O158" s="613">
        <v>269</v>
      </c>
      <c r="AZ158" s="644"/>
      <c r="BC158" s="645"/>
      <c r="BD158" s="645"/>
      <c r="BE158" s="645"/>
      <c r="BF158" s="645"/>
    </row>
    <row r="159" spans="2:58" s="610" customFormat="1">
      <c r="B159" s="611" t="s">
        <v>1722</v>
      </c>
      <c r="C159" s="612">
        <v>156</v>
      </c>
      <c r="D159" s="612" t="s">
        <v>1147</v>
      </c>
      <c r="E159" s="652">
        <v>1076886</v>
      </c>
      <c r="F159" s="656">
        <v>9720059.7191282585</v>
      </c>
      <c r="G159" s="652">
        <v>348533.97532548947</v>
      </c>
      <c r="H159" s="652">
        <v>125.80530516759177</v>
      </c>
      <c r="I159" s="652">
        <v>54.474115059883367</v>
      </c>
      <c r="J159" s="652">
        <v>90.368389549907036</v>
      </c>
      <c r="K159" s="652">
        <v>0</v>
      </c>
      <c r="L159" s="652">
        <v>0</v>
      </c>
      <c r="M159" s="652">
        <v>0</v>
      </c>
      <c r="N159" s="657">
        <v>0</v>
      </c>
      <c r="O159" s="613">
        <v>271</v>
      </c>
      <c r="AZ159" s="644"/>
      <c r="BC159" s="645"/>
      <c r="BD159" s="645"/>
      <c r="BE159" s="645"/>
      <c r="BF159" s="645"/>
    </row>
    <row r="160" spans="2:58" s="610" customFormat="1">
      <c r="B160" s="611" t="s">
        <v>1723</v>
      </c>
      <c r="C160" s="612">
        <v>157</v>
      </c>
      <c r="D160" s="612" t="s">
        <v>1724</v>
      </c>
      <c r="E160" s="652">
        <v>294785</v>
      </c>
      <c r="F160" s="656">
        <v>8577809.7274723724</v>
      </c>
      <c r="G160" s="652">
        <v>707058.3098057406</v>
      </c>
      <c r="H160" s="652">
        <v>606.87887954278835</v>
      </c>
      <c r="I160" s="652">
        <v>48.072605267699281</v>
      </c>
      <c r="J160" s="652">
        <v>79.748774527768575</v>
      </c>
      <c r="K160" s="652">
        <v>0</v>
      </c>
      <c r="L160" s="652">
        <v>0</v>
      </c>
      <c r="M160" s="652">
        <v>0</v>
      </c>
      <c r="N160" s="657">
        <v>0</v>
      </c>
      <c r="O160" s="613">
        <v>271</v>
      </c>
      <c r="AZ160" s="644"/>
      <c r="BC160" s="645"/>
      <c r="BD160" s="645"/>
      <c r="BE160" s="645"/>
      <c r="BF160" s="645"/>
    </row>
    <row r="161" spans="2:58" s="610" customFormat="1">
      <c r="B161" s="611" t="s">
        <v>1725</v>
      </c>
      <c r="C161" s="612">
        <v>158</v>
      </c>
      <c r="D161" s="612" t="s">
        <v>1726</v>
      </c>
      <c r="E161" s="652">
        <v>479635</v>
      </c>
      <c r="F161" s="656">
        <v>10039145.092222225</v>
      </c>
      <c r="G161" s="652">
        <v>473399.78326656064</v>
      </c>
      <c r="H161" s="652">
        <v>10.14525535530538</v>
      </c>
      <c r="I161" s="652">
        <v>56.262364703415962</v>
      </c>
      <c r="J161" s="652">
        <v>93.334958905307985</v>
      </c>
      <c r="K161" s="652">
        <v>0</v>
      </c>
      <c r="L161" s="652">
        <v>0</v>
      </c>
      <c r="M161" s="652">
        <v>0</v>
      </c>
      <c r="N161" s="657">
        <v>0</v>
      </c>
      <c r="O161" s="613">
        <v>271</v>
      </c>
      <c r="AZ161" s="644"/>
      <c r="BC161" s="645"/>
      <c r="BD161" s="645"/>
      <c r="BE161" s="645"/>
      <c r="BF161" s="645"/>
    </row>
    <row r="162" spans="2:58" s="610" customFormat="1">
      <c r="B162" s="611" t="s">
        <v>1727</v>
      </c>
      <c r="C162" s="612">
        <v>159</v>
      </c>
      <c r="D162" s="612" t="s">
        <v>1150</v>
      </c>
      <c r="E162" s="652">
        <v>1748513</v>
      </c>
      <c r="F162" s="656">
        <v>1535528.0197909574</v>
      </c>
      <c r="G162" s="652">
        <v>96493.3080459435</v>
      </c>
      <c r="H162" s="652">
        <v>142.21897479023659</v>
      </c>
      <c r="I162" s="652">
        <v>8.6055572131062288</v>
      </c>
      <c r="J162" s="652">
        <v>14.275961081205327</v>
      </c>
      <c r="K162" s="652">
        <v>0</v>
      </c>
      <c r="L162" s="652">
        <v>0</v>
      </c>
      <c r="M162" s="652">
        <v>0</v>
      </c>
      <c r="N162" s="657">
        <v>0</v>
      </c>
      <c r="O162" s="613">
        <v>271</v>
      </c>
      <c r="AZ162" s="644"/>
      <c r="BC162" s="645"/>
      <c r="BD162" s="645"/>
      <c r="BE162" s="645"/>
      <c r="BF162" s="645"/>
    </row>
    <row r="163" spans="2:58" s="610" customFormat="1">
      <c r="B163" s="611" t="s">
        <v>1728</v>
      </c>
      <c r="C163" s="612">
        <v>160</v>
      </c>
      <c r="D163" s="612" t="s">
        <v>653</v>
      </c>
      <c r="E163" s="652">
        <v>0</v>
      </c>
      <c r="F163" s="656">
        <v>0</v>
      </c>
      <c r="G163" s="652">
        <v>0</v>
      </c>
      <c r="H163" s="652">
        <v>0</v>
      </c>
      <c r="I163" s="652">
        <v>0</v>
      </c>
      <c r="J163" s="652">
        <v>0</v>
      </c>
      <c r="K163" s="652">
        <v>0</v>
      </c>
      <c r="L163" s="652">
        <v>0</v>
      </c>
      <c r="M163" s="652">
        <v>0</v>
      </c>
      <c r="N163" s="657">
        <v>0</v>
      </c>
      <c r="O163" s="613">
        <v>271</v>
      </c>
      <c r="AZ163" s="644"/>
      <c r="BC163" s="645"/>
      <c r="BD163" s="645"/>
      <c r="BE163" s="645"/>
      <c r="BF163" s="645"/>
    </row>
    <row r="164" spans="2:58" s="610" customFormat="1">
      <c r="B164" s="611" t="s">
        <v>1729</v>
      </c>
      <c r="C164" s="612">
        <v>161</v>
      </c>
      <c r="D164" s="612" t="s">
        <v>655</v>
      </c>
      <c r="E164" s="652">
        <v>952929</v>
      </c>
      <c r="F164" s="656">
        <v>2844144.764580457</v>
      </c>
      <c r="G164" s="652">
        <v>154290.14854956258</v>
      </c>
      <c r="H164" s="652">
        <v>336.82247779613863</v>
      </c>
      <c r="I164" s="652">
        <v>111.11284670860717</v>
      </c>
      <c r="J164" s="652">
        <v>168.20226436603122</v>
      </c>
      <c r="K164" s="652">
        <v>0</v>
      </c>
      <c r="L164" s="652">
        <v>0</v>
      </c>
      <c r="M164" s="652">
        <v>0</v>
      </c>
      <c r="N164" s="657">
        <v>0</v>
      </c>
      <c r="O164" s="613">
        <v>272</v>
      </c>
      <c r="AZ164" s="644"/>
      <c r="BC164" s="645"/>
      <c r="BD164" s="645"/>
      <c r="BE164" s="645"/>
      <c r="BF164" s="645"/>
    </row>
    <row r="165" spans="2:58" s="610" customFormat="1">
      <c r="B165" s="611" t="s">
        <v>1730</v>
      </c>
      <c r="C165" s="612">
        <v>162</v>
      </c>
      <c r="D165" s="612" t="s">
        <v>1153</v>
      </c>
      <c r="E165" s="652">
        <v>152141</v>
      </c>
      <c r="F165" s="656">
        <v>673039.9731546219</v>
      </c>
      <c r="G165" s="652">
        <v>36256.475639019045</v>
      </c>
      <c r="H165" s="652">
        <v>127.83021747684779</v>
      </c>
      <c r="I165" s="652">
        <v>26.293804836240813</v>
      </c>
      <c r="J165" s="652">
        <v>39.803475864970459</v>
      </c>
      <c r="K165" s="652">
        <v>0</v>
      </c>
      <c r="L165" s="652">
        <v>0</v>
      </c>
      <c r="M165" s="652">
        <v>0</v>
      </c>
      <c r="N165" s="657">
        <v>0</v>
      </c>
      <c r="O165" s="613">
        <v>272</v>
      </c>
      <c r="AZ165" s="644"/>
      <c r="BC165" s="645"/>
      <c r="BD165" s="645"/>
      <c r="BE165" s="645"/>
      <c r="BF165" s="645"/>
    </row>
    <row r="166" spans="2:58" s="610" customFormat="1">
      <c r="B166" s="611" t="s">
        <v>1731</v>
      </c>
      <c r="C166" s="612">
        <v>163</v>
      </c>
      <c r="D166" s="612" t="s">
        <v>1155</v>
      </c>
      <c r="E166" s="652">
        <v>617511</v>
      </c>
      <c r="F166" s="656">
        <v>5364448.8605220215</v>
      </c>
      <c r="G166" s="652">
        <v>289127.78529072658</v>
      </c>
      <c r="H166" s="652">
        <v>52.755327847587971</v>
      </c>
      <c r="I166" s="652">
        <v>209.57413678036579</v>
      </c>
      <c r="J166" s="652">
        <v>317.25264362507977</v>
      </c>
      <c r="K166" s="652">
        <v>0</v>
      </c>
      <c r="L166" s="652">
        <v>0</v>
      </c>
      <c r="M166" s="652">
        <v>0</v>
      </c>
      <c r="N166" s="657">
        <v>0</v>
      </c>
      <c r="O166" s="613">
        <v>272</v>
      </c>
      <c r="AZ166" s="644"/>
      <c r="BC166" s="645"/>
      <c r="BD166" s="645"/>
      <c r="BE166" s="645"/>
      <c r="BF166" s="645"/>
    </row>
    <row r="167" spans="2:58" s="610" customFormat="1">
      <c r="B167" s="611" t="s">
        <v>1732</v>
      </c>
      <c r="C167" s="612">
        <v>164</v>
      </c>
      <c r="D167" s="612" t="s">
        <v>1156</v>
      </c>
      <c r="E167" s="652">
        <v>834236</v>
      </c>
      <c r="F167" s="656">
        <v>2942186.4773570788</v>
      </c>
      <c r="G167" s="652">
        <v>171426.782291957</v>
      </c>
      <c r="H167" s="652">
        <v>0</v>
      </c>
      <c r="I167" s="652">
        <v>114.94306447335059</v>
      </c>
      <c r="J167" s="652">
        <v>174.00043550581299</v>
      </c>
      <c r="K167" s="652">
        <v>0</v>
      </c>
      <c r="L167" s="652">
        <v>0</v>
      </c>
      <c r="M167" s="652">
        <v>0</v>
      </c>
      <c r="N167" s="657">
        <v>0</v>
      </c>
      <c r="O167" s="613">
        <v>272</v>
      </c>
      <c r="AZ167" s="644"/>
      <c r="BC167" s="645"/>
      <c r="BD167" s="645"/>
      <c r="BE167" s="645"/>
      <c r="BF167" s="645"/>
    </row>
    <row r="168" spans="2:58" s="610" customFormat="1">
      <c r="B168" s="611" t="s">
        <v>1733</v>
      </c>
      <c r="C168" s="612">
        <v>165</v>
      </c>
      <c r="D168" s="612" t="s">
        <v>1157</v>
      </c>
      <c r="E168" s="652">
        <v>983545</v>
      </c>
      <c r="F168" s="656">
        <v>9761370.3022802975</v>
      </c>
      <c r="G168" s="652">
        <v>584621.27908940648</v>
      </c>
      <c r="H168" s="652">
        <v>3715.293910777054</v>
      </c>
      <c r="I168" s="652">
        <v>381.34966108984753</v>
      </c>
      <c r="J168" s="652">
        <v>577.28587117156576</v>
      </c>
      <c r="K168" s="652">
        <v>1170</v>
      </c>
      <c r="L168" s="652">
        <v>0</v>
      </c>
      <c r="M168" s="652">
        <v>305500</v>
      </c>
      <c r="N168" s="657">
        <v>0</v>
      </c>
      <c r="O168" s="613">
        <v>272</v>
      </c>
      <c r="AZ168" s="644"/>
      <c r="BC168" s="645"/>
      <c r="BD168" s="645"/>
      <c r="BE168" s="645"/>
      <c r="BF168" s="645"/>
    </row>
    <row r="169" spans="2:58" s="610" customFormat="1">
      <c r="B169" s="611" t="s">
        <v>1734</v>
      </c>
      <c r="C169" s="612">
        <v>166</v>
      </c>
      <c r="D169" s="612" t="s">
        <v>1158</v>
      </c>
      <c r="E169" s="652">
        <v>193382</v>
      </c>
      <c r="F169" s="656">
        <v>86323.664679666195</v>
      </c>
      <c r="G169" s="652">
        <v>5790.9816941719355</v>
      </c>
      <c r="H169" s="652">
        <v>397.69400992797085</v>
      </c>
      <c r="I169" s="652">
        <v>3.3724261297549796</v>
      </c>
      <c r="J169" s="652">
        <v>5.1051676582417853</v>
      </c>
      <c r="K169" s="652">
        <v>0</v>
      </c>
      <c r="L169" s="652">
        <v>0</v>
      </c>
      <c r="M169" s="652">
        <v>0</v>
      </c>
      <c r="N169" s="657">
        <v>0</v>
      </c>
      <c r="O169" s="613">
        <v>272</v>
      </c>
      <c r="AZ169" s="644"/>
      <c r="BC169" s="645"/>
      <c r="BD169" s="645"/>
      <c r="BE169" s="645"/>
      <c r="BF169" s="645"/>
    </row>
    <row r="170" spans="2:58" s="610" customFormat="1">
      <c r="B170" s="611" t="s">
        <v>1735</v>
      </c>
      <c r="C170" s="612">
        <v>167</v>
      </c>
      <c r="D170" s="612" t="s">
        <v>657</v>
      </c>
      <c r="E170" s="652">
        <v>883450</v>
      </c>
      <c r="F170" s="656">
        <v>1793414.4555060118</v>
      </c>
      <c r="G170" s="652">
        <v>104424.90264593356</v>
      </c>
      <c r="H170" s="652">
        <v>7614.0801741203832</v>
      </c>
      <c r="I170" s="652">
        <v>70.063728105989881</v>
      </c>
      <c r="J170" s="652">
        <v>106.06224272391486</v>
      </c>
      <c r="K170" s="652">
        <v>0</v>
      </c>
      <c r="L170" s="652">
        <v>0</v>
      </c>
      <c r="M170" s="652">
        <v>0</v>
      </c>
      <c r="N170" s="657">
        <v>0</v>
      </c>
      <c r="O170" s="613">
        <v>272</v>
      </c>
      <c r="AZ170" s="644"/>
      <c r="BC170" s="645"/>
      <c r="BD170" s="645"/>
      <c r="BE170" s="645"/>
      <c r="BF170" s="645"/>
    </row>
    <row r="171" spans="2:58" s="610" customFormat="1">
      <c r="B171" s="611" t="s">
        <v>1736</v>
      </c>
      <c r="C171" s="612">
        <v>168</v>
      </c>
      <c r="D171" s="612" t="s">
        <v>659</v>
      </c>
      <c r="E171" s="652">
        <v>2650782</v>
      </c>
      <c r="F171" s="656">
        <v>5423734.5357118724</v>
      </c>
      <c r="G171" s="652">
        <v>301817.02035192563</v>
      </c>
      <c r="H171" s="652">
        <v>41502.046526076345</v>
      </c>
      <c r="I171" s="652">
        <v>211.89026366020059</v>
      </c>
      <c r="J171" s="652">
        <v>320.75878892949186</v>
      </c>
      <c r="K171" s="652">
        <v>0</v>
      </c>
      <c r="L171" s="652">
        <v>0</v>
      </c>
      <c r="M171" s="652">
        <v>0</v>
      </c>
      <c r="N171" s="657">
        <v>0</v>
      </c>
      <c r="O171" s="613">
        <v>281</v>
      </c>
      <c r="AZ171" s="644"/>
      <c r="BC171" s="645"/>
      <c r="BD171" s="645"/>
      <c r="BE171" s="645"/>
      <c r="BF171" s="645"/>
    </row>
    <row r="172" spans="2:58" s="610" customFormat="1">
      <c r="B172" s="611" t="s">
        <v>1737</v>
      </c>
      <c r="C172" s="612">
        <v>169</v>
      </c>
      <c r="D172" s="612" t="s">
        <v>661</v>
      </c>
      <c r="E172" s="652">
        <v>2042541</v>
      </c>
      <c r="F172" s="656">
        <v>7986617.6682254681</v>
      </c>
      <c r="G172" s="652">
        <v>513588.53181203682</v>
      </c>
      <c r="H172" s="652">
        <v>22571.252428426127</v>
      </c>
      <c r="I172" s="652">
        <v>312.01499858277924</v>
      </c>
      <c r="J172" s="652">
        <v>472.32728556959995</v>
      </c>
      <c r="K172" s="652">
        <v>0</v>
      </c>
      <c r="L172" s="652">
        <v>0</v>
      </c>
      <c r="M172" s="652">
        <v>0</v>
      </c>
      <c r="N172" s="657">
        <v>0</v>
      </c>
      <c r="O172" s="613">
        <v>281</v>
      </c>
      <c r="AZ172" s="644"/>
      <c r="BC172" s="645"/>
      <c r="BD172" s="645"/>
      <c r="BE172" s="645"/>
      <c r="BF172" s="645"/>
    </row>
    <row r="173" spans="2:58" s="610" customFormat="1">
      <c r="B173" s="611" t="s">
        <v>1738</v>
      </c>
      <c r="C173" s="612">
        <v>170</v>
      </c>
      <c r="D173" s="612" t="s">
        <v>663</v>
      </c>
      <c r="E173" s="652">
        <v>741857</v>
      </c>
      <c r="F173" s="656">
        <v>1015537.0048252743</v>
      </c>
      <c r="G173" s="652">
        <v>55970.883355482845</v>
      </c>
      <c r="H173" s="652">
        <v>6390.2937956877977</v>
      </c>
      <c r="I173" s="652">
        <v>39.674213826705063</v>
      </c>
      <c r="J173" s="652">
        <v>60.058695283854696</v>
      </c>
      <c r="K173" s="652">
        <v>0</v>
      </c>
      <c r="L173" s="652">
        <v>0</v>
      </c>
      <c r="M173" s="652">
        <v>0</v>
      </c>
      <c r="N173" s="657">
        <v>0</v>
      </c>
      <c r="O173" s="613">
        <v>289</v>
      </c>
      <c r="AZ173" s="644"/>
      <c r="BC173" s="645"/>
      <c r="BD173" s="645"/>
      <c r="BE173" s="645"/>
      <c r="BF173" s="645"/>
    </row>
    <row r="174" spans="2:58" s="610" customFormat="1">
      <c r="B174" s="611" t="s">
        <v>1739</v>
      </c>
      <c r="C174" s="612">
        <v>171</v>
      </c>
      <c r="D174" s="612" t="s">
        <v>1740</v>
      </c>
      <c r="E174" s="652">
        <v>1291064</v>
      </c>
      <c r="F174" s="656">
        <v>3830796.500508022</v>
      </c>
      <c r="G174" s="652">
        <v>212302.88105544122</v>
      </c>
      <c r="H174" s="652">
        <v>3458.0577632163472</v>
      </c>
      <c r="I174" s="652">
        <v>149.65859320300981</v>
      </c>
      <c r="J174" s="652">
        <v>226.55268948870338</v>
      </c>
      <c r="K174" s="652">
        <v>0</v>
      </c>
      <c r="L174" s="652">
        <v>0</v>
      </c>
      <c r="M174" s="652">
        <v>0</v>
      </c>
      <c r="N174" s="657">
        <v>0</v>
      </c>
      <c r="O174" s="613">
        <v>289</v>
      </c>
      <c r="AZ174" s="644"/>
      <c r="BC174" s="645"/>
      <c r="BD174" s="645"/>
      <c r="BE174" s="645"/>
      <c r="BF174" s="645"/>
    </row>
    <row r="175" spans="2:58" s="610" customFormat="1">
      <c r="B175" s="611" t="s">
        <v>1741</v>
      </c>
      <c r="C175" s="612">
        <v>172</v>
      </c>
      <c r="D175" s="612" t="s">
        <v>1742</v>
      </c>
      <c r="E175" s="652">
        <v>1099907</v>
      </c>
      <c r="F175" s="656">
        <v>3351155.2806866909</v>
      </c>
      <c r="G175" s="652">
        <v>190058.52336952387</v>
      </c>
      <c r="H175" s="652">
        <v>19393.866640522599</v>
      </c>
      <c r="I175" s="652">
        <v>130.92034119951219</v>
      </c>
      <c r="J175" s="652">
        <v>198.18678481959483</v>
      </c>
      <c r="K175" s="652">
        <v>0</v>
      </c>
      <c r="L175" s="652">
        <v>0</v>
      </c>
      <c r="M175" s="652">
        <v>0</v>
      </c>
      <c r="N175" s="657">
        <v>0</v>
      </c>
      <c r="O175" s="613">
        <v>289</v>
      </c>
      <c r="AZ175" s="644"/>
      <c r="BC175" s="645"/>
      <c r="BD175" s="645"/>
      <c r="BE175" s="645"/>
      <c r="BF175" s="645"/>
    </row>
    <row r="176" spans="2:58" s="610" customFormat="1">
      <c r="B176" s="611" t="s">
        <v>1743</v>
      </c>
      <c r="C176" s="612">
        <v>173</v>
      </c>
      <c r="D176" s="612" t="s">
        <v>1744</v>
      </c>
      <c r="E176" s="652">
        <v>885425</v>
      </c>
      <c r="F176" s="656">
        <v>2463423.0974544031</v>
      </c>
      <c r="G176" s="652">
        <v>135734.20962003261</v>
      </c>
      <c r="H176" s="652">
        <v>722.26164419397651</v>
      </c>
      <c r="I176" s="652">
        <v>96.239107240474752</v>
      </c>
      <c r="J176" s="652">
        <v>145.68644614843814</v>
      </c>
      <c r="K176" s="652">
        <v>0</v>
      </c>
      <c r="L176" s="652">
        <v>0</v>
      </c>
      <c r="M176" s="652">
        <v>0</v>
      </c>
      <c r="N176" s="657">
        <v>0</v>
      </c>
      <c r="O176" s="613">
        <v>289</v>
      </c>
      <c r="AZ176" s="644"/>
      <c r="BC176" s="645"/>
      <c r="BD176" s="645"/>
      <c r="BE176" s="645"/>
      <c r="BF176" s="645"/>
    </row>
    <row r="177" spans="2:58" s="610" customFormat="1">
      <c r="B177" s="611" t="s">
        <v>1745</v>
      </c>
      <c r="C177" s="612">
        <v>174</v>
      </c>
      <c r="D177" s="612" t="s">
        <v>400</v>
      </c>
      <c r="E177" s="652">
        <v>3334861</v>
      </c>
      <c r="F177" s="656">
        <v>10685732.197087245</v>
      </c>
      <c r="G177" s="652">
        <v>615615.35036930081</v>
      </c>
      <c r="H177" s="652">
        <v>31566.485382389401</v>
      </c>
      <c r="I177" s="652">
        <v>417.46191627461923</v>
      </c>
      <c r="J177" s="652">
        <v>631.95248509940438</v>
      </c>
      <c r="K177" s="652">
        <v>0</v>
      </c>
      <c r="L177" s="652">
        <v>0</v>
      </c>
      <c r="M177" s="652">
        <v>0</v>
      </c>
      <c r="N177" s="657">
        <v>0</v>
      </c>
      <c r="O177" s="613">
        <v>289</v>
      </c>
      <c r="AZ177" s="644"/>
      <c r="BC177" s="645"/>
      <c r="BD177" s="645"/>
      <c r="BE177" s="645"/>
      <c r="BF177" s="645"/>
    </row>
    <row r="178" spans="2:58" s="610" customFormat="1">
      <c r="B178" s="611" t="s">
        <v>1746</v>
      </c>
      <c r="C178" s="612">
        <v>175</v>
      </c>
      <c r="D178" s="612" t="s">
        <v>1170</v>
      </c>
      <c r="E178" s="652">
        <v>529574</v>
      </c>
      <c r="F178" s="656">
        <v>333123.019595552</v>
      </c>
      <c r="G178" s="652">
        <v>21116.564238666884</v>
      </c>
      <c r="H178" s="652">
        <v>357.88356312137745</v>
      </c>
      <c r="I178" s="652">
        <v>13.014192340834988</v>
      </c>
      <c r="J178" s="652">
        <v>19.700841851025466</v>
      </c>
      <c r="K178" s="652">
        <v>0</v>
      </c>
      <c r="L178" s="652">
        <v>0</v>
      </c>
      <c r="M178" s="652">
        <v>5163.3685501467708</v>
      </c>
      <c r="N178" s="657">
        <v>0</v>
      </c>
      <c r="O178" s="613">
        <v>291</v>
      </c>
      <c r="AZ178" s="644"/>
      <c r="BC178" s="645"/>
      <c r="BD178" s="645"/>
      <c r="BE178" s="645"/>
      <c r="BF178" s="645"/>
    </row>
    <row r="179" spans="2:58" s="610" customFormat="1">
      <c r="B179" s="611" t="s">
        <v>1747</v>
      </c>
      <c r="C179" s="612">
        <v>176</v>
      </c>
      <c r="D179" s="612" t="s">
        <v>1171</v>
      </c>
      <c r="E179" s="652">
        <v>568930</v>
      </c>
      <c r="F179" s="656">
        <v>348425.44632739946</v>
      </c>
      <c r="G179" s="652">
        <v>20698.797360165063</v>
      </c>
      <c r="H179" s="652">
        <v>64.300396045737926</v>
      </c>
      <c r="I179" s="652">
        <v>13.612015706544108</v>
      </c>
      <c r="J179" s="652">
        <v>20.605824909077263</v>
      </c>
      <c r="K179" s="652">
        <v>0</v>
      </c>
      <c r="L179" s="652">
        <v>0</v>
      </c>
      <c r="M179" s="652">
        <v>5545.551418662164</v>
      </c>
      <c r="N179" s="657">
        <v>0</v>
      </c>
      <c r="O179" s="613">
        <v>291</v>
      </c>
      <c r="AZ179" s="644"/>
      <c r="BC179" s="645"/>
      <c r="BD179" s="645"/>
      <c r="BE179" s="645"/>
      <c r="BF179" s="645"/>
    </row>
    <row r="180" spans="2:58" s="610" customFormat="1">
      <c r="B180" s="611" t="s">
        <v>1748</v>
      </c>
      <c r="C180" s="612">
        <v>177</v>
      </c>
      <c r="D180" s="612" t="s">
        <v>1172</v>
      </c>
      <c r="E180" s="652">
        <v>1077703</v>
      </c>
      <c r="F180" s="656">
        <v>1016474.0617554176</v>
      </c>
      <c r="G180" s="652">
        <v>57270.919970534429</v>
      </c>
      <c r="H180" s="652">
        <v>795.12677266836772</v>
      </c>
      <c r="I180" s="652">
        <v>39.710822041706244</v>
      </c>
      <c r="J180" s="652">
        <v>60.114112680132422</v>
      </c>
      <c r="K180" s="652">
        <v>0</v>
      </c>
      <c r="L180" s="652">
        <v>0</v>
      </c>
      <c r="M180" s="652">
        <v>10506.129058984441</v>
      </c>
      <c r="N180" s="657">
        <v>0</v>
      </c>
      <c r="O180" s="613">
        <v>291</v>
      </c>
      <c r="AZ180" s="644"/>
      <c r="BC180" s="645"/>
      <c r="BD180" s="645"/>
      <c r="BE180" s="645"/>
      <c r="BF180" s="645"/>
    </row>
    <row r="181" spans="2:58" s="610" customFormat="1">
      <c r="B181" s="611" t="s">
        <v>1749</v>
      </c>
      <c r="C181" s="612">
        <v>178</v>
      </c>
      <c r="D181" s="612" t="s">
        <v>668</v>
      </c>
      <c r="E181" s="652">
        <v>2122287</v>
      </c>
      <c r="F181" s="656">
        <v>1550342.8716971492</v>
      </c>
      <c r="G181" s="652">
        <v>85437.12122446284</v>
      </c>
      <c r="H181" s="652">
        <v>4299.9809026065777</v>
      </c>
      <c r="I181" s="652">
        <v>60.567595571766866</v>
      </c>
      <c r="J181" s="652">
        <v>91.687028315403836</v>
      </c>
      <c r="K181" s="652">
        <v>0</v>
      </c>
      <c r="L181" s="652">
        <v>0</v>
      </c>
      <c r="M181" s="652">
        <v>20690.522539881935</v>
      </c>
      <c r="N181" s="657">
        <v>0</v>
      </c>
      <c r="O181" s="613">
        <v>291</v>
      </c>
      <c r="AZ181" s="644"/>
      <c r="BC181" s="645"/>
      <c r="BD181" s="645"/>
      <c r="BE181" s="645"/>
      <c r="BF181" s="645"/>
    </row>
    <row r="182" spans="2:58" s="610" customFormat="1">
      <c r="B182" s="611" t="s">
        <v>1750</v>
      </c>
      <c r="C182" s="612">
        <v>179</v>
      </c>
      <c r="D182" s="612" t="s">
        <v>670</v>
      </c>
      <c r="E182" s="652">
        <v>1450604</v>
      </c>
      <c r="F182" s="656">
        <v>650649.85996774468</v>
      </c>
      <c r="G182" s="652">
        <v>36140.958217620588</v>
      </c>
      <c r="H182" s="652">
        <v>941.00780030727492</v>
      </c>
      <c r="I182" s="652">
        <v>25.41908522094414</v>
      </c>
      <c r="J182" s="652">
        <v>38.479328168852724</v>
      </c>
      <c r="K182" s="652">
        <v>0</v>
      </c>
      <c r="L182" s="652">
        <v>0</v>
      </c>
      <c r="M182" s="652">
        <v>14141.741091366861</v>
      </c>
      <c r="N182" s="657">
        <v>0</v>
      </c>
      <c r="O182" s="613">
        <v>291</v>
      </c>
      <c r="AZ182" s="644"/>
      <c r="BC182" s="645"/>
      <c r="BD182" s="645"/>
      <c r="BE182" s="645"/>
      <c r="BF182" s="645"/>
    </row>
    <row r="183" spans="2:58" s="610" customFormat="1">
      <c r="B183" s="611" t="s">
        <v>1751</v>
      </c>
      <c r="C183" s="612">
        <v>180</v>
      </c>
      <c r="D183" s="612" t="s">
        <v>672</v>
      </c>
      <c r="E183" s="652">
        <v>1525986</v>
      </c>
      <c r="F183" s="656">
        <v>1067960.9244915303</v>
      </c>
      <c r="G183" s="652">
        <v>57495.136899977006</v>
      </c>
      <c r="H183" s="652">
        <v>12824.578700814003</v>
      </c>
      <c r="I183" s="652">
        <v>41.722270951743937</v>
      </c>
      <c r="J183" s="652">
        <v>63.159037469182195</v>
      </c>
      <c r="K183" s="652">
        <v>30781919.593702432</v>
      </c>
      <c r="L183" s="652">
        <v>0</v>
      </c>
      <c r="M183" s="652">
        <v>14878.808052075121</v>
      </c>
      <c r="N183" s="657">
        <v>0</v>
      </c>
      <c r="O183" s="613">
        <v>291</v>
      </c>
      <c r="AZ183" s="644"/>
      <c r="BC183" s="645"/>
      <c r="BD183" s="645"/>
      <c r="BE183" s="645"/>
      <c r="BF183" s="645"/>
    </row>
    <row r="184" spans="2:58" s="610" customFormat="1">
      <c r="B184" s="611" t="s">
        <v>1752</v>
      </c>
      <c r="C184" s="612">
        <v>181</v>
      </c>
      <c r="D184" s="612" t="s">
        <v>1178</v>
      </c>
      <c r="E184" s="652">
        <v>1020607</v>
      </c>
      <c r="F184" s="656">
        <v>915446.87405013072</v>
      </c>
      <c r="G184" s="652">
        <v>56762.40328745592</v>
      </c>
      <c r="H184" s="652">
        <v>1562.014884697657</v>
      </c>
      <c r="I184" s="652">
        <v>35.763970052772727</v>
      </c>
      <c r="J184" s="652">
        <v>54.139381032790283</v>
      </c>
      <c r="K184" s="652">
        <v>0</v>
      </c>
      <c r="L184" s="652">
        <v>0</v>
      </c>
      <c r="M184" s="652">
        <v>9950.4039695615411</v>
      </c>
      <c r="N184" s="657">
        <v>0</v>
      </c>
      <c r="O184" s="613">
        <v>291</v>
      </c>
      <c r="AZ184" s="644"/>
      <c r="BC184" s="645"/>
      <c r="BD184" s="645"/>
      <c r="BE184" s="645"/>
      <c r="BF184" s="645"/>
    </row>
    <row r="185" spans="2:58" s="610" customFormat="1">
      <c r="B185" s="611" t="s">
        <v>1753</v>
      </c>
      <c r="C185" s="612">
        <v>182</v>
      </c>
      <c r="D185" s="612" t="s">
        <v>674</v>
      </c>
      <c r="E185" s="652">
        <v>2097904</v>
      </c>
      <c r="F185" s="656">
        <v>1822194.5216954327</v>
      </c>
      <c r="G185" s="652">
        <v>101869.20893885032</v>
      </c>
      <c r="H185" s="652">
        <v>3862.0494704597395</v>
      </c>
      <c r="I185" s="652">
        <v>71.188085460296477</v>
      </c>
      <c r="J185" s="652">
        <v>107.76429121383373</v>
      </c>
      <c r="K185" s="652">
        <v>9415.7108620372946</v>
      </c>
      <c r="L185" s="652">
        <v>0</v>
      </c>
      <c r="M185" s="652">
        <v>20455.55807224875</v>
      </c>
      <c r="N185" s="657">
        <v>0</v>
      </c>
      <c r="O185" s="613">
        <v>291</v>
      </c>
      <c r="AZ185" s="644"/>
      <c r="BC185" s="645"/>
      <c r="BD185" s="645"/>
      <c r="BE185" s="645"/>
      <c r="BF185" s="645"/>
    </row>
    <row r="186" spans="2:58" s="610" customFormat="1">
      <c r="B186" s="611" t="s">
        <v>1754</v>
      </c>
      <c r="C186" s="612">
        <v>183</v>
      </c>
      <c r="D186" s="612" t="s">
        <v>676</v>
      </c>
      <c r="E186" s="652">
        <v>853765</v>
      </c>
      <c r="F186" s="656">
        <v>1195677.3646242372</v>
      </c>
      <c r="G186" s="652">
        <v>68596.804014874186</v>
      </c>
      <c r="H186" s="652">
        <v>885.67420904411256</v>
      </c>
      <c r="I186" s="652">
        <v>46.711798000915714</v>
      </c>
      <c r="J186" s="652">
        <v>70.712167216520797</v>
      </c>
      <c r="K186" s="652">
        <v>0</v>
      </c>
      <c r="L186" s="652">
        <v>0</v>
      </c>
      <c r="M186" s="652">
        <v>7790.6843234065727</v>
      </c>
      <c r="N186" s="657">
        <v>0</v>
      </c>
      <c r="O186" s="613">
        <v>301</v>
      </c>
      <c r="AZ186" s="644"/>
      <c r="BC186" s="645"/>
      <c r="BD186" s="645"/>
      <c r="BE186" s="645"/>
      <c r="BF186" s="645"/>
    </row>
    <row r="187" spans="2:58" s="610" customFormat="1">
      <c r="B187" s="611" t="s">
        <v>1755</v>
      </c>
      <c r="C187" s="612">
        <v>184</v>
      </c>
      <c r="D187" s="612" t="s">
        <v>678</v>
      </c>
      <c r="E187" s="652">
        <v>2565261</v>
      </c>
      <c r="F187" s="656">
        <v>1232729.6560601231</v>
      </c>
      <c r="G187" s="652">
        <v>72521.589372492686</v>
      </c>
      <c r="H187" s="652">
        <v>1549.0005625411916</v>
      </c>
      <c r="I187" s="652">
        <v>48.159328249653079</v>
      </c>
      <c r="J187" s="652">
        <v>72.903433778293518</v>
      </c>
      <c r="K187" s="652">
        <v>0</v>
      </c>
      <c r="L187" s="652">
        <v>0</v>
      </c>
      <c r="M187" s="652">
        <v>23409.46431447595</v>
      </c>
      <c r="N187" s="657">
        <v>0</v>
      </c>
      <c r="O187" s="613">
        <v>301</v>
      </c>
      <c r="AZ187" s="644"/>
      <c r="BC187" s="645"/>
      <c r="BD187" s="645"/>
      <c r="BE187" s="645"/>
      <c r="BF187" s="645"/>
    </row>
    <row r="188" spans="2:58" s="610" customFormat="1">
      <c r="B188" s="611" t="s">
        <v>1756</v>
      </c>
      <c r="C188" s="612">
        <v>185</v>
      </c>
      <c r="D188" s="612" t="s">
        <v>680</v>
      </c>
      <c r="E188" s="652">
        <v>293807</v>
      </c>
      <c r="F188" s="656">
        <v>317768.57653316535</v>
      </c>
      <c r="G188" s="652">
        <v>19954.152975539095</v>
      </c>
      <c r="H188" s="652">
        <v>409.23378574200473</v>
      </c>
      <c r="I188" s="652">
        <v>12.414336841377432</v>
      </c>
      <c r="J188" s="652">
        <v>18.79278255554382</v>
      </c>
      <c r="K188" s="652">
        <v>0</v>
      </c>
      <c r="L188" s="652">
        <v>0</v>
      </c>
      <c r="M188" s="652">
        <v>2679.92970928146</v>
      </c>
      <c r="N188" s="657">
        <v>0</v>
      </c>
      <c r="O188" s="613">
        <v>301</v>
      </c>
      <c r="AZ188" s="644"/>
      <c r="BC188" s="645"/>
      <c r="BD188" s="645"/>
      <c r="BE188" s="645"/>
      <c r="BF188" s="645"/>
    </row>
    <row r="189" spans="2:58" s="610" customFormat="1">
      <c r="B189" s="611" t="s">
        <v>1757</v>
      </c>
      <c r="C189" s="612">
        <v>186</v>
      </c>
      <c r="D189" s="612" t="s">
        <v>682</v>
      </c>
      <c r="E189" s="652">
        <v>1127270</v>
      </c>
      <c r="F189" s="656">
        <v>543996.4193993035</v>
      </c>
      <c r="G189" s="652">
        <v>33520.539577375879</v>
      </c>
      <c r="H189" s="652">
        <v>1607.6776994504403</v>
      </c>
      <c r="I189" s="652">
        <v>21.252431139053606</v>
      </c>
      <c r="J189" s="652">
        <v>32.171860831237787</v>
      </c>
      <c r="K189" s="652">
        <v>0</v>
      </c>
      <c r="L189" s="652">
        <v>0</v>
      </c>
      <c r="M189" s="652">
        <v>10286.294726840279</v>
      </c>
      <c r="N189" s="657">
        <v>0</v>
      </c>
      <c r="O189" s="613">
        <v>301</v>
      </c>
      <c r="AZ189" s="644"/>
      <c r="BC189" s="645"/>
      <c r="BD189" s="645"/>
      <c r="BE189" s="645"/>
      <c r="BF189" s="645"/>
    </row>
    <row r="190" spans="2:58" s="610" customFormat="1">
      <c r="B190" s="611" t="s">
        <v>1758</v>
      </c>
      <c r="C190" s="612">
        <v>187</v>
      </c>
      <c r="D190" s="612" t="s">
        <v>1188</v>
      </c>
      <c r="E190" s="652">
        <v>812984</v>
      </c>
      <c r="F190" s="656">
        <v>215850.73721478294</v>
      </c>
      <c r="G190" s="652">
        <v>13698.58956995796</v>
      </c>
      <c r="H190" s="652">
        <v>1553.3679274011097</v>
      </c>
      <c r="I190" s="652">
        <v>8.4326895644581938</v>
      </c>
      <c r="J190" s="652">
        <v>12.76537791491752</v>
      </c>
      <c r="K190" s="652">
        <v>0</v>
      </c>
      <c r="L190" s="652">
        <v>0</v>
      </c>
      <c r="M190" s="652">
        <v>7417.4833526554276</v>
      </c>
      <c r="N190" s="657">
        <v>0</v>
      </c>
      <c r="O190" s="613">
        <v>301</v>
      </c>
      <c r="AZ190" s="644"/>
      <c r="BC190" s="645"/>
      <c r="BD190" s="645"/>
      <c r="BE190" s="645"/>
      <c r="BF190" s="645"/>
    </row>
    <row r="191" spans="2:58" s="610" customFormat="1">
      <c r="B191" s="611" t="s">
        <v>1759</v>
      </c>
      <c r="C191" s="612">
        <v>188</v>
      </c>
      <c r="D191" s="612" t="s">
        <v>1760</v>
      </c>
      <c r="E191" s="652">
        <v>559392</v>
      </c>
      <c r="F191" s="656">
        <v>213441.39628446728</v>
      </c>
      <c r="G191" s="652">
        <v>12956.557327590188</v>
      </c>
      <c r="H191" s="652">
        <v>557.71708456159729</v>
      </c>
      <c r="I191" s="652">
        <v>8.3385632974717723</v>
      </c>
      <c r="J191" s="652">
        <v>12.622889879443477</v>
      </c>
      <c r="K191" s="652">
        <v>0</v>
      </c>
      <c r="L191" s="652">
        <v>0</v>
      </c>
      <c r="M191" s="652">
        <v>5104.3673114472213</v>
      </c>
      <c r="N191" s="657">
        <v>0</v>
      </c>
      <c r="O191" s="613">
        <v>301</v>
      </c>
      <c r="AZ191" s="644"/>
      <c r="BC191" s="645"/>
      <c r="BD191" s="645"/>
      <c r="BE191" s="645"/>
      <c r="BF191" s="645"/>
    </row>
    <row r="192" spans="2:58" s="610" customFormat="1">
      <c r="B192" s="611" t="s">
        <v>1761</v>
      </c>
      <c r="C192" s="612">
        <v>189</v>
      </c>
      <c r="D192" s="612" t="s">
        <v>1191</v>
      </c>
      <c r="E192" s="652">
        <v>1595431</v>
      </c>
      <c r="F192" s="656">
        <v>1095885.4599905249</v>
      </c>
      <c r="G192" s="652">
        <v>68523.266124115253</v>
      </c>
      <c r="H192" s="652">
        <v>765.26693691633</v>
      </c>
      <c r="I192" s="652">
        <v>42.813205095093195</v>
      </c>
      <c r="J192" s="652">
        <v>64.810490011540182</v>
      </c>
      <c r="K192" s="652">
        <v>0</v>
      </c>
      <c r="L192" s="652">
        <v>0</v>
      </c>
      <c r="M192" s="652">
        <v>14557.575274728093</v>
      </c>
      <c r="N192" s="657">
        <v>0</v>
      </c>
      <c r="O192" s="613">
        <v>301</v>
      </c>
      <c r="AZ192" s="644"/>
      <c r="BC192" s="645"/>
      <c r="BD192" s="645"/>
      <c r="BE192" s="645"/>
      <c r="BF192" s="645"/>
    </row>
    <row r="193" spans="2:58" s="610" customFormat="1">
      <c r="B193" s="611" t="s">
        <v>1762</v>
      </c>
      <c r="C193" s="612">
        <v>190</v>
      </c>
      <c r="D193" s="612" t="s">
        <v>686</v>
      </c>
      <c r="E193" s="652">
        <v>786613</v>
      </c>
      <c r="F193" s="656">
        <v>585431.19831430062</v>
      </c>
      <c r="G193" s="652">
        <v>33856.088334710053</v>
      </c>
      <c r="H193" s="652">
        <v>776.65466355132776</v>
      </c>
      <c r="I193" s="652">
        <v>22.871173017217554</v>
      </c>
      <c r="J193" s="652">
        <v>34.622306998325385</v>
      </c>
      <c r="K193" s="652">
        <v>0</v>
      </c>
      <c r="L193" s="652">
        <v>0</v>
      </c>
      <c r="M193" s="652">
        <v>7178.4157381400237</v>
      </c>
      <c r="N193" s="657">
        <v>0</v>
      </c>
      <c r="O193" s="613">
        <v>301</v>
      </c>
      <c r="AZ193" s="644"/>
      <c r="BC193" s="645"/>
      <c r="BD193" s="645"/>
      <c r="BE193" s="645"/>
      <c r="BF193" s="645"/>
    </row>
    <row r="194" spans="2:58" s="610" customFormat="1">
      <c r="B194" s="611" t="s">
        <v>1763</v>
      </c>
      <c r="C194" s="612">
        <v>191</v>
      </c>
      <c r="D194" s="612" t="s">
        <v>1192</v>
      </c>
      <c r="E194" s="652">
        <v>722557</v>
      </c>
      <c r="F194" s="656">
        <v>399960.18675308471</v>
      </c>
      <c r="G194" s="652">
        <v>23845.170629450175</v>
      </c>
      <c r="H194" s="652">
        <v>411.79875418509266</v>
      </c>
      <c r="I194" s="652">
        <v>15.625335065107667</v>
      </c>
      <c r="J194" s="652">
        <v>23.653581176995139</v>
      </c>
      <c r="K194" s="652">
        <v>0</v>
      </c>
      <c r="L194" s="652">
        <v>0</v>
      </c>
      <c r="M194" s="652">
        <v>6593.5213072072956</v>
      </c>
      <c r="N194" s="657">
        <v>0</v>
      </c>
      <c r="O194" s="613">
        <v>301</v>
      </c>
      <c r="AZ194" s="644"/>
      <c r="BC194" s="645"/>
      <c r="BD194" s="645"/>
      <c r="BE194" s="645"/>
      <c r="BF194" s="645"/>
    </row>
    <row r="195" spans="2:58" s="610" customFormat="1">
      <c r="B195" s="611" t="s">
        <v>1764</v>
      </c>
      <c r="C195" s="612">
        <v>192</v>
      </c>
      <c r="D195" s="612" t="s">
        <v>688</v>
      </c>
      <c r="E195" s="652">
        <v>3380678</v>
      </c>
      <c r="F195" s="656">
        <v>1003657.1700241703</v>
      </c>
      <c r="G195" s="652">
        <v>61120.590732232908</v>
      </c>
      <c r="H195" s="652">
        <v>2399.2102640533799</v>
      </c>
      <c r="I195" s="652">
        <v>39.210101633958303</v>
      </c>
      <c r="J195" s="652">
        <v>59.356123762628059</v>
      </c>
      <c r="K195" s="652">
        <v>0</v>
      </c>
      <c r="L195" s="652">
        <v>0</v>
      </c>
      <c r="M195" s="652">
        <v>30847.022046976181</v>
      </c>
      <c r="N195" s="657">
        <v>0</v>
      </c>
      <c r="O195" s="613">
        <v>301</v>
      </c>
      <c r="AZ195" s="644"/>
      <c r="BC195" s="645"/>
      <c r="BD195" s="645"/>
      <c r="BE195" s="645"/>
      <c r="BF195" s="645"/>
    </row>
    <row r="196" spans="2:58" s="610" customFormat="1">
      <c r="B196" s="611" t="s">
        <v>1765</v>
      </c>
      <c r="C196" s="612">
        <v>193</v>
      </c>
      <c r="D196" s="612" t="s">
        <v>1195</v>
      </c>
      <c r="E196" s="652">
        <v>1231108</v>
      </c>
      <c r="F196" s="656">
        <v>956986.65671876911</v>
      </c>
      <c r="G196" s="652">
        <v>59795.997225253173</v>
      </c>
      <c r="H196" s="652">
        <v>444.65285992356911</v>
      </c>
      <c r="I196" s="652">
        <v>37.386814136326294</v>
      </c>
      <c r="J196" s="652">
        <v>56.596037104995681</v>
      </c>
      <c r="K196" s="652">
        <v>0</v>
      </c>
      <c r="L196" s="652">
        <v>0</v>
      </c>
      <c r="M196" s="652">
        <v>11233.440466790618</v>
      </c>
      <c r="N196" s="657">
        <v>0</v>
      </c>
      <c r="O196" s="613">
        <v>301</v>
      </c>
      <c r="AZ196" s="644"/>
      <c r="BC196" s="645"/>
      <c r="BD196" s="645"/>
      <c r="BE196" s="645"/>
      <c r="BF196" s="645"/>
    </row>
    <row r="197" spans="2:58" s="610" customFormat="1">
      <c r="B197" s="611" t="s">
        <v>1766</v>
      </c>
      <c r="C197" s="612">
        <v>194</v>
      </c>
      <c r="D197" s="612" t="s">
        <v>1767</v>
      </c>
      <c r="E197" s="652">
        <v>279230</v>
      </c>
      <c r="F197" s="656">
        <v>172461.02731319721</v>
      </c>
      <c r="G197" s="652">
        <v>10495.419717293757</v>
      </c>
      <c r="H197" s="652">
        <v>715.07657751183001</v>
      </c>
      <c r="I197" s="652">
        <v>6.7375739553422127</v>
      </c>
      <c r="J197" s="652">
        <v>10.19931744341107</v>
      </c>
      <c r="K197" s="652">
        <v>0</v>
      </c>
      <c r="L197" s="652">
        <v>0</v>
      </c>
      <c r="M197" s="652">
        <v>2547.6212966679732</v>
      </c>
      <c r="N197" s="657">
        <v>0</v>
      </c>
      <c r="O197" s="613">
        <v>301</v>
      </c>
      <c r="AZ197" s="644"/>
      <c r="BC197" s="645"/>
      <c r="BD197" s="645"/>
      <c r="BE197" s="645"/>
      <c r="BF197" s="645"/>
    </row>
    <row r="198" spans="2:58" s="610" customFormat="1">
      <c r="B198" s="611" t="s">
        <v>1768</v>
      </c>
      <c r="C198" s="612">
        <v>195</v>
      </c>
      <c r="D198" s="612" t="s">
        <v>1769</v>
      </c>
      <c r="E198" s="652">
        <v>841430</v>
      </c>
      <c r="F198" s="656">
        <v>286446.06765848352</v>
      </c>
      <c r="G198" s="652">
        <v>16189.562275646473</v>
      </c>
      <c r="H198" s="652">
        <v>2572.7594424259955</v>
      </c>
      <c r="I198" s="652">
        <v>11.190653303723572</v>
      </c>
      <c r="J198" s="652">
        <v>16.940374413750881</v>
      </c>
      <c r="K198" s="652">
        <v>0</v>
      </c>
      <c r="L198" s="652">
        <v>0</v>
      </c>
      <c r="M198" s="652">
        <v>7677.5378188267614</v>
      </c>
      <c r="N198" s="657">
        <v>0</v>
      </c>
      <c r="O198" s="613">
        <v>301</v>
      </c>
      <c r="AZ198" s="644"/>
      <c r="BC198" s="645"/>
      <c r="BD198" s="645"/>
      <c r="BE198" s="645"/>
      <c r="BF198" s="645"/>
    </row>
    <row r="199" spans="2:58" s="610" customFormat="1">
      <c r="B199" s="611" t="s">
        <v>1770</v>
      </c>
      <c r="C199" s="612">
        <v>196</v>
      </c>
      <c r="D199" s="612" t="s">
        <v>690</v>
      </c>
      <c r="E199" s="652">
        <v>1484564</v>
      </c>
      <c r="F199" s="656">
        <v>859725.93656258879</v>
      </c>
      <c r="G199" s="652">
        <v>49061.274205687965</v>
      </c>
      <c r="H199" s="652">
        <v>1499.9433483834537</v>
      </c>
      <c r="I199" s="652">
        <v>33.587107586903684</v>
      </c>
      <c r="J199" s="652">
        <v>50.844053743293053</v>
      </c>
      <c r="K199" s="652">
        <v>0</v>
      </c>
      <c r="L199" s="652">
        <v>0</v>
      </c>
      <c r="M199" s="652">
        <v>13544.731564376572</v>
      </c>
      <c r="N199" s="657">
        <v>0</v>
      </c>
      <c r="O199" s="613">
        <v>301</v>
      </c>
      <c r="AZ199" s="644"/>
      <c r="BC199" s="645"/>
      <c r="BD199" s="645"/>
      <c r="BE199" s="645"/>
      <c r="BF199" s="645"/>
    </row>
    <row r="200" spans="2:58" s="610" customFormat="1">
      <c r="B200" s="611" t="s">
        <v>1771</v>
      </c>
      <c r="C200" s="612">
        <v>197</v>
      </c>
      <c r="D200" s="612" t="s">
        <v>1199</v>
      </c>
      <c r="E200" s="652">
        <v>418675</v>
      </c>
      <c r="F200" s="656">
        <v>194319.07911397266</v>
      </c>
      <c r="G200" s="652">
        <v>11614.346183870985</v>
      </c>
      <c r="H200" s="652">
        <v>16748.130861999678</v>
      </c>
      <c r="I200" s="652">
        <v>7.5915074081447171</v>
      </c>
      <c r="J200" s="652">
        <v>11.491999114648985</v>
      </c>
      <c r="K200" s="652">
        <v>0</v>
      </c>
      <c r="L200" s="652">
        <v>0</v>
      </c>
      <c r="M200" s="652">
        <v>2435.8423079764325</v>
      </c>
      <c r="N200" s="657">
        <v>0</v>
      </c>
      <c r="O200" s="613">
        <v>311</v>
      </c>
      <c r="AZ200" s="644"/>
      <c r="BC200" s="645"/>
      <c r="BD200" s="645"/>
      <c r="BE200" s="645"/>
      <c r="BF200" s="645"/>
    </row>
    <row r="201" spans="2:58" s="610" customFormat="1">
      <c r="B201" s="611" t="s">
        <v>1772</v>
      </c>
      <c r="C201" s="612">
        <v>198</v>
      </c>
      <c r="D201" s="612" t="s">
        <v>1201</v>
      </c>
      <c r="E201" s="652">
        <v>457813</v>
      </c>
      <c r="F201" s="656">
        <v>254615.1548139544</v>
      </c>
      <c r="G201" s="652">
        <v>14843.647297009651</v>
      </c>
      <c r="H201" s="652">
        <v>7737.4205837358404</v>
      </c>
      <c r="I201" s="652">
        <v>9.9471078332063865</v>
      </c>
      <c r="J201" s="652">
        <v>15.057899342874045</v>
      </c>
      <c r="K201" s="652">
        <v>0</v>
      </c>
      <c r="L201" s="652">
        <v>0</v>
      </c>
      <c r="M201" s="652">
        <v>2663.8934626759219</v>
      </c>
      <c r="N201" s="657">
        <v>0</v>
      </c>
      <c r="O201" s="613">
        <v>311</v>
      </c>
      <c r="AZ201" s="644"/>
      <c r="BC201" s="645"/>
      <c r="BD201" s="645"/>
      <c r="BE201" s="645"/>
      <c r="BF201" s="645"/>
    </row>
    <row r="202" spans="2:58" s="610" customFormat="1">
      <c r="B202" s="611" t="s">
        <v>1773</v>
      </c>
      <c r="C202" s="612">
        <v>199</v>
      </c>
      <c r="D202" s="612" t="s">
        <v>694</v>
      </c>
      <c r="E202" s="652">
        <v>1053254</v>
      </c>
      <c r="F202" s="656">
        <v>511954.17075368512</v>
      </c>
      <c r="G202" s="652">
        <v>28326.46256077804</v>
      </c>
      <c r="H202" s="652">
        <v>206.71525703314211</v>
      </c>
      <c r="I202" s="652">
        <v>20.000629365002609</v>
      </c>
      <c r="J202" s="652">
        <v>30.276887395043019</v>
      </c>
      <c r="K202" s="652">
        <v>900.82637018616526</v>
      </c>
      <c r="L202" s="652">
        <v>0</v>
      </c>
      <c r="M202" s="652">
        <v>6127.1294930995418</v>
      </c>
      <c r="N202" s="657">
        <v>0</v>
      </c>
      <c r="O202" s="613">
        <v>311</v>
      </c>
      <c r="AZ202" s="644"/>
      <c r="BC202" s="645"/>
      <c r="BD202" s="645"/>
      <c r="BE202" s="645"/>
      <c r="BF202" s="645"/>
    </row>
    <row r="203" spans="2:58" s="610" customFormat="1">
      <c r="B203" s="611" t="s">
        <v>1774</v>
      </c>
      <c r="C203" s="612">
        <v>200</v>
      </c>
      <c r="D203" s="612" t="s">
        <v>696</v>
      </c>
      <c r="E203" s="652">
        <v>1607458</v>
      </c>
      <c r="F203" s="656">
        <v>1702388.1588846787</v>
      </c>
      <c r="G203" s="652">
        <v>94381.909666001695</v>
      </c>
      <c r="H203" s="652">
        <v>4737.1948120043407</v>
      </c>
      <c r="I203" s="652">
        <v>66.507583190690411</v>
      </c>
      <c r="J203" s="652">
        <v>100.67896216828508</v>
      </c>
      <c r="K203" s="652">
        <v>0</v>
      </c>
      <c r="L203" s="652">
        <v>0</v>
      </c>
      <c r="M203" s="652">
        <v>9352.4243952780344</v>
      </c>
      <c r="N203" s="657">
        <v>0</v>
      </c>
      <c r="O203" s="613">
        <v>311</v>
      </c>
      <c r="AZ203" s="644"/>
      <c r="BC203" s="645"/>
      <c r="BD203" s="645"/>
      <c r="BE203" s="645"/>
      <c r="BF203" s="645"/>
    </row>
    <row r="204" spans="2:58" s="610" customFormat="1">
      <c r="B204" s="611" t="s">
        <v>1775</v>
      </c>
      <c r="C204" s="612">
        <v>201</v>
      </c>
      <c r="D204" s="612" t="s">
        <v>698</v>
      </c>
      <c r="E204" s="652">
        <v>1467311</v>
      </c>
      <c r="F204" s="656">
        <v>2209800.3306798465</v>
      </c>
      <c r="G204" s="652">
        <v>140625.40057973951</v>
      </c>
      <c r="H204" s="652">
        <v>3565.7869725727496</v>
      </c>
      <c r="I204" s="652">
        <v>86.330769255227665</v>
      </c>
      <c r="J204" s="652">
        <v>130.68723647475224</v>
      </c>
      <c r="K204" s="652">
        <v>0</v>
      </c>
      <c r="L204" s="652">
        <v>0</v>
      </c>
      <c r="M204" s="652">
        <v>8536.2106961877689</v>
      </c>
      <c r="N204" s="657">
        <v>0</v>
      </c>
      <c r="O204" s="613">
        <v>311</v>
      </c>
      <c r="AZ204" s="644"/>
      <c r="BC204" s="645"/>
      <c r="BD204" s="645"/>
      <c r="BE204" s="645"/>
      <c r="BF204" s="645"/>
    </row>
    <row r="205" spans="2:58" s="610" customFormat="1">
      <c r="B205" s="611" t="s">
        <v>1776</v>
      </c>
      <c r="C205" s="612">
        <v>202</v>
      </c>
      <c r="D205" s="612" t="s">
        <v>700</v>
      </c>
      <c r="E205" s="652">
        <v>354192</v>
      </c>
      <c r="F205" s="656">
        <v>275157.97131860361</v>
      </c>
      <c r="G205" s="652">
        <v>15962.334923258637</v>
      </c>
      <c r="H205" s="652">
        <v>25441.974559171016</v>
      </c>
      <c r="I205" s="652">
        <v>10.749658691260491</v>
      </c>
      <c r="J205" s="652">
        <v>16.272798210037571</v>
      </c>
      <c r="K205" s="652">
        <v>0</v>
      </c>
      <c r="L205" s="652">
        <v>0</v>
      </c>
      <c r="M205" s="652">
        <v>2060.6050763918133</v>
      </c>
      <c r="N205" s="657">
        <v>0</v>
      </c>
      <c r="O205" s="613">
        <v>311</v>
      </c>
      <c r="AZ205" s="644"/>
      <c r="BC205" s="645"/>
      <c r="BD205" s="645"/>
      <c r="BE205" s="645"/>
      <c r="BF205" s="645"/>
    </row>
    <row r="206" spans="2:58" s="610" customFormat="1">
      <c r="B206" s="611" t="s">
        <v>1777</v>
      </c>
      <c r="C206" s="612">
        <v>203</v>
      </c>
      <c r="D206" s="612" t="s">
        <v>702</v>
      </c>
      <c r="E206" s="652">
        <v>348711</v>
      </c>
      <c r="F206" s="656">
        <v>94031.749039497445</v>
      </c>
      <c r="G206" s="652">
        <v>5226.0060238603191</v>
      </c>
      <c r="H206" s="652">
        <v>6.0871532131832273</v>
      </c>
      <c r="I206" s="652">
        <v>3.6735596045896477</v>
      </c>
      <c r="J206" s="652">
        <v>5.5610225287090609</v>
      </c>
      <c r="K206" s="652">
        <v>0</v>
      </c>
      <c r="L206" s="652">
        <v>0</v>
      </c>
      <c r="M206" s="652">
        <v>2028.6081031559163</v>
      </c>
      <c r="N206" s="657">
        <v>0</v>
      </c>
      <c r="O206" s="613">
        <v>311</v>
      </c>
      <c r="AZ206" s="644"/>
      <c r="BC206" s="645"/>
      <c r="BD206" s="645"/>
      <c r="BE206" s="645"/>
      <c r="BF206" s="645"/>
    </row>
    <row r="207" spans="2:58" s="610" customFormat="1">
      <c r="B207" s="611" t="s">
        <v>1778</v>
      </c>
      <c r="C207" s="612">
        <v>204</v>
      </c>
      <c r="D207" s="612" t="s">
        <v>1210</v>
      </c>
      <c r="E207" s="652">
        <v>742223</v>
      </c>
      <c r="F207" s="656">
        <v>1306241.592175538</v>
      </c>
      <c r="G207" s="652">
        <v>71623.701617835497</v>
      </c>
      <c r="H207" s="652">
        <v>3201.9052143214044</v>
      </c>
      <c r="I207" s="652">
        <v>51.031235682272786</v>
      </c>
      <c r="J207" s="652">
        <v>295598.62591786787</v>
      </c>
      <c r="K207" s="652">
        <v>149935.53550904154</v>
      </c>
      <c r="L207" s="652">
        <v>1748272.5218405579</v>
      </c>
      <c r="M207" s="652">
        <v>356322.75566722092</v>
      </c>
      <c r="N207" s="657">
        <v>271634.74023085041</v>
      </c>
      <c r="O207" s="613">
        <v>321</v>
      </c>
      <c r="AZ207" s="644"/>
      <c r="BC207" s="645"/>
      <c r="BD207" s="645"/>
      <c r="BE207" s="645"/>
      <c r="BF207" s="645"/>
    </row>
    <row r="208" spans="2:58" s="610" customFormat="1">
      <c r="B208" s="611" t="s">
        <v>1779</v>
      </c>
      <c r="C208" s="612">
        <v>205</v>
      </c>
      <c r="D208" s="612" t="s">
        <v>1211</v>
      </c>
      <c r="E208" s="652">
        <v>3517298</v>
      </c>
      <c r="F208" s="656">
        <v>5704310.5567156812</v>
      </c>
      <c r="G208" s="652">
        <v>317205.8165612928</v>
      </c>
      <c r="H208" s="652">
        <v>21368.752256217915</v>
      </c>
      <c r="I208" s="652">
        <v>222.85159052378089</v>
      </c>
      <c r="J208" s="652">
        <v>337.35200972731343</v>
      </c>
      <c r="K208" s="652">
        <v>0</v>
      </c>
      <c r="L208" s="652">
        <v>548854.04940915643</v>
      </c>
      <c r="M208" s="652">
        <v>16530.768284713464</v>
      </c>
      <c r="N208" s="657">
        <v>0</v>
      </c>
      <c r="O208" s="613">
        <v>321</v>
      </c>
      <c r="AZ208" s="644"/>
      <c r="BC208" s="645"/>
      <c r="BD208" s="645"/>
      <c r="BE208" s="645"/>
      <c r="BF208" s="645"/>
    </row>
    <row r="209" spans="2:58" s="610" customFormat="1">
      <c r="B209" s="611" t="s">
        <v>1780</v>
      </c>
      <c r="C209" s="612">
        <v>206</v>
      </c>
      <c r="D209" s="612" t="s">
        <v>1781</v>
      </c>
      <c r="E209" s="652">
        <v>1024030</v>
      </c>
      <c r="F209" s="656">
        <v>1102841.2637526859</v>
      </c>
      <c r="G209" s="652">
        <v>63544.240522519322</v>
      </c>
      <c r="H209" s="652">
        <v>7001.8242950342146</v>
      </c>
      <c r="I209" s="652">
        <v>43.084949053693748</v>
      </c>
      <c r="J209" s="652">
        <v>65.221855128341389</v>
      </c>
      <c r="K209" s="652">
        <v>1025.7646515918327</v>
      </c>
      <c r="L209" s="652">
        <v>683204.33540817618</v>
      </c>
      <c r="M209" s="652">
        <v>144296.49182391341</v>
      </c>
      <c r="N209" s="657">
        <v>21156.024254947468</v>
      </c>
      <c r="O209" s="613">
        <v>321</v>
      </c>
      <c r="AZ209" s="644"/>
      <c r="BC209" s="645"/>
      <c r="BD209" s="645"/>
      <c r="BE209" s="645"/>
      <c r="BF209" s="645"/>
    </row>
    <row r="210" spans="2:58" s="610" customFormat="1">
      <c r="B210" s="611" t="s">
        <v>1782</v>
      </c>
      <c r="C210" s="612">
        <v>207</v>
      </c>
      <c r="D210" s="612" t="s">
        <v>1783</v>
      </c>
      <c r="E210" s="652">
        <v>86084</v>
      </c>
      <c r="F210" s="656">
        <v>514830.09230406792</v>
      </c>
      <c r="G210" s="652">
        <v>28260.00493425371</v>
      </c>
      <c r="H210" s="652">
        <v>1088.2118549586439</v>
      </c>
      <c r="I210" s="652">
        <v>20.112983642588333</v>
      </c>
      <c r="J210" s="652">
        <v>30.446968933415345</v>
      </c>
      <c r="K210" s="652">
        <v>0</v>
      </c>
      <c r="L210" s="652">
        <v>0</v>
      </c>
      <c r="M210" s="652">
        <v>105.58928606632537</v>
      </c>
      <c r="N210" s="657">
        <v>0</v>
      </c>
      <c r="O210" s="613">
        <v>321</v>
      </c>
      <c r="AZ210" s="644"/>
      <c r="BC210" s="645"/>
      <c r="BD210" s="645"/>
      <c r="BE210" s="645"/>
      <c r="BF210" s="645"/>
    </row>
    <row r="211" spans="2:58" s="610" customFormat="1">
      <c r="B211" s="611" t="s">
        <v>1784</v>
      </c>
      <c r="C211" s="612">
        <v>208</v>
      </c>
      <c r="D211" s="612" t="s">
        <v>1785</v>
      </c>
      <c r="E211" s="652">
        <v>91684</v>
      </c>
      <c r="F211" s="656">
        <v>161219.94783838777</v>
      </c>
      <c r="G211" s="652">
        <v>8601.0302986441748</v>
      </c>
      <c r="H211" s="652">
        <v>83.457400779737895</v>
      </c>
      <c r="I211" s="652">
        <v>6.2984161613794942</v>
      </c>
      <c r="J211" s="652">
        <v>9.5345218095431257</v>
      </c>
      <c r="K211" s="652">
        <v>0</v>
      </c>
      <c r="L211" s="652">
        <v>0</v>
      </c>
      <c r="M211" s="652">
        <v>262.05902330255759</v>
      </c>
      <c r="N211" s="657">
        <v>0</v>
      </c>
      <c r="O211" s="613">
        <v>329</v>
      </c>
      <c r="AZ211" s="644"/>
      <c r="BC211" s="645"/>
      <c r="BD211" s="645"/>
      <c r="BE211" s="645"/>
      <c r="BF211" s="645"/>
    </row>
    <row r="212" spans="2:58" s="610" customFormat="1">
      <c r="B212" s="611" t="s">
        <v>1786</v>
      </c>
      <c r="C212" s="612">
        <v>209</v>
      </c>
      <c r="D212" s="612" t="s">
        <v>1787</v>
      </c>
      <c r="E212" s="652">
        <v>1671487</v>
      </c>
      <c r="F212" s="656">
        <v>1387261.5174619909</v>
      </c>
      <c r="G212" s="652">
        <v>79957.627960606158</v>
      </c>
      <c r="H212" s="652">
        <v>4294.9618616205053</v>
      </c>
      <c r="I212" s="652">
        <v>54.196459425735917</v>
      </c>
      <c r="J212" s="652">
        <v>82.042423230655686</v>
      </c>
      <c r="K212" s="652">
        <v>5314.3696800000007</v>
      </c>
      <c r="L212" s="652">
        <v>51775.779736674289</v>
      </c>
      <c r="M212" s="652">
        <v>4777.0759362328836</v>
      </c>
      <c r="N212" s="657">
        <v>0</v>
      </c>
      <c r="O212" s="613">
        <v>329</v>
      </c>
      <c r="AZ212" s="644"/>
      <c r="BC212" s="645"/>
      <c r="BD212" s="645"/>
      <c r="BE212" s="645"/>
      <c r="BF212" s="645"/>
    </row>
    <row r="213" spans="2:58" s="610" customFormat="1">
      <c r="B213" s="611" t="s">
        <v>1788</v>
      </c>
      <c r="C213" s="612">
        <v>210</v>
      </c>
      <c r="D213" s="612" t="s">
        <v>407</v>
      </c>
      <c r="E213" s="652">
        <v>5852579</v>
      </c>
      <c r="F213" s="656">
        <v>4744165.5342763048</v>
      </c>
      <c r="G213" s="652">
        <v>262343.41431402997</v>
      </c>
      <c r="H213" s="652">
        <v>19394.69561110004</v>
      </c>
      <c r="I213" s="652">
        <v>185.34138779959719</v>
      </c>
      <c r="J213" s="652">
        <v>280.56918738110278</v>
      </c>
      <c r="K213" s="652">
        <v>0</v>
      </c>
      <c r="L213" s="652">
        <v>91588.263994169014</v>
      </c>
      <c r="M213" s="652">
        <v>16725.481349842408</v>
      </c>
      <c r="N213" s="657">
        <v>0</v>
      </c>
      <c r="O213" s="613">
        <v>329</v>
      </c>
      <c r="AZ213" s="644"/>
      <c r="BC213" s="645"/>
      <c r="BD213" s="645"/>
      <c r="BE213" s="645"/>
      <c r="BF213" s="645"/>
    </row>
    <row r="214" spans="2:58" s="610" customFormat="1">
      <c r="B214" s="611" t="s">
        <v>1789</v>
      </c>
      <c r="C214" s="612">
        <v>211</v>
      </c>
      <c r="D214" s="612" t="s">
        <v>1221</v>
      </c>
      <c r="E214" s="652">
        <v>1183641</v>
      </c>
      <c r="F214" s="656">
        <v>913537.21205127158</v>
      </c>
      <c r="G214" s="652">
        <v>52537.8335149458</v>
      </c>
      <c r="H214" s="652">
        <v>1489.4885206760416</v>
      </c>
      <c r="I214" s="652">
        <v>35.689364855601696</v>
      </c>
      <c r="J214" s="652">
        <v>54.026443929031693</v>
      </c>
      <c r="K214" s="652">
        <v>0</v>
      </c>
      <c r="L214" s="652">
        <v>0</v>
      </c>
      <c r="M214" s="652">
        <v>3545.179065992776</v>
      </c>
      <c r="N214" s="657">
        <v>0</v>
      </c>
      <c r="O214" s="613">
        <v>331</v>
      </c>
      <c r="AZ214" s="644"/>
      <c r="BC214" s="645"/>
      <c r="BD214" s="645"/>
      <c r="BE214" s="645"/>
      <c r="BF214" s="645"/>
    </row>
    <row r="215" spans="2:58" s="610" customFormat="1">
      <c r="B215" s="611" t="s">
        <v>1790</v>
      </c>
      <c r="C215" s="612">
        <v>212</v>
      </c>
      <c r="D215" s="612" t="s">
        <v>1224</v>
      </c>
      <c r="E215" s="652">
        <v>362328</v>
      </c>
      <c r="F215" s="656">
        <v>114971.15867840366</v>
      </c>
      <c r="G215" s="652">
        <v>7092.2553051824871</v>
      </c>
      <c r="H215" s="652">
        <v>3039.4566081404773</v>
      </c>
      <c r="I215" s="652">
        <v>4.4916042563075518</v>
      </c>
      <c r="J215" s="652">
        <v>6.7993758501060011</v>
      </c>
      <c r="K215" s="652">
        <v>0</v>
      </c>
      <c r="L215" s="652">
        <v>0</v>
      </c>
      <c r="M215" s="652">
        <v>2515.274524851131</v>
      </c>
      <c r="N215" s="657">
        <v>0</v>
      </c>
      <c r="O215" s="613">
        <v>331</v>
      </c>
      <c r="AZ215" s="644"/>
      <c r="BC215" s="645"/>
      <c r="BD215" s="645"/>
      <c r="BE215" s="645"/>
      <c r="BF215" s="645"/>
    </row>
    <row r="216" spans="2:58" s="610" customFormat="1">
      <c r="B216" s="611" t="s">
        <v>1791</v>
      </c>
      <c r="C216" s="612">
        <v>213</v>
      </c>
      <c r="D216" s="612" t="s">
        <v>1792</v>
      </c>
      <c r="E216" s="652">
        <v>2193478</v>
      </c>
      <c r="F216" s="656">
        <v>1494072.4109983603</v>
      </c>
      <c r="G216" s="652">
        <v>85207.402815429319</v>
      </c>
      <c r="H216" s="652">
        <v>6608.9575550878644</v>
      </c>
      <c r="I216" s="652">
        <v>58.369264758331802</v>
      </c>
      <c r="J216" s="652">
        <v>88.359202311493576</v>
      </c>
      <c r="K216" s="652">
        <v>0</v>
      </c>
      <c r="L216" s="652">
        <v>0</v>
      </c>
      <c r="M216" s="652">
        <v>136804.67435947291</v>
      </c>
      <c r="N216" s="657">
        <v>0</v>
      </c>
      <c r="O216" s="613">
        <v>331</v>
      </c>
      <c r="AZ216" s="644"/>
      <c r="BC216" s="645"/>
      <c r="BD216" s="645"/>
      <c r="BE216" s="645"/>
      <c r="BF216" s="645"/>
    </row>
    <row r="217" spans="2:58" s="610" customFormat="1">
      <c r="B217" s="611" t="s">
        <v>1793</v>
      </c>
      <c r="C217" s="612">
        <v>214</v>
      </c>
      <c r="D217" s="612" t="s">
        <v>1794</v>
      </c>
      <c r="E217" s="652">
        <v>450522</v>
      </c>
      <c r="F217" s="656">
        <v>210660.92195650286</v>
      </c>
      <c r="G217" s="652">
        <v>11807.0089226374</v>
      </c>
      <c r="H217" s="652">
        <v>46.281703749491186</v>
      </c>
      <c r="I217" s="652">
        <v>8.2299378781092312</v>
      </c>
      <c r="J217" s="652">
        <v>12.458453074468038</v>
      </c>
      <c r="K217" s="652">
        <v>0</v>
      </c>
      <c r="L217" s="652">
        <v>0</v>
      </c>
      <c r="M217" s="652">
        <v>1349.546073444576</v>
      </c>
      <c r="N217" s="657">
        <v>0</v>
      </c>
      <c r="O217" s="613">
        <v>331</v>
      </c>
      <c r="AZ217" s="644"/>
      <c r="BC217" s="645"/>
      <c r="BD217" s="645"/>
      <c r="BE217" s="645"/>
      <c r="BF217" s="645"/>
    </row>
    <row r="218" spans="2:58" s="610" customFormat="1">
      <c r="B218" s="611" t="s">
        <v>1795</v>
      </c>
      <c r="C218" s="612">
        <v>215</v>
      </c>
      <c r="D218" s="612" t="s">
        <v>1796</v>
      </c>
      <c r="E218" s="652">
        <v>3100522</v>
      </c>
      <c r="F218" s="656">
        <v>1814595.0712415604</v>
      </c>
      <c r="G218" s="652">
        <v>101170.6491410053</v>
      </c>
      <c r="H218" s="652">
        <v>3797.4373535912659</v>
      </c>
      <c r="I218" s="652">
        <v>70.891196010832999</v>
      </c>
      <c r="J218" s="652">
        <v>107.31486093510905</v>
      </c>
      <c r="K218" s="652">
        <v>0</v>
      </c>
      <c r="L218" s="652">
        <v>0</v>
      </c>
      <c r="M218" s="652">
        <v>9285.9911245337516</v>
      </c>
      <c r="N218" s="657">
        <v>0</v>
      </c>
      <c r="O218" s="613">
        <v>331</v>
      </c>
      <c r="AZ218" s="644"/>
      <c r="BC218" s="645"/>
      <c r="BD218" s="645"/>
      <c r="BE218" s="645"/>
      <c r="BF218" s="645"/>
    </row>
    <row r="219" spans="2:58" s="610" customFormat="1">
      <c r="B219" s="611" t="s">
        <v>1797</v>
      </c>
      <c r="C219" s="612">
        <v>216</v>
      </c>
      <c r="D219" s="612" t="s">
        <v>1798</v>
      </c>
      <c r="E219" s="652">
        <v>855504</v>
      </c>
      <c r="F219" s="656">
        <v>364262.51878815488</v>
      </c>
      <c r="G219" s="652">
        <v>20292.228521045792</v>
      </c>
      <c r="H219" s="652">
        <v>385.34355252682741</v>
      </c>
      <c r="I219" s="652">
        <v>14.23072619785224</v>
      </c>
      <c r="J219" s="652">
        <v>21.542426829627153</v>
      </c>
      <c r="K219" s="652">
        <v>0</v>
      </c>
      <c r="L219" s="652">
        <v>0</v>
      </c>
      <c r="M219" s="652">
        <v>2562.5202406550802</v>
      </c>
      <c r="N219" s="657">
        <v>0</v>
      </c>
      <c r="O219" s="613">
        <v>331</v>
      </c>
      <c r="AZ219" s="644"/>
      <c r="BC219" s="645"/>
      <c r="BD219" s="645"/>
      <c r="BE219" s="645"/>
      <c r="BF219" s="645"/>
    </row>
    <row r="220" spans="2:58" s="610" customFormat="1">
      <c r="B220" s="611" t="s">
        <v>1799</v>
      </c>
      <c r="C220" s="612">
        <v>217</v>
      </c>
      <c r="D220" s="612" t="s">
        <v>1800</v>
      </c>
      <c r="E220" s="652">
        <v>1190378</v>
      </c>
      <c r="F220" s="656">
        <v>564818.60742193344</v>
      </c>
      <c r="G220" s="652">
        <v>32552.072706148545</v>
      </c>
      <c r="H220" s="652">
        <v>24599.30386198741</v>
      </c>
      <c r="I220" s="652">
        <v>22.065896267379287</v>
      </c>
      <c r="J220" s="652">
        <v>33.40328168508389</v>
      </c>
      <c r="K220" s="652">
        <v>32428.160655232929</v>
      </c>
      <c r="L220" s="652">
        <v>0</v>
      </c>
      <c r="M220" s="652">
        <v>16827.220732324931</v>
      </c>
      <c r="N220" s="657">
        <v>0</v>
      </c>
      <c r="O220" s="613">
        <v>332</v>
      </c>
      <c r="AZ220" s="644"/>
      <c r="BC220" s="645"/>
      <c r="BD220" s="645"/>
      <c r="BE220" s="645"/>
      <c r="BF220" s="645"/>
    </row>
    <row r="221" spans="2:58" s="610" customFormat="1">
      <c r="B221" s="611" t="s">
        <v>1801</v>
      </c>
      <c r="C221" s="612">
        <v>218</v>
      </c>
      <c r="D221" s="612" t="s">
        <v>1802</v>
      </c>
      <c r="E221" s="652">
        <v>1534586</v>
      </c>
      <c r="F221" s="656">
        <v>238238.08600472077</v>
      </c>
      <c r="G221" s="652">
        <v>14825.4611930592</v>
      </c>
      <c r="H221" s="652">
        <v>3246.0623366816867</v>
      </c>
      <c r="I221" s="652">
        <v>9.3073011824344771</v>
      </c>
      <c r="J221" s="652">
        <v>14.089362125044444</v>
      </c>
      <c r="K221" s="652">
        <v>0</v>
      </c>
      <c r="L221" s="652">
        <v>0</v>
      </c>
      <c r="M221" s="652">
        <v>21692.752802273058</v>
      </c>
      <c r="N221" s="657">
        <v>0</v>
      </c>
      <c r="O221" s="613">
        <v>332</v>
      </c>
      <c r="AZ221" s="644"/>
      <c r="BC221" s="645"/>
      <c r="BD221" s="645"/>
      <c r="BE221" s="645"/>
      <c r="BF221" s="645"/>
    </row>
    <row r="222" spans="2:58" s="610" customFormat="1">
      <c r="B222" s="611" t="s">
        <v>1803</v>
      </c>
      <c r="C222" s="612">
        <v>219</v>
      </c>
      <c r="D222" s="612" t="s">
        <v>708</v>
      </c>
      <c r="E222" s="652">
        <v>969721</v>
      </c>
      <c r="F222" s="656">
        <v>229431.98152757634</v>
      </c>
      <c r="G222" s="652">
        <v>13374.645441393608</v>
      </c>
      <c r="H222" s="652">
        <v>2745.4659549053822</v>
      </c>
      <c r="I222" s="652">
        <v>8.9632711073643474</v>
      </c>
      <c r="J222" s="652">
        <v>13.568570521274568</v>
      </c>
      <c r="K222" s="652">
        <v>0</v>
      </c>
      <c r="L222" s="652">
        <v>0</v>
      </c>
      <c r="M222" s="652">
        <v>13789.251961927155</v>
      </c>
      <c r="N222" s="657">
        <v>0</v>
      </c>
      <c r="O222" s="613">
        <v>333</v>
      </c>
      <c r="AZ222" s="644"/>
      <c r="BC222" s="645"/>
      <c r="BD222" s="645"/>
      <c r="BE222" s="645"/>
      <c r="BF222" s="645"/>
    </row>
    <row r="223" spans="2:58" s="610" customFormat="1">
      <c r="B223" s="611" t="s">
        <v>1804</v>
      </c>
      <c r="C223" s="612">
        <v>220</v>
      </c>
      <c r="D223" s="612" t="s">
        <v>710</v>
      </c>
      <c r="E223" s="652">
        <v>1250691</v>
      </c>
      <c r="F223" s="656">
        <v>337411.10828831955</v>
      </c>
      <c r="G223" s="652">
        <v>20113.913423299447</v>
      </c>
      <c r="H223" s="652">
        <v>703.33348551515064</v>
      </c>
      <c r="I223" s="652">
        <v>13.181716071527605</v>
      </c>
      <c r="J223" s="652">
        <v>19.954438727284423</v>
      </c>
      <c r="K223" s="652">
        <v>0</v>
      </c>
      <c r="L223" s="652">
        <v>0</v>
      </c>
      <c r="M223" s="652">
        <v>17781.850385219743</v>
      </c>
      <c r="N223" s="657">
        <v>0</v>
      </c>
      <c r="O223" s="613">
        <v>333</v>
      </c>
      <c r="AZ223" s="644"/>
      <c r="BC223" s="645"/>
      <c r="BD223" s="645"/>
      <c r="BE223" s="645"/>
      <c r="BF223" s="645"/>
    </row>
    <row r="224" spans="2:58" s="610" customFormat="1">
      <c r="B224" s="611" t="s">
        <v>1805</v>
      </c>
      <c r="C224" s="612">
        <v>221</v>
      </c>
      <c r="D224" s="612" t="s">
        <v>1237</v>
      </c>
      <c r="E224" s="652">
        <v>177156</v>
      </c>
      <c r="F224" s="656">
        <v>245327.9968851209</v>
      </c>
      <c r="G224" s="652">
        <v>13785.19975345346</v>
      </c>
      <c r="H224" s="652">
        <v>8668.9803613445838</v>
      </c>
      <c r="I224" s="652">
        <v>9.5842843341510129</v>
      </c>
      <c r="J224" s="652">
        <v>14.508658315269331</v>
      </c>
      <c r="K224" s="652">
        <v>0</v>
      </c>
      <c r="L224" s="652">
        <v>0</v>
      </c>
      <c r="M224" s="652">
        <v>592.08399378757815</v>
      </c>
      <c r="N224" s="657">
        <v>0</v>
      </c>
      <c r="O224" s="613">
        <v>339</v>
      </c>
      <c r="AZ224" s="644"/>
      <c r="BC224" s="645"/>
      <c r="BD224" s="645"/>
      <c r="BE224" s="645"/>
      <c r="BF224" s="645"/>
    </row>
    <row r="225" spans="2:58" s="610" customFormat="1">
      <c r="B225" s="611" t="s">
        <v>1806</v>
      </c>
      <c r="C225" s="612">
        <v>222</v>
      </c>
      <c r="D225" s="612" t="s">
        <v>1238</v>
      </c>
      <c r="E225" s="652">
        <v>1048555</v>
      </c>
      <c r="F225" s="656">
        <v>637367.22740842879</v>
      </c>
      <c r="G225" s="652">
        <v>35481.424795033716</v>
      </c>
      <c r="H225" s="652">
        <v>2617.1785912249716</v>
      </c>
      <c r="I225" s="652">
        <v>24.900169610940818</v>
      </c>
      <c r="J225" s="652">
        <v>37.69379541361392</v>
      </c>
      <c r="K225" s="652">
        <v>0</v>
      </c>
      <c r="L225" s="652">
        <v>0</v>
      </c>
      <c r="M225" s="652">
        <v>3505.3645820794773</v>
      </c>
      <c r="N225" s="657">
        <v>0</v>
      </c>
      <c r="O225" s="613">
        <v>339</v>
      </c>
      <c r="AZ225" s="644"/>
      <c r="BC225" s="645"/>
      <c r="BD225" s="645"/>
      <c r="BE225" s="645"/>
      <c r="BF225" s="645"/>
    </row>
    <row r="226" spans="2:58" s="610" customFormat="1">
      <c r="B226" s="611" t="s">
        <v>1807</v>
      </c>
      <c r="C226" s="612">
        <v>223</v>
      </c>
      <c r="D226" s="612" t="s">
        <v>1239</v>
      </c>
      <c r="E226" s="652">
        <v>903324</v>
      </c>
      <c r="F226" s="656">
        <v>1465678.16235304</v>
      </c>
      <c r="G226" s="652">
        <v>81866.737403610285</v>
      </c>
      <c r="H226" s="652">
        <v>6374.9733429236285</v>
      </c>
      <c r="I226" s="652">
        <v>57.259980225271491</v>
      </c>
      <c r="J226" s="652">
        <v>86.679971009137731</v>
      </c>
      <c r="K226" s="652">
        <v>0</v>
      </c>
      <c r="L226" s="652">
        <v>0</v>
      </c>
      <c r="M226" s="652">
        <v>3019.9292579803455</v>
      </c>
      <c r="N226" s="657">
        <v>0</v>
      </c>
      <c r="O226" s="613">
        <v>339</v>
      </c>
      <c r="AZ226" s="644"/>
      <c r="BC226" s="645"/>
      <c r="BD226" s="645"/>
      <c r="BE226" s="645"/>
      <c r="BF226" s="645"/>
    </row>
    <row r="227" spans="2:58" s="610" customFormat="1">
      <c r="B227" s="611" t="s">
        <v>1808</v>
      </c>
      <c r="C227" s="612">
        <v>224</v>
      </c>
      <c r="D227" s="612" t="s">
        <v>1240</v>
      </c>
      <c r="E227" s="652">
        <v>385008</v>
      </c>
      <c r="F227" s="656">
        <v>445121.23591350415</v>
      </c>
      <c r="G227" s="652">
        <v>24975.819504476065</v>
      </c>
      <c r="H227" s="652">
        <v>337.51988119090993</v>
      </c>
      <c r="I227" s="652">
        <v>17.389651985629033</v>
      </c>
      <c r="J227" s="652">
        <v>26.324398367641457</v>
      </c>
      <c r="K227" s="652">
        <v>0</v>
      </c>
      <c r="L227" s="652">
        <v>0</v>
      </c>
      <c r="M227" s="652">
        <v>1286.8047950809646</v>
      </c>
      <c r="N227" s="657">
        <v>0</v>
      </c>
      <c r="O227" s="613">
        <v>339</v>
      </c>
      <c r="AZ227" s="644"/>
      <c r="BC227" s="645"/>
      <c r="BD227" s="645"/>
      <c r="BE227" s="645"/>
      <c r="BF227" s="645"/>
    </row>
    <row r="228" spans="2:58" s="610" customFormat="1">
      <c r="B228" s="611" t="s">
        <v>1809</v>
      </c>
      <c r="C228" s="612">
        <v>225</v>
      </c>
      <c r="D228" s="612" t="s">
        <v>1242</v>
      </c>
      <c r="E228" s="652">
        <v>585847</v>
      </c>
      <c r="F228" s="656">
        <v>155252.60080723299</v>
      </c>
      <c r="G228" s="652">
        <v>10695.923366907478</v>
      </c>
      <c r="H228" s="652">
        <v>1962.7574844372548</v>
      </c>
      <c r="I228" s="652">
        <v>6.0652884654242678</v>
      </c>
      <c r="J228" s="652">
        <v>9.1816138649834862</v>
      </c>
      <c r="K228" s="652">
        <v>0</v>
      </c>
      <c r="L228" s="652">
        <v>0</v>
      </c>
      <c r="M228" s="652">
        <v>5655.5594532377227</v>
      </c>
      <c r="N228" s="657">
        <v>0</v>
      </c>
      <c r="O228" s="613">
        <v>341</v>
      </c>
      <c r="AZ228" s="644"/>
      <c r="BC228" s="645"/>
      <c r="BD228" s="645"/>
      <c r="BE228" s="645"/>
      <c r="BF228" s="645"/>
    </row>
    <row r="229" spans="2:58" s="610" customFormat="1">
      <c r="B229" s="611" t="s">
        <v>1810</v>
      </c>
      <c r="C229" s="612">
        <v>226</v>
      </c>
      <c r="D229" s="612" t="s">
        <v>1811</v>
      </c>
      <c r="E229" s="652">
        <v>103201</v>
      </c>
      <c r="F229" s="656">
        <v>7743.5816477380868</v>
      </c>
      <c r="G229" s="652">
        <v>443.90675171857379</v>
      </c>
      <c r="H229" s="652">
        <v>88.190136058524004</v>
      </c>
      <c r="I229" s="652">
        <v>0.302520255408879</v>
      </c>
      <c r="J229" s="652">
        <v>0.45795417437020675</v>
      </c>
      <c r="K229" s="652">
        <v>0</v>
      </c>
      <c r="L229" s="652">
        <v>0</v>
      </c>
      <c r="M229" s="652">
        <v>995.20085275441056</v>
      </c>
      <c r="N229" s="657">
        <v>0</v>
      </c>
      <c r="O229" s="613">
        <v>341</v>
      </c>
      <c r="AZ229" s="644"/>
      <c r="BC229" s="645"/>
      <c r="BD229" s="645"/>
      <c r="BE229" s="645"/>
      <c r="BF229" s="645"/>
    </row>
    <row r="230" spans="2:58" s="610" customFormat="1">
      <c r="B230" s="611" t="s">
        <v>1812</v>
      </c>
      <c r="C230" s="612">
        <v>227</v>
      </c>
      <c r="D230" s="612" t="s">
        <v>1813</v>
      </c>
      <c r="E230" s="652">
        <v>1424720</v>
      </c>
      <c r="F230" s="656">
        <v>940230.15215630736</v>
      </c>
      <c r="G230" s="652">
        <v>50467.406634194325</v>
      </c>
      <c r="H230" s="652">
        <v>2373.3307061101282</v>
      </c>
      <c r="I230" s="652">
        <v>36.732183983175318</v>
      </c>
      <c r="J230" s="652">
        <v>55.605060117689781</v>
      </c>
      <c r="K230" s="652">
        <v>0</v>
      </c>
      <c r="L230" s="652">
        <v>0</v>
      </c>
      <c r="M230" s="652">
        <v>13751.339814102163</v>
      </c>
      <c r="N230" s="657">
        <v>0</v>
      </c>
      <c r="O230" s="613">
        <v>341</v>
      </c>
      <c r="AZ230" s="644"/>
      <c r="BC230" s="645"/>
      <c r="BD230" s="645"/>
      <c r="BE230" s="645"/>
      <c r="BF230" s="645"/>
    </row>
    <row r="231" spans="2:58" s="610" customFormat="1">
      <c r="B231" s="611" t="s">
        <v>1814</v>
      </c>
      <c r="C231" s="612">
        <v>228</v>
      </c>
      <c r="D231" s="612" t="s">
        <v>1246</v>
      </c>
      <c r="E231" s="652">
        <v>40625</v>
      </c>
      <c r="F231" s="656">
        <v>11583.078161172331</v>
      </c>
      <c r="G231" s="652">
        <v>679.12902353286449</v>
      </c>
      <c r="H231" s="652">
        <v>0</v>
      </c>
      <c r="I231" s="652">
        <v>0.45251873398434689</v>
      </c>
      <c r="J231" s="652">
        <v>0.68502138122540579</v>
      </c>
      <c r="K231" s="652">
        <v>0</v>
      </c>
      <c r="L231" s="652">
        <v>0</v>
      </c>
      <c r="M231" s="652">
        <v>393.83312116760379</v>
      </c>
      <c r="N231" s="657">
        <v>0</v>
      </c>
      <c r="O231" s="613">
        <v>341</v>
      </c>
      <c r="AZ231" s="644"/>
      <c r="BC231" s="645"/>
      <c r="BD231" s="645"/>
      <c r="BE231" s="645"/>
      <c r="BF231" s="645"/>
    </row>
    <row r="232" spans="2:58" s="610" customFormat="1">
      <c r="B232" s="611" t="s">
        <v>1815</v>
      </c>
      <c r="C232" s="612">
        <v>229</v>
      </c>
      <c r="D232" s="612" t="s">
        <v>1247</v>
      </c>
      <c r="E232" s="652">
        <v>466753</v>
      </c>
      <c r="F232" s="656">
        <v>141136.00786550462</v>
      </c>
      <c r="G232" s="652">
        <v>8346.392250098419</v>
      </c>
      <c r="H232" s="652">
        <v>54.457463385236089</v>
      </c>
      <c r="I232" s="652">
        <v>5.513792336564789</v>
      </c>
      <c r="J232" s="652">
        <v>8.3467608267336892</v>
      </c>
      <c r="K232" s="652">
        <v>0</v>
      </c>
      <c r="L232" s="652">
        <v>0</v>
      </c>
      <c r="M232" s="652">
        <v>4504.9489619833494</v>
      </c>
      <c r="N232" s="657">
        <v>0</v>
      </c>
      <c r="O232" s="613">
        <v>341</v>
      </c>
      <c r="AZ232" s="644"/>
      <c r="BC232" s="645"/>
      <c r="BD232" s="645"/>
      <c r="BE232" s="645"/>
      <c r="BF232" s="645"/>
    </row>
    <row r="233" spans="2:58" s="610" customFormat="1">
      <c r="B233" s="611" t="s">
        <v>1816</v>
      </c>
      <c r="C233" s="612">
        <v>230</v>
      </c>
      <c r="D233" s="612" t="s">
        <v>1249</v>
      </c>
      <c r="E233" s="652">
        <v>252126</v>
      </c>
      <c r="F233" s="656">
        <v>60337.954786989751</v>
      </c>
      <c r="G233" s="652">
        <v>3793.3110721287012</v>
      </c>
      <c r="H233" s="652">
        <v>2058.7980215924649</v>
      </c>
      <c r="I233" s="652">
        <v>2.3572365248245806</v>
      </c>
      <c r="J233" s="652">
        <v>3.5683769507013734</v>
      </c>
      <c r="K233" s="652">
        <v>0</v>
      </c>
      <c r="L233" s="652">
        <v>0</v>
      </c>
      <c r="M233" s="652">
        <v>2433.463966822374</v>
      </c>
      <c r="N233" s="657">
        <v>0</v>
      </c>
      <c r="O233" s="613">
        <v>341</v>
      </c>
      <c r="AZ233" s="644"/>
      <c r="BC233" s="645"/>
      <c r="BD233" s="645"/>
      <c r="BE233" s="645"/>
      <c r="BF233" s="645"/>
    </row>
    <row r="234" spans="2:58" s="610" customFormat="1">
      <c r="B234" s="611" t="s">
        <v>1817</v>
      </c>
      <c r="C234" s="612">
        <v>231</v>
      </c>
      <c r="D234" s="612" t="s">
        <v>1250</v>
      </c>
      <c r="E234" s="652">
        <v>189203</v>
      </c>
      <c r="F234" s="656">
        <v>56239.945414392103</v>
      </c>
      <c r="G234" s="652">
        <v>3366.2587783156632</v>
      </c>
      <c r="H234" s="652">
        <v>206.47746116031732</v>
      </c>
      <c r="I234" s="652">
        <v>2.1971386659186387</v>
      </c>
      <c r="J234" s="652">
        <v>3.3260213348943775</v>
      </c>
      <c r="K234" s="652">
        <v>0</v>
      </c>
      <c r="L234" s="652">
        <v>0</v>
      </c>
      <c r="M234" s="652">
        <v>1827.2698489467498</v>
      </c>
      <c r="N234" s="657">
        <v>0</v>
      </c>
      <c r="O234" s="613">
        <v>341</v>
      </c>
      <c r="AZ234" s="644"/>
      <c r="BC234" s="645"/>
      <c r="BD234" s="645"/>
      <c r="BE234" s="645"/>
      <c r="BF234" s="645"/>
    </row>
    <row r="235" spans="2:58" s="610" customFormat="1">
      <c r="B235" s="611" t="s">
        <v>1818</v>
      </c>
      <c r="C235" s="612">
        <v>232</v>
      </c>
      <c r="D235" s="612" t="s">
        <v>1819</v>
      </c>
      <c r="E235" s="652">
        <v>680047</v>
      </c>
      <c r="F235" s="656">
        <v>85995.629359446408</v>
      </c>
      <c r="G235" s="652">
        <v>4947.6398444871193</v>
      </c>
      <c r="H235" s="652">
        <v>4437.984668361054</v>
      </c>
      <c r="I235" s="652">
        <v>3.3596106997162174</v>
      </c>
      <c r="J235" s="652">
        <v>5.0857677021143255</v>
      </c>
      <c r="K235" s="652">
        <v>0</v>
      </c>
      <c r="L235" s="652">
        <v>0</v>
      </c>
      <c r="M235" s="652">
        <v>4580.9245548052286</v>
      </c>
      <c r="N235" s="657">
        <v>0</v>
      </c>
      <c r="O235" s="613">
        <v>342</v>
      </c>
      <c r="AZ235" s="644"/>
      <c r="BC235" s="645"/>
      <c r="BD235" s="645"/>
      <c r="BE235" s="645"/>
      <c r="BF235" s="645"/>
    </row>
    <row r="236" spans="2:58" s="610" customFormat="1">
      <c r="B236" s="611" t="s">
        <v>1820</v>
      </c>
      <c r="C236" s="612">
        <v>233</v>
      </c>
      <c r="D236" s="612" t="s">
        <v>1821</v>
      </c>
      <c r="E236" s="652">
        <v>47157</v>
      </c>
      <c r="F236" s="656">
        <v>23880.604888859318</v>
      </c>
      <c r="G236" s="652">
        <v>1296.1049011634359</v>
      </c>
      <c r="H236" s="652">
        <v>81.246084331899795</v>
      </c>
      <c r="I236" s="652">
        <v>0.93294899168610101</v>
      </c>
      <c r="J236" s="652">
        <v>1.4122951358733564</v>
      </c>
      <c r="K236" s="652">
        <v>0</v>
      </c>
      <c r="L236" s="652">
        <v>0</v>
      </c>
      <c r="M236" s="652">
        <v>317.97005733353939</v>
      </c>
      <c r="N236" s="657">
        <v>0</v>
      </c>
      <c r="O236" s="613">
        <v>342</v>
      </c>
      <c r="AZ236" s="644"/>
      <c r="BC236" s="645"/>
      <c r="BD236" s="645"/>
      <c r="BE236" s="645"/>
      <c r="BF236" s="645"/>
    </row>
    <row r="237" spans="2:58" s="610" customFormat="1">
      <c r="B237" s="611" t="s">
        <v>1822</v>
      </c>
      <c r="C237" s="612">
        <v>234</v>
      </c>
      <c r="D237" s="612" t="s">
        <v>1823</v>
      </c>
      <c r="E237" s="652">
        <v>999780</v>
      </c>
      <c r="F237" s="656">
        <v>437358.73862500879</v>
      </c>
      <c r="G237" s="652">
        <v>25643.263668948544</v>
      </c>
      <c r="H237" s="652">
        <v>3457.9989073813881</v>
      </c>
      <c r="I237" s="652">
        <v>17.086392748605</v>
      </c>
      <c r="J237" s="652">
        <v>25.865325525316319</v>
      </c>
      <c r="K237" s="652">
        <v>0</v>
      </c>
      <c r="L237" s="652">
        <v>0</v>
      </c>
      <c r="M237" s="652">
        <v>6733.9590955636841</v>
      </c>
      <c r="N237" s="657">
        <v>0</v>
      </c>
      <c r="O237" s="613">
        <v>342</v>
      </c>
      <c r="AZ237" s="644"/>
      <c r="BC237" s="645"/>
      <c r="BD237" s="645"/>
      <c r="BE237" s="645"/>
      <c r="BF237" s="645"/>
    </row>
    <row r="238" spans="2:58" s="610" customFormat="1">
      <c r="B238" s="611" t="s">
        <v>1824</v>
      </c>
      <c r="C238" s="612">
        <v>235</v>
      </c>
      <c r="D238" s="612" t="s">
        <v>1256</v>
      </c>
      <c r="E238" s="652">
        <v>4155265</v>
      </c>
      <c r="F238" s="656">
        <v>1857920.3486184212</v>
      </c>
      <c r="G238" s="652">
        <v>100556.82339773074</v>
      </c>
      <c r="H238" s="652">
        <v>2998.7821397091493</v>
      </c>
      <c r="I238" s="652">
        <v>72.583794419934407</v>
      </c>
      <c r="J238" s="652">
        <v>109.87711087745657</v>
      </c>
      <c r="K238" s="652">
        <v>0</v>
      </c>
      <c r="L238" s="652">
        <v>0</v>
      </c>
      <c r="M238" s="652">
        <v>1918.6382413840188</v>
      </c>
      <c r="N238" s="657">
        <v>0</v>
      </c>
      <c r="O238" s="613">
        <v>351</v>
      </c>
      <c r="AZ238" s="644"/>
      <c r="BC238" s="645"/>
      <c r="BD238" s="645"/>
      <c r="BE238" s="645"/>
      <c r="BF238" s="645"/>
    </row>
    <row r="239" spans="2:58" s="610" customFormat="1">
      <c r="B239" s="611" t="s">
        <v>1825</v>
      </c>
      <c r="C239" s="612">
        <v>236</v>
      </c>
      <c r="D239" s="612" t="s">
        <v>1826</v>
      </c>
      <c r="E239" s="652">
        <v>10293825</v>
      </c>
      <c r="F239" s="656">
        <v>5124088.4006891698</v>
      </c>
      <c r="G239" s="652">
        <v>276348.25558141683</v>
      </c>
      <c r="H239" s="652">
        <v>7852.4568288104365</v>
      </c>
      <c r="I239" s="652">
        <v>0</v>
      </c>
      <c r="J239" s="652">
        <v>0</v>
      </c>
      <c r="K239" s="652">
        <v>0</v>
      </c>
      <c r="L239" s="652">
        <v>0</v>
      </c>
      <c r="M239" s="652">
        <v>4753.1455027394468</v>
      </c>
      <c r="N239" s="657">
        <v>0</v>
      </c>
      <c r="O239" s="613">
        <v>351</v>
      </c>
      <c r="AZ239" s="644"/>
      <c r="BC239" s="645"/>
      <c r="BD239" s="645"/>
      <c r="BE239" s="645"/>
      <c r="BF239" s="645"/>
    </row>
    <row r="240" spans="2:58" s="610" customFormat="1">
      <c r="B240" s="611" t="s">
        <v>1827</v>
      </c>
      <c r="C240" s="612">
        <v>237</v>
      </c>
      <c r="D240" s="612" t="s">
        <v>719</v>
      </c>
      <c r="E240" s="652">
        <v>3363386</v>
      </c>
      <c r="F240" s="656">
        <v>4293379.3683460047</v>
      </c>
      <c r="G240" s="652">
        <v>222642.06246515203</v>
      </c>
      <c r="H240" s="652">
        <v>1000.2048256999145</v>
      </c>
      <c r="I240" s="652">
        <v>167.73042271190315</v>
      </c>
      <c r="J240" s="652">
        <v>253.90976596253699</v>
      </c>
      <c r="K240" s="652">
        <v>0</v>
      </c>
      <c r="L240" s="652">
        <v>0</v>
      </c>
      <c r="M240" s="652">
        <v>1178.8178156372014</v>
      </c>
      <c r="N240" s="657">
        <v>0</v>
      </c>
      <c r="O240" s="613">
        <v>352</v>
      </c>
      <c r="AZ240" s="644"/>
      <c r="BC240" s="645"/>
      <c r="BD240" s="645"/>
      <c r="BE240" s="645"/>
      <c r="BF240" s="645"/>
    </row>
    <row r="241" spans="2:58" s="610" customFormat="1">
      <c r="B241" s="611" t="s">
        <v>1828</v>
      </c>
      <c r="C241" s="612">
        <v>238</v>
      </c>
      <c r="D241" s="612" t="s">
        <v>721</v>
      </c>
      <c r="E241" s="652">
        <v>273380</v>
      </c>
      <c r="F241" s="656">
        <v>80662.839187786405</v>
      </c>
      <c r="G241" s="652">
        <v>4424.6517304697954</v>
      </c>
      <c r="H241" s="652">
        <v>5.1107933957702736</v>
      </c>
      <c r="I241" s="652">
        <v>3.1512733800930977</v>
      </c>
      <c r="J241" s="652">
        <v>4.7703873482614716</v>
      </c>
      <c r="K241" s="652">
        <v>0</v>
      </c>
      <c r="L241" s="652">
        <v>0</v>
      </c>
      <c r="M241" s="652">
        <v>95.784423669881704</v>
      </c>
      <c r="N241" s="657">
        <v>0</v>
      </c>
      <c r="O241" s="613">
        <v>352</v>
      </c>
      <c r="AZ241" s="644"/>
      <c r="BC241" s="645"/>
      <c r="BD241" s="645"/>
      <c r="BE241" s="645"/>
      <c r="BF241" s="645"/>
    </row>
    <row r="242" spans="2:58" s="610" customFormat="1">
      <c r="B242" s="611" t="s">
        <v>1829</v>
      </c>
      <c r="C242" s="612">
        <v>239</v>
      </c>
      <c r="D242" s="612" t="s">
        <v>1830</v>
      </c>
      <c r="E242" s="652">
        <v>5590554</v>
      </c>
      <c r="F242" s="656">
        <v>8052479.7506442182</v>
      </c>
      <c r="G242" s="652">
        <v>432417.15286438284</v>
      </c>
      <c r="H242" s="652">
        <v>1825.4050411892827</v>
      </c>
      <c r="I242" s="652">
        <v>314.58804745105073</v>
      </c>
      <c r="J242" s="652">
        <v>476.22235854079941</v>
      </c>
      <c r="K242" s="652">
        <v>0</v>
      </c>
      <c r="L242" s="652">
        <v>0</v>
      </c>
      <c r="M242" s="652">
        <v>3044.9201686616557</v>
      </c>
      <c r="N242" s="657">
        <v>0</v>
      </c>
      <c r="O242" s="613">
        <v>353</v>
      </c>
      <c r="AZ242" s="644"/>
      <c r="BC242" s="645"/>
      <c r="BD242" s="645"/>
      <c r="BE242" s="645"/>
      <c r="BF242" s="645"/>
    </row>
    <row r="243" spans="2:58" s="610" customFormat="1">
      <c r="B243" s="611" t="s">
        <v>1831</v>
      </c>
      <c r="C243" s="612">
        <v>240</v>
      </c>
      <c r="D243" s="612" t="s">
        <v>1262</v>
      </c>
      <c r="E243" s="652">
        <v>17139423</v>
      </c>
      <c r="F243" s="656">
        <v>16583014.830380756</v>
      </c>
      <c r="G243" s="652">
        <v>903568.072646391</v>
      </c>
      <c r="H243" s="652">
        <v>226659.21924113395</v>
      </c>
      <c r="I243" s="652">
        <v>647.85239055384659</v>
      </c>
      <c r="J243" s="652">
        <v>980.71683242782228</v>
      </c>
      <c r="K243" s="652">
        <v>5324.53783272685</v>
      </c>
      <c r="L243" s="652">
        <v>42452.013668104737</v>
      </c>
      <c r="M243" s="652">
        <v>9334.8649080109208</v>
      </c>
      <c r="N243" s="657">
        <v>0</v>
      </c>
      <c r="O243" s="613">
        <v>353</v>
      </c>
      <c r="AZ243" s="644"/>
      <c r="BC243" s="645"/>
      <c r="BD243" s="645"/>
      <c r="BE243" s="645"/>
      <c r="BF243" s="645"/>
    </row>
    <row r="244" spans="2:58" s="610" customFormat="1">
      <c r="B244" s="611" t="s">
        <v>1832</v>
      </c>
      <c r="C244" s="612">
        <v>241</v>
      </c>
      <c r="D244" s="612" t="s">
        <v>1264</v>
      </c>
      <c r="E244" s="652">
        <v>1337873</v>
      </c>
      <c r="F244" s="656">
        <v>1482307.2687521558</v>
      </c>
      <c r="G244" s="652">
        <v>93924.183728769334</v>
      </c>
      <c r="H244" s="652">
        <v>8335.6342067212317</v>
      </c>
      <c r="I244" s="652">
        <v>57.909633285564517</v>
      </c>
      <c r="J244" s="652">
        <v>87.663413689534323</v>
      </c>
      <c r="K244" s="652">
        <v>341.96577460685791</v>
      </c>
      <c r="L244" s="652">
        <v>0</v>
      </c>
      <c r="M244" s="652">
        <v>26087.463542346253</v>
      </c>
      <c r="N244" s="657">
        <v>0</v>
      </c>
      <c r="O244" s="613">
        <v>354</v>
      </c>
      <c r="AZ244" s="644"/>
      <c r="BC244" s="645"/>
      <c r="BD244" s="645"/>
      <c r="BE244" s="645"/>
      <c r="BF244" s="645"/>
    </row>
    <row r="245" spans="2:58" s="610" customFormat="1">
      <c r="B245" s="611" t="s">
        <v>1833</v>
      </c>
      <c r="C245" s="612">
        <v>242</v>
      </c>
      <c r="D245" s="612" t="s">
        <v>1265</v>
      </c>
      <c r="E245" s="652">
        <v>29705</v>
      </c>
      <c r="F245" s="656">
        <v>30023.450015187253</v>
      </c>
      <c r="G245" s="652">
        <v>2043.9771678444645</v>
      </c>
      <c r="H245" s="652">
        <v>79.868204179381209</v>
      </c>
      <c r="I245" s="652">
        <v>1.1729329114135745</v>
      </c>
      <c r="J245" s="652">
        <v>1.7755820095816335</v>
      </c>
      <c r="K245" s="652">
        <v>6.9263590331421652</v>
      </c>
      <c r="L245" s="652">
        <v>0</v>
      </c>
      <c r="M245" s="652">
        <v>579.15807086835378</v>
      </c>
      <c r="N245" s="657">
        <v>0</v>
      </c>
      <c r="O245" s="613">
        <v>354</v>
      </c>
      <c r="AZ245" s="644"/>
      <c r="BC245" s="645"/>
      <c r="BD245" s="645"/>
      <c r="BE245" s="645"/>
      <c r="BF245" s="645"/>
    </row>
    <row r="246" spans="2:58" s="610" customFormat="1">
      <c r="B246" s="611" t="s">
        <v>1834</v>
      </c>
      <c r="C246" s="612">
        <v>243</v>
      </c>
      <c r="D246" s="612" t="s">
        <v>1266</v>
      </c>
      <c r="E246" s="652">
        <v>725240</v>
      </c>
      <c r="F246" s="656">
        <v>6025324.7932542497</v>
      </c>
      <c r="G246" s="652">
        <v>349292.3089842294</v>
      </c>
      <c r="H246" s="652">
        <v>49.549024604760866</v>
      </c>
      <c r="I246" s="652">
        <v>235.39272629858104</v>
      </c>
      <c r="J246" s="652">
        <v>356.33674009404803</v>
      </c>
      <c r="K246" s="652">
        <v>0</v>
      </c>
      <c r="L246" s="652">
        <v>0</v>
      </c>
      <c r="M246" s="652">
        <v>14141.597070495965</v>
      </c>
      <c r="N246" s="657">
        <v>0</v>
      </c>
      <c r="O246" s="613">
        <v>354</v>
      </c>
      <c r="AZ246" s="644"/>
      <c r="BC246" s="645"/>
      <c r="BD246" s="645"/>
      <c r="BE246" s="645"/>
      <c r="BF246" s="645"/>
    </row>
    <row r="247" spans="2:58" s="610" customFormat="1">
      <c r="B247" s="611" t="s">
        <v>1835</v>
      </c>
      <c r="C247" s="612">
        <v>244</v>
      </c>
      <c r="D247" s="612" t="s">
        <v>1269</v>
      </c>
      <c r="E247" s="652">
        <v>226360</v>
      </c>
      <c r="F247" s="656">
        <v>90336.896803267999</v>
      </c>
      <c r="G247" s="652">
        <v>6240.4081907380669</v>
      </c>
      <c r="H247" s="652">
        <v>3647.9425342717677</v>
      </c>
      <c r="I247" s="652">
        <v>3.5292119767024017</v>
      </c>
      <c r="J247" s="652">
        <v>5.3425095611655955</v>
      </c>
      <c r="K247" s="652">
        <v>0</v>
      </c>
      <c r="L247" s="652">
        <v>0</v>
      </c>
      <c r="M247" s="652">
        <v>4414.8615233870487</v>
      </c>
      <c r="N247" s="657">
        <v>0</v>
      </c>
      <c r="O247" s="613">
        <v>354</v>
      </c>
      <c r="AZ247" s="644"/>
      <c r="BC247" s="645"/>
      <c r="BD247" s="645"/>
      <c r="BE247" s="645"/>
      <c r="BF247" s="645"/>
    </row>
    <row r="248" spans="2:58" s="610" customFormat="1">
      <c r="B248" s="611" t="s">
        <v>1836</v>
      </c>
      <c r="C248" s="612">
        <v>245</v>
      </c>
      <c r="D248" s="612" t="s">
        <v>1271</v>
      </c>
      <c r="E248" s="652">
        <v>856939</v>
      </c>
      <c r="F248" s="656">
        <v>600255.72996425128</v>
      </c>
      <c r="G248" s="652">
        <v>39934.979607009715</v>
      </c>
      <c r="H248" s="652">
        <v>855.39559998777088</v>
      </c>
      <c r="I248" s="652">
        <v>23.45032634768835</v>
      </c>
      <c r="J248" s="652">
        <v>35.499027418024355</v>
      </c>
      <c r="K248" s="652">
        <v>0</v>
      </c>
      <c r="L248" s="652">
        <v>0</v>
      </c>
      <c r="M248" s="652">
        <v>1513.9874983775817</v>
      </c>
      <c r="N248" s="657">
        <v>0</v>
      </c>
      <c r="O248" s="613">
        <v>359</v>
      </c>
      <c r="AZ248" s="644"/>
      <c r="BC248" s="645"/>
      <c r="BD248" s="645"/>
      <c r="BE248" s="645"/>
      <c r="BF248" s="645"/>
    </row>
    <row r="249" spans="2:58" s="610" customFormat="1">
      <c r="B249" s="611" t="s">
        <v>1837</v>
      </c>
      <c r="C249" s="612">
        <v>246</v>
      </c>
      <c r="D249" s="612" t="s">
        <v>1272</v>
      </c>
      <c r="E249" s="652">
        <v>375430</v>
      </c>
      <c r="F249" s="656">
        <v>1636191.1686851354</v>
      </c>
      <c r="G249" s="652">
        <v>170100.7264736426</v>
      </c>
      <c r="H249" s="652">
        <v>3830.8484221633116</v>
      </c>
      <c r="I249" s="652">
        <v>63.921450404408688</v>
      </c>
      <c r="J249" s="652">
        <v>96.764082804744106</v>
      </c>
      <c r="K249" s="652">
        <v>0</v>
      </c>
      <c r="L249" s="652">
        <v>0</v>
      </c>
      <c r="M249" s="652">
        <v>663.18658913762431</v>
      </c>
      <c r="N249" s="657">
        <v>0</v>
      </c>
      <c r="O249" s="613">
        <v>359</v>
      </c>
      <c r="AZ249" s="644"/>
      <c r="BC249" s="645"/>
      <c r="BD249" s="645"/>
      <c r="BE249" s="645"/>
      <c r="BF249" s="645"/>
    </row>
    <row r="250" spans="2:58" s="610" customFormat="1">
      <c r="B250" s="611" t="s">
        <v>1838</v>
      </c>
      <c r="C250" s="612">
        <v>247</v>
      </c>
      <c r="D250" s="612" t="s">
        <v>1274</v>
      </c>
      <c r="E250" s="652">
        <v>1425619</v>
      </c>
      <c r="F250" s="656">
        <v>8832075.0794395525</v>
      </c>
      <c r="G250" s="652">
        <v>536488.70508596231</v>
      </c>
      <c r="H250" s="652">
        <v>342.33087722672894</v>
      </c>
      <c r="I250" s="652">
        <v>345.04467446312896</v>
      </c>
      <c r="J250" s="652">
        <v>522.32750101651959</v>
      </c>
      <c r="K250" s="652">
        <v>0</v>
      </c>
      <c r="L250" s="652">
        <v>0</v>
      </c>
      <c r="M250" s="652">
        <v>2518.4837545940259</v>
      </c>
      <c r="N250" s="657">
        <v>0</v>
      </c>
      <c r="O250" s="613">
        <v>359</v>
      </c>
      <c r="AZ250" s="644"/>
      <c r="BC250" s="645"/>
      <c r="BD250" s="645"/>
      <c r="BE250" s="645"/>
      <c r="BF250" s="645"/>
    </row>
    <row r="251" spans="2:58" s="610" customFormat="1">
      <c r="B251" s="611" t="s">
        <v>1839</v>
      </c>
      <c r="C251" s="612">
        <v>248</v>
      </c>
      <c r="D251" s="612" t="s">
        <v>1275</v>
      </c>
      <c r="E251" s="652">
        <v>332606</v>
      </c>
      <c r="F251" s="656">
        <v>262009.11349600664</v>
      </c>
      <c r="G251" s="652">
        <v>14383.768830820787</v>
      </c>
      <c r="H251" s="652">
        <v>0</v>
      </c>
      <c r="I251" s="652">
        <v>10.235969289149134</v>
      </c>
      <c r="J251" s="652">
        <v>15.495176871232744</v>
      </c>
      <c r="K251" s="652">
        <v>0</v>
      </c>
      <c r="L251" s="652">
        <v>0</v>
      </c>
      <c r="M251" s="652">
        <v>587.5755448779272</v>
      </c>
      <c r="N251" s="657">
        <v>0</v>
      </c>
      <c r="O251" s="613">
        <v>359</v>
      </c>
      <c r="AZ251" s="644"/>
      <c r="BC251" s="645"/>
      <c r="BD251" s="645"/>
      <c r="BE251" s="645"/>
      <c r="BF251" s="645"/>
    </row>
    <row r="252" spans="2:58" s="610" customFormat="1">
      <c r="B252" s="611" t="s">
        <v>1840</v>
      </c>
      <c r="C252" s="612">
        <v>249</v>
      </c>
      <c r="D252" s="612" t="s">
        <v>1277</v>
      </c>
      <c r="E252" s="652">
        <v>239391</v>
      </c>
      <c r="F252" s="656">
        <v>3981708.9843392884</v>
      </c>
      <c r="G252" s="652">
        <v>218836.50735777325</v>
      </c>
      <c r="H252" s="652">
        <v>226.83978214942613</v>
      </c>
      <c r="I252" s="652">
        <v>155.55432533703572</v>
      </c>
      <c r="J252" s="652">
        <v>235.47762953311963</v>
      </c>
      <c r="K252" s="652">
        <v>0</v>
      </c>
      <c r="L252" s="652">
        <v>0</v>
      </c>
      <c r="M252" s="652">
        <v>422.75053484452189</v>
      </c>
      <c r="N252" s="657">
        <v>0</v>
      </c>
      <c r="O252" s="613">
        <v>359</v>
      </c>
      <c r="AZ252" s="644"/>
      <c r="BC252" s="645"/>
      <c r="BD252" s="645"/>
      <c r="BE252" s="645"/>
      <c r="BF252" s="645"/>
    </row>
    <row r="253" spans="2:58" s="610" customFormat="1">
      <c r="B253" s="611" t="s">
        <v>1841</v>
      </c>
      <c r="C253" s="612">
        <v>250</v>
      </c>
      <c r="D253" s="612" t="s">
        <v>729</v>
      </c>
      <c r="E253" s="652">
        <v>920353</v>
      </c>
      <c r="F253" s="656">
        <v>3439916.4498402444</v>
      </c>
      <c r="G253" s="652">
        <v>192769.32916579364</v>
      </c>
      <c r="H253" s="652">
        <v>810.47469103900278</v>
      </c>
      <c r="I253" s="652">
        <v>134.38799386777936</v>
      </c>
      <c r="J253" s="652">
        <v>203.43610610075203</v>
      </c>
      <c r="K253" s="652">
        <v>0</v>
      </c>
      <c r="L253" s="652">
        <v>0</v>
      </c>
      <c r="M253" s="652">
        <v>1625.990774220217</v>
      </c>
      <c r="N253" s="657">
        <v>0</v>
      </c>
      <c r="O253" s="613">
        <v>359</v>
      </c>
      <c r="AZ253" s="644"/>
      <c r="BC253" s="645"/>
      <c r="BD253" s="645"/>
      <c r="BE253" s="645"/>
      <c r="BF253" s="645"/>
    </row>
    <row r="254" spans="2:58" s="610" customFormat="1">
      <c r="B254" s="611" t="s">
        <v>1842</v>
      </c>
      <c r="C254" s="612">
        <v>251</v>
      </c>
      <c r="D254" s="612" t="s">
        <v>1843</v>
      </c>
      <c r="E254" s="652">
        <v>146887</v>
      </c>
      <c r="F254" s="656">
        <v>14153.55577763606</v>
      </c>
      <c r="G254" s="652">
        <v>849.45697744703489</v>
      </c>
      <c r="H254" s="652">
        <v>25.941869058239917</v>
      </c>
      <c r="I254" s="652">
        <v>0.55294016432886428</v>
      </c>
      <c r="J254" s="652">
        <v>0.83703901442600537</v>
      </c>
      <c r="K254" s="652">
        <v>0</v>
      </c>
      <c r="L254" s="652">
        <v>0</v>
      </c>
      <c r="M254" s="652">
        <v>0</v>
      </c>
      <c r="N254" s="657">
        <v>0</v>
      </c>
      <c r="O254" s="613">
        <v>391</v>
      </c>
      <c r="AZ254" s="644"/>
      <c r="BC254" s="645"/>
      <c r="BD254" s="645"/>
      <c r="BE254" s="645"/>
      <c r="BF254" s="645"/>
    </row>
    <row r="255" spans="2:58" s="610" customFormat="1">
      <c r="B255" s="611" t="s">
        <v>1844</v>
      </c>
      <c r="C255" s="612">
        <v>252</v>
      </c>
      <c r="D255" s="612" t="s">
        <v>1280</v>
      </c>
      <c r="E255" s="652">
        <v>328329</v>
      </c>
      <c r="F255" s="656">
        <v>152581.83672382848</v>
      </c>
      <c r="G255" s="652">
        <v>9170.1759686423593</v>
      </c>
      <c r="H255" s="652">
        <v>553.86139837190058</v>
      </c>
      <c r="I255" s="652">
        <v>5.9609491209964336</v>
      </c>
      <c r="J255" s="652">
        <v>9.0236653062425329</v>
      </c>
      <c r="K255" s="652">
        <v>0</v>
      </c>
      <c r="L255" s="652">
        <v>0</v>
      </c>
      <c r="M255" s="652">
        <v>0</v>
      </c>
      <c r="N255" s="657">
        <v>0</v>
      </c>
      <c r="O255" s="613">
        <v>391</v>
      </c>
      <c r="AZ255" s="644"/>
      <c r="BC255" s="645"/>
      <c r="BD255" s="645"/>
      <c r="BE255" s="645"/>
      <c r="BF255" s="645"/>
    </row>
    <row r="256" spans="2:58" s="610" customFormat="1">
      <c r="B256" s="611" t="s">
        <v>1845</v>
      </c>
      <c r="C256" s="612">
        <v>253</v>
      </c>
      <c r="D256" s="612" t="s">
        <v>1281</v>
      </c>
      <c r="E256" s="652">
        <v>237795</v>
      </c>
      <c r="F256" s="656">
        <v>112816.76805190889</v>
      </c>
      <c r="G256" s="652">
        <v>6868.8560785264999</v>
      </c>
      <c r="H256" s="652">
        <v>515.18038449811763</v>
      </c>
      <c r="I256" s="652">
        <v>4.4074381904963813</v>
      </c>
      <c r="J256" s="652">
        <v>6.6719655346332489</v>
      </c>
      <c r="K256" s="652">
        <v>0</v>
      </c>
      <c r="L256" s="652">
        <v>0</v>
      </c>
      <c r="M256" s="652">
        <v>0</v>
      </c>
      <c r="N256" s="657">
        <v>0</v>
      </c>
      <c r="O256" s="613">
        <v>391</v>
      </c>
      <c r="AZ256" s="644"/>
      <c r="BC256" s="645"/>
      <c r="BD256" s="645"/>
      <c r="BE256" s="645"/>
      <c r="BF256" s="645"/>
    </row>
    <row r="257" spans="2:58" s="610" customFormat="1">
      <c r="B257" s="611" t="s">
        <v>1846</v>
      </c>
      <c r="C257" s="612">
        <v>254</v>
      </c>
      <c r="D257" s="612" t="s">
        <v>1283</v>
      </c>
      <c r="E257" s="652">
        <v>110478</v>
      </c>
      <c r="F257" s="656">
        <v>115498.18824570932</v>
      </c>
      <c r="G257" s="652">
        <v>7811.6329471050085</v>
      </c>
      <c r="H257" s="652">
        <v>0</v>
      </c>
      <c r="I257" s="652">
        <v>4.5121938395988828</v>
      </c>
      <c r="J257" s="652">
        <v>6.8305442940307364</v>
      </c>
      <c r="K257" s="652">
        <v>0</v>
      </c>
      <c r="L257" s="652">
        <v>0</v>
      </c>
      <c r="M257" s="652">
        <v>0</v>
      </c>
      <c r="N257" s="657">
        <v>0</v>
      </c>
      <c r="O257" s="613">
        <v>391</v>
      </c>
      <c r="AZ257" s="644"/>
      <c r="BC257" s="645"/>
      <c r="BD257" s="645"/>
      <c r="BE257" s="645"/>
      <c r="BF257" s="645"/>
    </row>
    <row r="258" spans="2:58" s="610" customFormat="1">
      <c r="B258" s="611" t="s">
        <v>1847</v>
      </c>
      <c r="C258" s="612">
        <v>255</v>
      </c>
      <c r="D258" s="612" t="s">
        <v>1284</v>
      </c>
      <c r="E258" s="652">
        <v>74277</v>
      </c>
      <c r="F258" s="656">
        <v>28379.327135967076</v>
      </c>
      <c r="G258" s="652">
        <v>1635.506394595136</v>
      </c>
      <c r="H258" s="652">
        <v>49.391603360908825</v>
      </c>
      <c r="I258" s="652">
        <v>1.1087015910799722</v>
      </c>
      <c r="J258" s="652">
        <v>1.6783488466903536</v>
      </c>
      <c r="K258" s="652">
        <v>0</v>
      </c>
      <c r="L258" s="652">
        <v>0</v>
      </c>
      <c r="M258" s="652">
        <v>0</v>
      </c>
      <c r="N258" s="657">
        <v>0</v>
      </c>
      <c r="O258" s="613">
        <v>391</v>
      </c>
      <c r="AZ258" s="644"/>
      <c r="BC258" s="645"/>
      <c r="BD258" s="645"/>
      <c r="BE258" s="645"/>
      <c r="BF258" s="645"/>
    </row>
    <row r="259" spans="2:58" s="610" customFormat="1">
      <c r="B259" s="611" t="s">
        <v>1848</v>
      </c>
      <c r="C259" s="612">
        <v>256</v>
      </c>
      <c r="D259" s="612" t="s">
        <v>1285</v>
      </c>
      <c r="E259" s="652">
        <v>240879</v>
      </c>
      <c r="F259" s="656">
        <v>193377.52242761967</v>
      </c>
      <c r="G259" s="652">
        <v>12261.959510221224</v>
      </c>
      <c r="H259" s="652">
        <v>363.2604674535217</v>
      </c>
      <c r="I259" s="652">
        <v>7.5547234001500918</v>
      </c>
      <c r="J259" s="652">
        <v>11.43631560351206</v>
      </c>
      <c r="K259" s="652">
        <v>0</v>
      </c>
      <c r="L259" s="652">
        <v>0</v>
      </c>
      <c r="M259" s="652">
        <v>0</v>
      </c>
      <c r="N259" s="657">
        <v>0</v>
      </c>
      <c r="O259" s="613">
        <v>391</v>
      </c>
      <c r="AZ259" s="644"/>
      <c r="BC259" s="645"/>
      <c r="BD259" s="645"/>
      <c r="BE259" s="645"/>
      <c r="BF259" s="645"/>
    </row>
    <row r="260" spans="2:58" s="610" customFormat="1">
      <c r="B260" s="611" t="s">
        <v>1849</v>
      </c>
      <c r="C260" s="612">
        <v>257</v>
      </c>
      <c r="D260" s="612" t="s">
        <v>1287</v>
      </c>
      <c r="E260" s="652">
        <v>68719</v>
      </c>
      <c r="F260" s="656">
        <v>18479.912774804656</v>
      </c>
      <c r="G260" s="652">
        <v>1195.7238869333876</v>
      </c>
      <c r="H260" s="652">
        <v>0.21107522803807191</v>
      </c>
      <c r="I260" s="652">
        <v>0.72195893152372448</v>
      </c>
      <c r="J260" s="652">
        <v>1.092899072058102</v>
      </c>
      <c r="K260" s="652">
        <v>0</v>
      </c>
      <c r="L260" s="652">
        <v>0</v>
      </c>
      <c r="M260" s="652">
        <v>0</v>
      </c>
      <c r="N260" s="657">
        <v>0</v>
      </c>
      <c r="O260" s="613">
        <v>391</v>
      </c>
      <c r="AZ260" s="644"/>
      <c r="BC260" s="645"/>
      <c r="BD260" s="645"/>
      <c r="BE260" s="645"/>
      <c r="BF260" s="645"/>
    </row>
    <row r="261" spans="2:58" s="610" customFormat="1">
      <c r="B261" s="611" t="s">
        <v>1850</v>
      </c>
      <c r="C261" s="612">
        <v>258</v>
      </c>
      <c r="D261" s="612" t="s">
        <v>1290</v>
      </c>
      <c r="E261" s="652">
        <v>363722</v>
      </c>
      <c r="F261" s="656">
        <v>51443.533895683737</v>
      </c>
      <c r="G261" s="652">
        <v>3048.4120847011645</v>
      </c>
      <c r="H261" s="652">
        <v>484.83979880345112</v>
      </c>
      <c r="I261" s="652">
        <v>2.0097561724300355</v>
      </c>
      <c r="J261" s="652">
        <v>3.0423623283891055</v>
      </c>
      <c r="K261" s="652">
        <v>0</v>
      </c>
      <c r="L261" s="652">
        <v>0</v>
      </c>
      <c r="M261" s="652">
        <v>0</v>
      </c>
      <c r="N261" s="657">
        <v>0</v>
      </c>
      <c r="O261" s="613">
        <v>391</v>
      </c>
      <c r="AZ261" s="644"/>
      <c r="BC261" s="645"/>
      <c r="BD261" s="645"/>
      <c r="BE261" s="645"/>
      <c r="BF261" s="645"/>
    </row>
    <row r="262" spans="2:58" s="610" customFormat="1">
      <c r="B262" s="611" t="s">
        <v>1851</v>
      </c>
      <c r="C262" s="612">
        <v>259</v>
      </c>
      <c r="D262" s="612" t="s">
        <v>4</v>
      </c>
      <c r="E262" s="652">
        <v>1928240</v>
      </c>
      <c r="F262" s="656">
        <v>980073.37288261275</v>
      </c>
      <c r="G262" s="652">
        <v>57203.828858212779</v>
      </c>
      <c r="H262" s="652">
        <v>13519.245886648299</v>
      </c>
      <c r="I262" s="652">
        <v>38.288748097657788</v>
      </c>
      <c r="J262" s="652">
        <v>57.961381789237578</v>
      </c>
      <c r="K262" s="652">
        <v>0</v>
      </c>
      <c r="L262" s="652">
        <v>0</v>
      </c>
      <c r="M262" s="652">
        <v>0</v>
      </c>
      <c r="N262" s="657">
        <v>0</v>
      </c>
      <c r="O262" s="613">
        <v>391</v>
      </c>
      <c r="AZ262" s="644"/>
      <c r="BC262" s="645"/>
      <c r="BD262" s="645"/>
      <c r="BE262" s="645"/>
      <c r="BF262" s="645"/>
    </row>
    <row r="263" spans="2:58" s="610" customFormat="1">
      <c r="B263" s="611" t="s">
        <v>1852</v>
      </c>
      <c r="C263" s="612">
        <v>260</v>
      </c>
      <c r="D263" s="612" t="s">
        <v>432</v>
      </c>
      <c r="E263" s="652">
        <v>914413</v>
      </c>
      <c r="F263" s="656">
        <v>3468061.4032523655</v>
      </c>
      <c r="G263" s="652">
        <v>236305.57979374111</v>
      </c>
      <c r="H263" s="652">
        <v>45.170098800147386</v>
      </c>
      <c r="I263" s="652">
        <v>135.4875391275873</v>
      </c>
      <c r="J263" s="652">
        <v>205.1005941230745</v>
      </c>
      <c r="K263" s="652">
        <v>0</v>
      </c>
      <c r="L263" s="652">
        <v>0</v>
      </c>
      <c r="M263" s="652">
        <v>0</v>
      </c>
      <c r="N263" s="657">
        <v>0</v>
      </c>
      <c r="O263" s="613">
        <v>392</v>
      </c>
      <c r="AZ263" s="644"/>
      <c r="BC263" s="645"/>
      <c r="BD263" s="645"/>
      <c r="BE263" s="645"/>
      <c r="BF263" s="645"/>
    </row>
    <row r="264" spans="2:58" s="610" customFormat="1">
      <c r="B264" s="611" t="s">
        <v>1853</v>
      </c>
      <c r="C264" s="612">
        <v>261</v>
      </c>
      <c r="D264" s="612" t="s">
        <v>1293</v>
      </c>
      <c r="E264" s="652">
        <v>9220703</v>
      </c>
      <c r="F264" s="656">
        <v>2264718.738635262</v>
      </c>
      <c r="G264" s="652">
        <v>147223.71742379968</v>
      </c>
      <c r="H264" s="652">
        <v>48442.907864433342</v>
      </c>
      <c r="I264" s="652">
        <v>88.476279118376638</v>
      </c>
      <c r="J264" s="652">
        <v>133.93510229667396</v>
      </c>
      <c r="K264" s="652">
        <v>0</v>
      </c>
      <c r="L264" s="652">
        <v>0</v>
      </c>
      <c r="M264" s="652">
        <v>0</v>
      </c>
      <c r="N264" s="657">
        <v>0</v>
      </c>
      <c r="O264" s="613">
        <v>411</v>
      </c>
      <c r="AZ264" s="644"/>
      <c r="BC264" s="645"/>
      <c r="BD264" s="645"/>
      <c r="BE264" s="645"/>
      <c r="BF264" s="645"/>
    </row>
    <row r="265" spans="2:58" s="610" customFormat="1">
      <c r="B265" s="611" t="s">
        <v>1854</v>
      </c>
      <c r="C265" s="612">
        <v>262</v>
      </c>
      <c r="D265" s="612" t="s">
        <v>1294</v>
      </c>
      <c r="E265" s="652">
        <v>6513147</v>
      </c>
      <c r="F265" s="656">
        <v>2695915.2826487445</v>
      </c>
      <c r="G265" s="652">
        <v>175078.50342109948</v>
      </c>
      <c r="H265" s="652">
        <v>42333.084884704498</v>
      </c>
      <c r="I265" s="652">
        <v>105.32193201654009</v>
      </c>
      <c r="J265" s="652">
        <v>159.43599662283651</v>
      </c>
      <c r="K265" s="652">
        <v>0</v>
      </c>
      <c r="L265" s="652">
        <v>0</v>
      </c>
      <c r="M265" s="652">
        <v>0</v>
      </c>
      <c r="N265" s="657">
        <v>0</v>
      </c>
      <c r="O265" s="613">
        <v>411</v>
      </c>
      <c r="AZ265" s="644"/>
      <c r="BC265" s="645"/>
      <c r="BD265" s="645"/>
      <c r="BE265" s="645"/>
      <c r="BF265" s="645"/>
    </row>
    <row r="266" spans="2:58" s="610" customFormat="1">
      <c r="B266" s="611" t="s">
        <v>1855</v>
      </c>
      <c r="C266" s="612">
        <v>263</v>
      </c>
      <c r="D266" s="612" t="s">
        <v>1295</v>
      </c>
      <c r="E266" s="652">
        <v>957053</v>
      </c>
      <c r="F266" s="656">
        <v>311984.64822083229</v>
      </c>
      <c r="G266" s="652">
        <v>20577.982741836677</v>
      </c>
      <c r="H266" s="652">
        <v>3456.8459532399743</v>
      </c>
      <c r="I266" s="652">
        <v>12.188374805989742</v>
      </c>
      <c r="J266" s="652">
        <v>18.450721964542669</v>
      </c>
      <c r="K266" s="652">
        <v>0</v>
      </c>
      <c r="L266" s="652">
        <v>0</v>
      </c>
      <c r="M266" s="652">
        <v>0</v>
      </c>
      <c r="N266" s="657">
        <v>0</v>
      </c>
      <c r="O266" s="613">
        <v>411</v>
      </c>
      <c r="AZ266" s="644"/>
      <c r="BC266" s="645"/>
      <c r="BD266" s="645"/>
      <c r="BE266" s="645"/>
      <c r="BF266" s="645"/>
    </row>
    <row r="267" spans="2:58" s="610" customFormat="1">
      <c r="B267" s="611" t="s">
        <v>1856</v>
      </c>
      <c r="C267" s="612">
        <v>264</v>
      </c>
      <c r="D267" s="612" t="s">
        <v>1296</v>
      </c>
      <c r="E267" s="652">
        <v>14091533</v>
      </c>
      <c r="F267" s="656">
        <v>6884235.4135498898</v>
      </c>
      <c r="G267" s="652">
        <v>458081.33044719498</v>
      </c>
      <c r="H267" s="652">
        <v>68189.234234559277</v>
      </c>
      <c r="I267" s="652">
        <v>268.94798174050368</v>
      </c>
      <c r="J267" s="652">
        <v>407.13257616432281</v>
      </c>
      <c r="K267" s="652">
        <v>0</v>
      </c>
      <c r="L267" s="652">
        <v>0</v>
      </c>
      <c r="M267" s="652">
        <v>0</v>
      </c>
      <c r="N267" s="657">
        <v>0</v>
      </c>
      <c r="O267" s="613">
        <v>411</v>
      </c>
      <c r="AZ267" s="644"/>
      <c r="BC267" s="645"/>
      <c r="BD267" s="645"/>
      <c r="BE267" s="645"/>
      <c r="BF267" s="645"/>
    </row>
    <row r="268" spans="2:58" s="610" customFormat="1">
      <c r="B268" s="611" t="s">
        <v>1857</v>
      </c>
      <c r="C268" s="612">
        <v>265</v>
      </c>
      <c r="D268" s="612" t="s">
        <v>436</v>
      </c>
      <c r="E268" s="652">
        <v>15521269</v>
      </c>
      <c r="F268" s="656">
        <v>13016107.36452497</v>
      </c>
      <c r="G268" s="652">
        <v>875306.18306508893</v>
      </c>
      <c r="H268" s="652">
        <v>103677.46617265385</v>
      </c>
      <c r="I268" s="652">
        <v>508.50320994493217</v>
      </c>
      <c r="J268" s="652">
        <v>769.77049804545607</v>
      </c>
      <c r="K268" s="652">
        <v>0</v>
      </c>
      <c r="L268" s="652">
        <v>0</v>
      </c>
      <c r="M268" s="652">
        <v>0</v>
      </c>
      <c r="N268" s="657">
        <v>0</v>
      </c>
      <c r="O268" s="613">
        <v>412</v>
      </c>
      <c r="AZ268" s="644"/>
      <c r="BC268" s="645"/>
      <c r="BD268" s="645"/>
      <c r="BE268" s="645"/>
      <c r="BF268" s="645"/>
    </row>
    <row r="269" spans="2:58" s="610" customFormat="1">
      <c r="B269" s="611" t="s">
        <v>1858</v>
      </c>
      <c r="C269" s="612">
        <v>266</v>
      </c>
      <c r="D269" s="612" t="s">
        <v>1297</v>
      </c>
      <c r="E269" s="652">
        <v>5915647</v>
      </c>
      <c r="F269" s="656">
        <v>16380598.316637654</v>
      </c>
      <c r="G269" s="652">
        <v>1121178.9540206823</v>
      </c>
      <c r="H269" s="652">
        <v>58592.971222058048</v>
      </c>
      <c r="I269" s="652">
        <v>639.94453883584674</v>
      </c>
      <c r="J269" s="652">
        <v>968.74595233034256</v>
      </c>
      <c r="K269" s="652">
        <v>0</v>
      </c>
      <c r="L269" s="652">
        <v>0</v>
      </c>
      <c r="M269" s="652">
        <v>0</v>
      </c>
      <c r="N269" s="657">
        <v>0</v>
      </c>
      <c r="O269" s="613">
        <v>413</v>
      </c>
      <c r="AZ269" s="644"/>
      <c r="BC269" s="645"/>
      <c r="BD269" s="645"/>
      <c r="BE269" s="645"/>
      <c r="BF269" s="645"/>
    </row>
    <row r="270" spans="2:58" s="610" customFormat="1">
      <c r="B270" s="611" t="s">
        <v>1859</v>
      </c>
      <c r="C270" s="612">
        <v>267</v>
      </c>
      <c r="D270" s="612" t="s">
        <v>1298</v>
      </c>
      <c r="E270" s="652">
        <v>6092026</v>
      </c>
      <c r="F270" s="656">
        <v>13557238.630606305</v>
      </c>
      <c r="G270" s="652">
        <v>928888.76103187061</v>
      </c>
      <c r="H270" s="652">
        <v>13754.243636038118</v>
      </c>
      <c r="I270" s="652">
        <v>529.64370749137106</v>
      </c>
      <c r="J270" s="652">
        <v>801.77291416985622</v>
      </c>
      <c r="K270" s="652">
        <v>0</v>
      </c>
      <c r="L270" s="652">
        <v>0</v>
      </c>
      <c r="M270" s="652">
        <v>0</v>
      </c>
      <c r="N270" s="657">
        <v>0</v>
      </c>
      <c r="O270" s="613">
        <v>413</v>
      </c>
      <c r="AZ270" s="644"/>
      <c r="BC270" s="645"/>
      <c r="BD270" s="645"/>
      <c r="BE270" s="645"/>
      <c r="BF270" s="645"/>
    </row>
    <row r="271" spans="2:58" s="610" customFormat="1">
      <c r="B271" s="611" t="s">
        <v>1860</v>
      </c>
      <c r="C271" s="612">
        <v>268</v>
      </c>
      <c r="D271" s="612" t="s">
        <v>1299</v>
      </c>
      <c r="E271" s="652">
        <v>1207462</v>
      </c>
      <c r="F271" s="656">
        <v>7011588.6779854828</v>
      </c>
      <c r="G271" s="652">
        <v>482537.22875763039</v>
      </c>
      <c r="H271" s="652">
        <v>6283.7274142551378</v>
      </c>
      <c r="I271" s="652">
        <v>273.92332052258564</v>
      </c>
      <c r="J271" s="652">
        <v>414.6642277592909</v>
      </c>
      <c r="K271" s="652">
        <v>0</v>
      </c>
      <c r="L271" s="652">
        <v>0</v>
      </c>
      <c r="M271" s="652">
        <v>0</v>
      </c>
      <c r="N271" s="657">
        <v>0</v>
      </c>
      <c r="O271" s="613">
        <v>413</v>
      </c>
      <c r="AZ271" s="644"/>
      <c r="BC271" s="645"/>
      <c r="BD271" s="645"/>
      <c r="BE271" s="645"/>
      <c r="BF271" s="645"/>
    </row>
    <row r="272" spans="2:58" s="610" customFormat="1">
      <c r="B272" s="611" t="s">
        <v>1861</v>
      </c>
      <c r="C272" s="612">
        <v>269</v>
      </c>
      <c r="D272" s="612" t="s">
        <v>1862</v>
      </c>
      <c r="E272" s="652">
        <v>1534242</v>
      </c>
      <c r="F272" s="656">
        <v>1675580.5006669057</v>
      </c>
      <c r="G272" s="652">
        <v>114234.58537018318</v>
      </c>
      <c r="H272" s="652">
        <v>5586.0359960435089</v>
      </c>
      <c r="I272" s="652">
        <v>65.460282344663483</v>
      </c>
      <c r="J272" s="652">
        <v>99.093561568873184</v>
      </c>
      <c r="K272" s="652">
        <v>0</v>
      </c>
      <c r="L272" s="652">
        <v>0</v>
      </c>
      <c r="M272" s="652">
        <v>0</v>
      </c>
      <c r="N272" s="657">
        <v>0</v>
      </c>
      <c r="O272" s="613">
        <v>419</v>
      </c>
      <c r="AZ272" s="644"/>
      <c r="BC272" s="645"/>
      <c r="BD272" s="645"/>
      <c r="BE272" s="645"/>
      <c r="BF272" s="645"/>
    </row>
    <row r="273" spans="2:58" s="610" customFormat="1">
      <c r="B273" s="611" t="s">
        <v>1863</v>
      </c>
      <c r="C273" s="612">
        <v>270</v>
      </c>
      <c r="D273" s="612" t="s">
        <v>1302</v>
      </c>
      <c r="E273" s="652">
        <v>2410867</v>
      </c>
      <c r="F273" s="656">
        <v>1778738.9833341117</v>
      </c>
      <c r="G273" s="652">
        <v>120998.41185371595</v>
      </c>
      <c r="H273" s="652">
        <v>2176.5993789385129</v>
      </c>
      <c r="I273" s="652">
        <v>69.49039811585719</v>
      </c>
      <c r="J273" s="652">
        <v>105.19433765779618</v>
      </c>
      <c r="K273" s="652">
        <v>0</v>
      </c>
      <c r="L273" s="652">
        <v>0</v>
      </c>
      <c r="M273" s="652">
        <v>0</v>
      </c>
      <c r="N273" s="657">
        <v>0</v>
      </c>
      <c r="O273" s="613">
        <v>419</v>
      </c>
      <c r="AZ273" s="644"/>
      <c r="BC273" s="645"/>
      <c r="BD273" s="645"/>
      <c r="BE273" s="645"/>
      <c r="BF273" s="645"/>
    </row>
    <row r="274" spans="2:58" s="610" customFormat="1">
      <c r="B274" s="611" t="s">
        <v>1864</v>
      </c>
      <c r="C274" s="612">
        <v>271</v>
      </c>
      <c r="D274" s="612" t="s">
        <v>1303</v>
      </c>
      <c r="E274" s="652">
        <v>650605</v>
      </c>
      <c r="F274" s="656">
        <v>406478.39191637037</v>
      </c>
      <c r="G274" s="652">
        <v>25310.073012168399</v>
      </c>
      <c r="H274" s="652">
        <v>938.10975411888933</v>
      </c>
      <c r="I274" s="652">
        <v>15.879983260284973</v>
      </c>
      <c r="J274" s="652">
        <v>24.039066782974384</v>
      </c>
      <c r="K274" s="652">
        <v>0</v>
      </c>
      <c r="L274" s="652">
        <v>0</v>
      </c>
      <c r="M274" s="652">
        <v>0</v>
      </c>
      <c r="N274" s="657">
        <v>0</v>
      </c>
      <c r="O274" s="613">
        <v>419</v>
      </c>
      <c r="AZ274" s="644"/>
      <c r="BC274" s="645"/>
      <c r="BD274" s="645"/>
      <c r="BE274" s="645"/>
      <c r="BF274" s="645"/>
    </row>
    <row r="275" spans="2:58" s="610" customFormat="1">
      <c r="B275" s="611" t="s">
        <v>1865</v>
      </c>
      <c r="C275" s="612">
        <v>272</v>
      </c>
      <c r="D275" s="612" t="s">
        <v>440</v>
      </c>
      <c r="E275" s="652">
        <v>4771926</v>
      </c>
      <c r="F275" s="656">
        <v>7259819.872894804</v>
      </c>
      <c r="G275" s="652">
        <v>496584.25841193495</v>
      </c>
      <c r="H275" s="652">
        <v>13051.6919621783</v>
      </c>
      <c r="I275" s="652">
        <v>283.62102475049352</v>
      </c>
      <c r="J275" s="652">
        <v>429.34458073921121</v>
      </c>
      <c r="K275" s="652">
        <v>0</v>
      </c>
      <c r="L275" s="652">
        <v>0</v>
      </c>
      <c r="M275" s="652">
        <v>0</v>
      </c>
      <c r="N275" s="657">
        <v>0</v>
      </c>
      <c r="O275" s="613">
        <v>419</v>
      </c>
      <c r="AZ275" s="644"/>
      <c r="BC275" s="645"/>
      <c r="BD275" s="645"/>
      <c r="BE275" s="645"/>
      <c r="BF275" s="645"/>
    </row>
    <row r="276" spans="2:58" s="610" customFormat="1">
      <c r="B276" s="611" t="s">
        <v>1866</v>
      </c>
      <c r="C276" s="612">
        <v>273</v>
      </c>
      <c r="D276" s="612" t="s">
        <v>442</v>
      </c>
      <c r="E276" s="652">
        <v>20010229</v>
      </c>
      <c r="F276" s="656">
        <v>8476877480.6503563</v>
      </c>
      <c r="G276" s="652">
        <v>424237793.68264407</v>
      </c>
      <c r="H276" s="652">
        <v>185726.7760565471</v>
      </c>
      <c r="I276" s="652">
        <v>359376.83499750623</v>
      </c>
      <c r="J276" s="652">
        <v>2061535.4913870734</v>
      </c>
      <c r="K276" s="652">
        <v>0</v>
      </c>
      <c r="L276" s="652">
        <v>0</v>
      </c>
      <c r="M276" s="652">
        <v>486228.76569037663</v>
      </c>
      <c r="N276" s="657">
        <v>0</v>
      </c>
      <c r="O276" s="613">
        <v>461</v>
      </c>
      <c r="AZ276" s="644"/>
      <c r="BC276" s="645"/>
      <c r="BD276" s="645"/>
      <c r="BE276" s="645"/>
      <c r="BF276" s="645"/>
    </row>
    <row r="277" spans="2:58" s="610" customFormat="1">
      <c r="B277" s="611" t="s">
        <v>1867</v>
      </c>
      <c r="C277" s="612">
        <v>274</v>
      </c>
      <c r="D277" s="612" t="s">
        <v>743</v>
      </c>
      <c r="E277" s="652">
        <v>3089183</v>
      </c>
      <c r="F277" s="656">
        <v>23984795.690969113</v>
      </c>
      <c r="G277" s="652">
        <v>1226011.0626719436</v>
      </c>
      <c r="H277" s="652">
        <v>1205.4246233154383</v>
      </c>
      <c r="I277" s="652">
        <v>34310.261125854711</v>
      </c>
      <c r="J277" s="652">
        <v>2429.8939456448215</v>
      </c>
      <c r="K277" s="652">
        <v>0</v>
      </c>
      <c r="L277" s="652">
        <v>0</v>
      </c>
      <c r="M277" s="652">
        <v>0</v>
      </c>
      <c r="N277" s="657">
        <v>0</v>
      </c>
      <c r="O277" s="613">
        <v>462</v>
      </c>
      <c r="AZ277" s="644"/>
      <c r="BC277" s="645"/>
      <c r="BD277" s="645"/>
      <c r="BE277" s="645"/>
      <c r="BF277" s="645"/>
    </row>
    <row r="278" spans="2:58" s="610" customFormat="1">
      <c r="B278" s="611" t="s">
        <v>1868</v>
      </c>
      <c r="C278" s="612">
        <v>275</v>
      </c>
      <c r="D278" s="612" t="s">
        <v>745</v>
      </c>
      <c r="E278" s="652">
        <v>153190</v>
      </c>
      <c r="F278" s="656">
        <v>35885498.631524317</v>
      </c>
      <c r="G278" s="652">
        <v>1880032.9486848142</v>
      </c>
      <c r="H278" s="652">
        <v>0</v>
      </c>
      <c r="I278" s="652">
        <v>514.52209537672252</v>
      </c>
      <c r="J278" s="652">
        <v>6826.0469676294324</v>
      </c>
      <c r="K278" s="652">
        <v>0</v>
      </c>
      <c r="L278" s="652">
        <v>0</v>
      </c>
      <c r="M278" s="652">
        <v>0</v>
      </c>
      <c r="N278" s="657">
        <v>0</v>
      </c>
      <c r="O278" s="613">
        <v>462</v>
      </c>
      <c r="AZ278" s="644"/>
      <c r="BC278" s="645"/>
      <c r="BD278" s="645"/>
      <c r="BE278" s="645"/>
      <c r="BF278" s="645"/>
    </row>
    <row r="279" spans="2:58" s="610" customFormat="1">
      <c r="B279" s="611" t="s">
        <v>1869</v>
      </c>
      <c r="C279" s="612">
        <v>276</v>
      </c>
      <c r="D279" s="612" t="s">
        <v>1314</v>
      </c>
      <c r="E279" s="652">
        <v>2750749</v>
      </c>
      <c r="F279" s="656">
        <v>4647956.5271948446</v>
      </c>
      <c r="G279" s="652">
        <v>117907.62649042728</v>
      </c>
      <c r="H279" s="652">
        <v>0</v>
      </c>
      <c r="I279" s="652">
        <v>41.545521820640289</v>
      </c>
      <c r="J279" s="652">
        <v>70.8195748183132</v>
      </c>
      <c r="K279" s="652">
        <v>0</v>
      </c>
      <c r="L279" s="652">
        <v>0</v>
      </c>
      <c r="M279" s="652">
        <v>0</v>
      </c>
      <c r="N279" s="657">
        <v>0</v>
      </c>
      <c r="O279" s="613">
        <v>471</v>
      </c>
      <c r="AZ279" s="644"/>
      <c r="BC279" s="645"/>
      <c r="BD279" s="645"/>
      <c r="BE279" s="645"/>
      <c r="BF279" s="645"/>
    </row>
    <row r="280" spans="2:58" s="610" customFormat="1">
      <c r="B280" s="611" t="s">
        <v>1870</v>
      </c>
      <c r="C280" s="612">
        <v>277</v>
      </c>
      <c r="D280" s="612" t="s">
        <v>1315</v>
      </c>
      <c r="E280" s="652">
        <v>125276</v>
      </c>
      <c r="F280" s="656">
        <v>137532.09417055207</v>
      </c>
      <c r="G280" s="652">
        <v>1858.5145107519913</v>
      </c>
      <c r="H280" s="652">
        <v>0</v>
      </c>
      <c r="I280" s="652">
        <v>1.2293235932758322</v>
      </c>
      <c r="J280" s="652">
        <v>2.095536904453152</v>
      </c>
      <c r="K280" s="652">
        <v>0</v>
      </c>
      <c r="L280" s="652">
        <v>0</v>
      </c>
      <c r="M280" s="652">
        <v>0</v>
      </c>
      <c r="N280" s="657">
        <v>0</v>
      </c>
      <c r="O280" s="613">
        <v>471</v>
      </c>
      <c r="AZ280" s="644"/>
      <c r="BC280" s="645"/>
      <c r="BD280" s="645"/>
      <c r="BE280" s="645"/>
      <c r="BF280" s="645"/>
    </row>
    <row r="281" spans="2:58" s="610" customFormat="1">
      <c r="B281" s="611" t="s">
        <v>1871</v>
      </c>
      <c r="C281" s="612">
        <v>278</v>
      </c>
      <c r="D281" s="612" t="s">
        <v>1872</v>
      </c>
      <c r="E281" s="652">
        <v>1654386</v>
      </c>
      <c r="F281" s="656">
        <v>11447549.637540447</v>
      </c>
      <c r="G281" s="652">
        <v>721866.93815154489</v>
      </c>
      <c r="H281" s="652">
        <v>594626.04258858843</v>
      </c>
      <c r="I281" s="652">
        <v>1609499.9757396616</v>
      </c>
      <c r="J281" s="652">
        <v>1332668.48235141</v>
      </c>
      <c r="K281" s="652">
        <v>0</v>
      </c>
      <c r="L281" s="652">
        <v>0</v>
      </c>
      <c r="M281" s="652">
        <v>0</v>
      </c>
      <c r="N281" s="657">
        <v>0</v>
      </c>
      <c r="O281" s="613">
        <v>471</v>
      </c>
      <c r="AZ281" s="644"/>
      <c r="BC281" s="645"/>
      <c r="BD281" s="645"/>
      <c r="BE281" s="645"/>
      <c r="BF281" s="645"/>
    </row>
    <row r="282" spans="2:58" s="610" customFormat="1">
      <c r="B282" s="611" t="s">
        <v>1873</v>
      </c>
      <c r="C282" s="612">
        <v>279</v>
      </c>
      <c r="D282" s="612" t="s">
        <v>1318</v>
      </c>
      <c r="E282" s="652">
        <v>949001</v>
      </c>
      <c r="F282" s="656">
        <v>17984190.175491881</v>
      </c>
      <c r="G282" s="652">
        <v>479491.87339269073</v>
      </c>
      <c r="H282" s="652">
        <v>10209907.986885287</v>
      </c>
      <c r="I282" s="652">
        <v>1230278.1447765189</v>
      </c>
      <c r="J282" s="652">
        <v>339103.79873677017</v>
      </c>
      <c r="K282" s="652">
        <v>0</v>
      </c>
      <c r="L282" s="652">
        <v>0</v>
      </c>
      <c r="M282" s="652">
        <v>0</v>
      </c>
      <c r="N282" s="657">
        <v>0</v>
      </c>
      <c r="O282" s="613">
        <v>481</v>
      </c>
      <c r="AZ282" s="644"/>
      <c r="BC282" s="645"/>
      <c r="BD282" s="645"/>
      <c r="BE282" s="645"/>
      <c r="BF282" s="645"/>
    </row>
    <row r="283" spans="2:58" s="610" customFormat="1">
      <c r="B283" s="611" t="s">
        <v>1874</v>
      </c>
      <c r="C283" s="612">
        <v>280</v>
      </c>
      <c r="D283" s="612" t="s">
        <v>6</v>
      </c>
      <c r="E283" s="652">
        <v>5043316</v>
      </c>
      <c r="F283" s="656">
        <v>112379252.21835873</v>
      </c>
      <c r="G283" s="652">
        <v>3693009.2869407632</v>
      </c>
      <c r="H283" s="652">
        <v>19397835.629950762</v>
      </c>
      <c r="I283" s="652">
        <v>949041.10395031236</v>
      </c>
      <c r="J283" s="652">
        <v>1497218.1791835553</v>
      </c>
      <c r="K283" s="652">
        <v>0</v>
      </c>
      <c r="L283" s="652">
        <v>0</v>
      </c>
      <c r="M283" s="652">
        <v>0</v>
      </c>
      <c r="N283" s="657">
        <v>0</v>
      </c>
      <c r="O283" s="613">
        <v>481</v>
      </c>
      <c r="AZ283" s="644"/>
      <c r="BC283" s="645"/>
      <c r="BD283" s="645"/>
      <c r="BE283" s="645"/>
      <c r="BF283" s="645"/>
    </row>
    <row r="284" spans="2:58" s="610" customFormat="1">
      <c r="B284" s="611" t="s">
        <v>1875</v>
      </c>
      <c r="C284" s="612">
        <v>281</v>
      </c>
      <c r="D284" s="612" t="s">
        <v>749</v>
      </c>
      <c r="E284" s="652">
        <v>48959979</v>
      </c>
      <c r="F284" s="656">
        <v>36132167.613261953</v>
      </c>
      <c r="G284" s="652">
        <v>2405399.5869963388</v>
      </c>
      <c r="H284" s="652">
        <v>0</v>
      </c>
      <c r="I284" s="652">
        <v>322.9655331801855</v>
      </c>
      <c r="J284" s="652">
        <v>550.53543049800737</v>
      </c>
      <c r="K284" s="652">
        <v>0</v>
      </c>
      <c r="L284" s="652">
        <v>0</v>
      </c>
      <c r="M284" s="652">
        <v>0</v>
      </c>
      <c r="N284" s="657">
        <v>0</v>
      </c>
      <c r="O284" s="613">
        <v>511</v>
      </c>
      <c r="AZ284" s="644"/>
      <c r="BC284" s="645"/>
      <c r="BD284" s="645"/>
      <c r="BE284" s="645"/>
      <c r="BF284" s="645"/>
    </row>
    <row r="285" spans="2:58" s="610" customFormat="1">
      <c r="B285" s="611" t="s">
        <v>1876</v>
      </c>
      <c r="C285" s="612">
        <v>282</v>
      </c>
      <c r="D285" s="612" t="s">
        <v>751</v>
      </c>
      <c r="E285" s="652">
        <v>43758323</v>
      </c>
      <c r="F285" s="656">
        <v>47791874.532519847</v>
      </c>
      <c r="G285" s="652">
        <v>2858592.4730883976</v>
      </c>
      <c r="H285" s="652">
        <v>0</v>
      </c>
      <c r="I285" s="652">
        <v>427.1852274484217</v>
      </c>
      <c r="J285" s="652">
        <v>728.19102639196058</v>
      </c>
      <c r="K285" s="652">
        <v>0</v>
      </c>
      <c r="L285" s="652">
        <v>0</v>
      </c>
      <c r="M285" s="652">
        <v>0</v>
      </c>
      <c r="N285" s="657">
        <v>0</v>
      </c>
      <c r="O285" s="613">
        <v>511</v>
      </c>
      <c r="AZ285" s="644"/>
      <c r="BC285" s="645"/>
      <c r="BD285" s="645"/>
      <c r="BE285" s="645"/>
      <c r="BF285" s="645"/>
    </row>
    <row r="286" spans="2:58" s="610" customFormat="1">
      <c r="B286" s="611" t="s">
        <v>1877</v>
      </c>
      <c r="C286" s="612">
        <v>283</v>
      </c>
      <c r="D286" s="612" t="s">
        <v>753</v>
      </c>
      <c r="E286" s="652">
        <v>23544887</v>
      </c>
      <c r="F286" s="656">
        <v>2659543.4477149239</v>
      </c>
      <c r="G286" s="652">
        <v>145585.42392600433</v>
      </c>
      <c r="H286" s="652">
        <v>0</v>
      </c>
      <c r="I286" s="652">
        <v>23.772193154884338</v>
      </c>
      <c r="J286" s="652">
        <v>40.522697464142198</v>
      </c>
      <c r="K286" s="652">
        <v>0</v>
      </c>
      <c r="L286" s="652">
        <v>0</v>
      </c>
      <c r="M286" s="652">
        <v>0</v>
      </c>
      <c r="N286" s="657">
        <v>0</v>
      </c>
      <c r="O286" s="613">
        <v>531</v>
      </c>
      <c r="AZ286" s="644"/>
      <c r="BC286" s="645"/>
      <c r="BD286" s="645"/>
      <c r="BE286" s="645"/>
      <c r="BF286" s="645"/>
    </row>
    <row r="287" spans="2:58" s="610" customFormat="1">
      <c r="B287" s="611" t="s">
        <v>1878</v>
      </c>
      <c r="C287" s="612">
        <v>284</v>
      </c>
      <c r="D287" s="612" t="s">
        <v>1325</v>
      </c>
      <c r="E287" s="652">
        <v>8017322</v>
      </c>
      <c r="F287" s="656">
        <v>580404.13935362932</v>
      </c>
      <c r="G287" s="652">
        <v>32829.611297930329</v>
      </c>
      <c r="H287" s="652">
        <v>0</v>
      </c>
      <c r="I287" s="652">
        <v>5.1879127300829238</v>
      </c>
      <c r="J287" s="652">
        <v>8.8434506930770045</v>
      </c>
      <c r="K287" s="652">
        <v>0</v>
      </c>
      <c r="L287" s="652">
        <v>0</v>
      </c>
      <c r="M287" s="652">
        <v>0</v>
      </c>
      <c r="N287" s="657">
        <v>0</v>
      </c>
      <c r="O287" s="613">
        <v>531</v>
      </c>
      <c r="AZ287" s="644"/>
      <c r="BC287" s="645"/>
      <c r="BD287" s="645"/>
      <c r="BE287" s="645"/>
      <c r="BF287" s="645"/>
    </row>
    <row r="288" spans="2:58" s="610" customFormat="1">
      <c r="B288" s="611" t="s">
        <v>1879</v>
      </c>
      <c r="C288" s="612">
        <v>285</v>
      </c>
      <c r="D288" s="612" t="s">
        <v>1326</v>
      </c>
      <c r="E288" s="652">
        <v>4771376</v>
      </c>
      <c r="F288" s="656">
        <v>693220.32412057091</v>
      </c>
      <c r="G288" s="652">
        <v>38180.585085236431</v>
      </c>
      <c r="H288" s="652">
        <v>0</v>
      </c>
      <c r="I288" s="652">
        <v>6.1963144306007818</v>
      </c>
      <c r="J288" s="652">
        <v>10.562398405060225</v>
      </c>
      <c r="K288" s="652">
        <v>0</v>
      </c>
      <c r="L288" s="652">
        <v>0</v>
      </c>
      <c r="M288" s="652">
        <v>0</v>
      </c>
      <c r="N288" s="657">
        <v>0</v>
      </c>
      <c r="O288" s="613">
        <v>531</v>
      </c>
      <c r="AZ288" s="644"/>
      <c r="BC288" s="645"/>
      <c r="BD288" s="645"/>
      <c r="BE288" s="645"/>
      <c r="BF288" s="645"/>
    </row>
    <row r="289" spans="2:58" s="610" customFormat="1">
      <c r="B289" s="611" t="s">
        <v>1880</v>
      </c>
      <c r="C289" s="612">
        <v>286</v>
      </c>
      <c r="D289" s="612" t="s">
        <v>1328</v>
      </c>
      <c r="E289" s="652">
        <v>10369054</v>
      </c>
      <c r="F289" s="656">
        <v>898046.89772705548</v>
      </c>
      <c r="G289" s="652">
        <v>55779.026760471628</v>
      </c>
      <c r="H289" s="652">
        <v>0</v>
      </c>
      <c r="I289" s="652">
        <v>8.0271462883055609</v>
      </c>
      <c r="J289" s="652">
        <v>13.68328190933382</v>
      </c>
      <c r="K289" s="652">
        <v>0</v>
      </c>
      <c r="L289" s="652">
        <v>0</v>
      </c>
      <c r="M289" s="652">
        <v>0</v>
      </c>
      <c r="N289" s="657">
        <v>0</v>
      </c>
      <c r="O289" s="613">
        <v>551</v>
      </c>
      <c r="AZ289" s="644"/>
      <c r="BC289" s="645"/>
      <c r="BD289" s="645"/>
      <c r="BE289" s="645"/>
      <c r="BF289" s="645"/>
    </row>
    <row r="290" spans="2:58" s="610" customFormat="1">
      <c r="B290" s="611" t="s">
        <v>1881</v>
      </c>
      <c r="C290" s="612">
        <v>287</v>
      </c>
      <c r="D290" s="612" t="s">
        <v>1329</v>
      </c>
      <c r="E290" s="652">
        <v>13030207</v>
      </c>
      <c r="F290" s="656">
        <v>19029399.595903963</v>
      </c>
      <c r="G290" s="652">
        <v>1006952.0410549936</v>
      </c>
      <c r="H290" s="652">
        <v>0</v>
      </c>
      <c r="I290" s="652">
        <v>170.09331552901799</v>
      </c>
      <c r="J290" s="652">
        <v>289.94548045892367</v>
      </c>
      <c r="K290" s="652">
        <v>0</v>
      </c>
      <c r="L290" s="652">
        <v>0</v>
      </c>
      <c r="M290" s="652">
        <v>0</v>
      </c>
      <c r="N290" s="657">
        <v>0</v>
      </c>
      <c r="O290" s="613">
        <v>551</v>
      </c>
      <c r="AZ290" s="644"/>
      <c r="BC290" s="645"/>
      <c r="BD290" s="645"/>
      <c r="BE290" s="645"/>
      <c r="BF290" s="645"/>
    </row>
    <row r="291" spans="2:58" s="610" customFormat="1">
      <c r="B291" s="611" t="s">
        <v>1882</v>
      </c>
      <c r="C291" s="612">
        <v>288</v>
      </c>
      <c r="D291" s="612" t="s">
        <v>452</v>
      </c>
      <c r="E291" s="652">
        <v>14935043</v>
      </c>
      <c r="F291" s="656">
        <v>1811130.7769122543</v>
      </c>
      <c r="G291" s="652">
        <v>109062.68908937424</v>
      </c>
      <c r="H291" s="652">
        <v>0</v>
      </c>
      <c r="I291" s="652">
        <v>16.188699866703161</v>
      </c>
      <c r="J291" s="652">
        <v>27.595677973928314</v>
      </c>
      <c r="K291" s="652">
        <v>0</v>
      </c>
      <c r="L291" s="652">
        <v>0</v>
      </c>
      <c r="M291" s="652">
        <v>0</v>
      </c>
      <c r="N291" s="657">
        <v>0</v>
      </c>
      <c r="O291" s="613">
        <v>552</v>
      </c>
      <c r="AZ291" s="644"/>
      <c r="BC291" s="645"/>
      <c r="BD291" s="645"/>
      <c r="BE291" s="645"/>
      <c r="BF291" s="645"/>
    </row>
    <row r="292" spans="2:58" s="610" customFormat="1">
      <c r="B292" s="611" t="s">
        <v>1883</v>
      </c>
      <c r="C292" s="612">
        <v>289</v>
      </c>
      <c r="D292" s="612" t="s">
        <v>759</v>
      </c>
      <c r="E292" s="652">
        <v>52214289</v>
      </c>
      <c r="F292" s="656">
        <v>640.48041798188058</v>
      </c>
      <c r="G292" s="652">
        <v>0</v>
      </c>
      <c r="H292" s="652">
        <v>0</v>
      </c>
      <c r="I292" s="652">
        <v>5.724901475577757E-3</v>
      </c>
      <c r="J292" s="652">
        <v>9.7588156463045261E-3</v>
      </c>
      <c r="K292" s="652">
        <v>0</v>
      </c>
      <c r="L292" s="652">
        <v>0</v>
      </c>
      <c r="M292" s="652">
        <v>0</v>
      </c>
      <c r="N292" s="657">
        <v>0</v>
      </c>
      <c r="O292" s="613">
        <v>553</v>
      </c>
      <c r="AZ292" s="644"/>
      <c r="BC292" s="645"/>
      <c r="BD292" s="645"/>
      <c r="BE292" s="645"/>
      <c r="BF292" s="645"/>
    </row>
    <row r="293" spans="2:58" s="610" customFormat="1">
      <c r="B293" s="611" t="s">
        <v>1884</v>
      </c>
      <c r="C293" s="612">
        <v>290</v>
      </c>
      <c r="D293" s="612" t="s">
        <v>761</v>
      </c>
      <c r="E293" s="652">
        <v>4690299</v>
      </c>
      <c r="F293" s="656">
        <v>5950386.3332387013</v>
      </c>
      <c r="G293" s="652">
        <v>408960.98574015778</v>
      </c>
      <c r="H293" s="652">
        <v>2582.318039957046</v>
      </c>
      <c r="I293" s="652">
        <v>637.63021331370226</v>
      </c>
      <c r="J293" s="652">
        <v>41531.165147174899</v>
      </c>
      <c r="K293" s="652">
        <v>511.40939930466885</v>
      </c>
      <c r="L293" s="652">
        <v>28739.289434818333</v>
      </c>
      <c r="M293" s="652">
        <v>0</v>
      </c>
      <c r="N293" s="657">
        <v>0</v>
      </c>
      <c r="O293" s="613">
        <v>571</v>
      </c>
      <c r="AZ293" s="644"/>
      <c r="BC293" s="645"/>
      <c r="BD293" s="645"/>
      <c r="BE293" s="645"/>
      <c r="BF293" s="645"/>
    </row>
    <row r="294" spans="2:58" s="610" customFormat="1">
      <c r="B294" s="611" t="s">
        <v>1885</v>
      </c>
      <c r="C294" s="612">
        <v>291</v>
      </c>
      <c r="D294" s="612" t="s">
        <v>763</v>
      </c>
      <c r="E294" s="652">
        <v>138279</v>
      </c>
      <c r="F294" s="656">
        <v>1030775.5398075122</v>
      </c>
      <c r="G294" s="652">
        <v>70842.714621942665</v>
      </c>
      <c r="H294" s="652">
        <v>288.82879411483106</v>
      </c>
      <c r="I294" s="652">
        <v>111.38433540118548</v>
      </c>
      <c r="J294" s="652">
        <v>7254.8651738356166</v>
      </c>
      <c r="K294" s="652">
        <v>88.590600695331148</v>
      </c>
      <c r="L294" s="652">
        <v>19289.480427987375</v>
      </c>
      <c r="M294" s="652">
        <v>0</v>
      </c>
      <c r="N294" s="657">
        <v>0</v>
      </c>
      <c r="O294" s="613">
        <v>571</v>
      </c>
      <c r="AZ294" s="644"/>
      <c r="BC294" s="645"/>
      <c r="BD294" s="645"/>
      <c r="BE294" s="645"/>
      <c r="BF294" s="645"/>
    </row>
    <row r="295" spans="2:58" s="610" customFormat="1">
      <c r="B295" s="611" t="s">
        <v>1886</v>
      </c>
      <c r="C295" s="612">
        <v>292</v>
      </c>
      <c r="D295" s="612" t="s">
        <v>1335</v>
      </c>
      <c r="E295" s="652">
        <v>1127218</v>
      </c>
      <c r="F295" s="656">
        <v>47209231.426331334</v>
      </c>
      <c r="G295" s="652">
        <v>3246257.6798922732</v>
      </c>
      <c r="H295" s="652">
        <v>0</v>
      </c>
      <c r="I295" s="652">
        <v>1848.8066188688838</v>
      </c>
      <c r="J295" s="652">
        <v>21575.387056821779</v>
      </c>
      <c r="K295" s="652">
        <v>3241.589103510405</v>
      </c>
      <c r="L295" s="652">
        <v>0</v>
      </c>
      <c r="M295" s="652">
        <v>0</v>
      </c>
      <c r="N295" s="657">
        <v>0</v>
      </c>
      <c r="O295" s="613">
        <v>572</v>
      </c>
      <c r="AZ295" s="644"/>
      <c r="BC295" s="645"/>
      <c r="BD295" s="645"/>
      <c r="BE295" s="645"/>
      <c r="BF295" s="645"/>
    </row>
    <row r="296" spans="2:58" s="610" customFormat="1">
      <c r="B296" s="611" t="s">
        <v>1887</v>
      </c>
      <c r="C296" s="612">
        <v>293</v>
      </c>
      <c r="D296" s="612" t="s">
        <v>1336</v>
      </c>
      <c r="E296" s="652">
        <v>1161015</v>
      </c>
      <c r="F296" s="656">
        <v>23273374.621262748</v>
      </c>
      <c r="G296" s="652">
        <v>1430884.9767711004</v>
      </c>
      <c r="H296" s="652">
        <v>0</v>
      </c>
      <c r="I296" s="652">
        <v>919.18431888695386</v>
      </c>
      <c r="J296" s="652">
        <v>10726.788434303839</v>
      </c>
      <c r="K296" s="652">
        <v>7155.0667569817215</v>
      </c>
      <c r="L296" s="652">
        <v>0</v>
      </c>
      <c r="M296" s="652">
        <v>0</v>
      </c>
      <c r="N296" s="657">
        <v>0</v>
      </c>
      <c r="O296" s="613">
        <v>572</v>
      </c>
      <c r="AZ296" s="644"/>
      <c r="BC296" s="645"/>
      <c r="BD296" s="645"/>
      <c r="BE296" s="645"/>
      <c r="BF296" s="645"/>
    </row>
    <row r="297" spans="2:58" s="610" customFormat="1">
      <c r="B297" s="611" t="s">
        <v>1888</v>
      </c>
      <c r="C297" s="612">
        <v>294</v>
      </c>
      <c r="D297" s="612" t="s">
        <v>767</v>
      </c>
      <c r="E297" s="652">
        <v>13697814</v>
      </c>
      <c r="F297" s="656">
        <v>606741299.62517214</v>
      </c>
      <c r="G297" s="652">
        <v>41739378.152963042</v>
      </c>
      <c r="H297" s="652">
        <v>72460.254963404572</v>
      </c>
      <c r="I297" s="652">
        <v>23958.285516805467</v>
      </c>
      <c r="J297" s="652">
        <v>279590.77924503275</v>
      </c>
      <c r="K297" s="652">
        <v>63371.522325982769</v>
      </c>
      <c r="L297" s="652">
        <v>0</v>
      </c>
      <c r="M297" s="652">
        <v>0</v>
      </c>
      <c r="N297" s="657">
        <v>0</v>
      </c>
      <c r="O297" s="613">
        <v>572</v>
      </c>
      <c r="AZ297" s="644"/>
      <c r="BC297" s="645"/>
      <c r="BD297" s="645"/>
      <c r="BE297" s="645"/>
      <c r="BF297" s="645"/>
    </row>
    <row r="298" spans="2:58" s="610" customFormat="1">
      <c r="B298" s="611" t="s">
        <v>1889</v>
      </c>
      <c r="C298" s="612">
        <v>295</v>
      </c>
      <c r="D298" s="612" t="s">
        <v>769</v>
      </c>
      <c r="E298" s="652">
        <v>6111144</v>
      </c>
      <c r="F298" s="656">
        <v>456122894.29056168</v>
      </c>
      <c r="G298" s="652">
        <v>30944687.457507204</v>
      </c>
      <c r="H298" s="652">
        <v>149625.35438963701</v>
      </c>
      <c r="I298" s="652">
        <v>18033.343370206763</v>
      </c>
      <c r="J298" s="652">
        <v>210447.30106971503</v>
      </c>
      <c r="K298" s="652">
        <v>823248.5741197546</v>
      </c>
      <c r="L298" s="652">
        <v>0</v>
      </c>
      <c r="M298" s="652">
        <v>0</v>
      </c>
      <c r="N298" s="657">
        <v>0</v>
      </c>
      <c r="O298" s="613">
        <v>573</v>
      </c>
      <c r="AZ298" s="644"/>
      <c r="BC298" s="645"/>
      <c r="BD298" s="645"/>
      <c r="BE298" s="645"/>
      <c r="BF298" s="645"/>
    </row>
    <row r="299" spans="2:58" s="610" customFormat="1">
      <c r="B299" s="611" t="s">
        <v>1890</v>
      </c>
      <c r="C299" s="612">
        <v>296</v>
      </c>
      <c r="D299" s="612" t="s">
        <v>771</v>
      </c>
      <c r="E299" s="652">
        <v>3738035</v>
      </c>
      <c r="F299" s="656">
        <v>465008896.49176037</v>
      </c>
      <c r="G299" s="652">
        <v>31775209.649867337</v>
      </c>
      <c r="H299" s="652">
        <v>7071.5863688866903</v>
      </c>
      <c r="I299" s="652">
        <v>18383.264707716782</v>
      </c>
      <c r="J299" s="652">
        <v>214530.8478393812</v>
      </c>
      <c r="K299" s="652">
        <v>433264.10401214613</v>
      </c>
      <c r="L299" s="652">
        <v>0</v>
      </c>
      <c r="M299" s="652">
        <v>0</v>
      </c>
      <c r="N299" s="657">
        <v>0</v>
      </c>
      <c r="O299" s="613">
        <v>573</v>
      </c>
      <c r="AZ299" s="644"/>
      <c r="BC299" s="645"/>
      <c r="BD299" s="645"/>
      <c r="BE299" s="645"/>
      <c r="BF299" s="645"/>
    </row>
    <row r="300" spans="2:58" s="610" customFormat="1">
      <c r="B300" s="611" t="s">
        <v>1891</v>
      </c>
      <c r="C300" s="612">
        <v>297</v>
      </c>
      <c r="D300" s="612" t="s">
        <v>773</v>
      </c>
      <c r="E300" s="652">
        <v>3281300</v>
      </c>
      <c r="F300" s="656">
        <v>0</v>
      </c>
      <c r="G300" s="652">
        <v>0</v>
      </c>
      <c r="H300" s="652">
        <v>0</v>
      </c>
      <c r="I300" s="652">
        <v>0</v>
      </c>
      <c r="J300" s="652">
        <v>0</v>
      </c>
      <c r="K300" s="652">
        <v>0</v>
      </c>
      <c r="L300" s="652">
        <v>0</v>
      </c>
      <c r="M300" s="652">
        <v>0</v>
      </c>
      <c r="N300" s="657">
        <v>0</v>
      </c>
      <c r="O300" s="613">
        <v>574</v>
      </c>
      <c r="AZ300" s="644"/>
      <c r="BC300" s="645"/>
      <c r="BD300" s="645"/>
      <c r="BE300" s="645"/>
      <c r="BF300" s="645"/>
    </row>
    <row r="301" spans="2:58" s="610" customFormat="1">
      <c r="B301" s="611" t="s">
        <v>1892</v>
      </c>
      <c r="C301" s="612">
        <v>298</v>
      </c>
      <c r="D301" s="612" t="s">
        <v>775</v>
      </c>
      <c r="E301" s="652">
        <v>739792</v>
      </c>
      <c r="F301" s="656">
        <v>115948157.08680753</v>
      </c>
      <c r="G301" s="652">
        <v>8414587.1549504045</v>
      </c>
      <c r="H301" s="652">
        <v>248342.79024496698</v>
      </c>
      <c r="I301" s="652">
        <v>4588.6126148794956</v>
      </c>
      <c r="J301" s="652">
        <v>124079.83091255778</v>
      </c>
      <c r="K301" s="652">
        <v>162739.85749098961</v>
      </c>
      <c r="L301" s="652">
        <v>0</v>
      </c>
      <c r="M301" s="652">
        <v>0</v>
      </c>
      <c r="N301" s="657">
        <v>0</v>
      </c>
      <c r="O301" s="613">
        <v>574</v>
      </c>
      <c r="AZ301" s="644"/>
      <c r="BC301" s="645"/>
      <c r="BD301" s="645"/>
      <c r="BE301" s="645"/>
      <c r="BF301" s="645"/>
    </row>
    <row r="302" spans="2:58" s="610" customFormat="1">
      <c r="B302" s="611" t="s">
        <v>1893</v>
      </c>
      <c r="C302" s="612">
        <v>299</v>
      </c>
      <c r="D302" s="612" t="s">
        <v>777</v>
      </c>
      <c r="E302" s="652">
        <v>1446064</v>
      </c>
      <c r="F302" s="656">
        <v>11771501.772008309</v>
      </c>
      <c r="G302" s="652">
        <v>837619.93779030873</v>
      </c>
      <c r="H302" s="652">
        <v>69282.437552601681</v>
      </c>
      <c r="I302" s="652">
        <v>440.70894204741654</v>
      </c>
      <c r="J302" s="652">
        <v>11917.129555363814</v>
      </c>
      <c r="K302" s="652">
        <v>16521.974725284614</v>
      </c>
      <c r="L302" s="652">
        <v>0</v>
      </c>
      <c r="M302" s="652">
        <v>0</v>
      </c>
      <c r="N302" s="657">
        <v>0</v>
      </c>
      <c r="O302" s="613">
        <v>574</v>
      </c>
      <c r="AZ302" s="644"/>
      <c r="BC302" s="645"/>
      <c r="BD302" s="645"/>
      <c r="BE302" s="645"/>
      <c r="BF302" s="645"/>
    </row>
    <row r="303" spans="2:58" s="610" customFormat="1">
      <c r="B303" s="611" t="s">
        <v>1894</v>
      </c>
      <c r="C303" s="612">
        <v>300</v>
      </c>
      <c r="D303" s="612" t="s">
        <v>460</v>
      </c>
      <c r="E303" s="652">
        <v>1668709</v>
      </c>
      <c r="F303" s="656">
        <v>48300193.242842354</v>
      </c>
      <c r="G303" s="652">
        <v>3290398.020117152</v>
      </c>
      <c r="H303" s="652">
        <v>0</v>
      </c>
      <c r="I303" s="652">
        <v>1146.9613737753218</v>
      </c>
      <c r="J303" s="652">
        <v>50688.17018092396</v>
      </c>
      <c r="K303" s="652">
        <v>0</v>
      </c>
      <c r="L303" s="652">
        <v>0</v>
      </c>
      <c r="M303" s="652">
        <v>0</v>
      </c>
      <c r="N303" s="657">
        <v>0</v>
      </c>
      <c r="O303" s="613">
        <v>575</v>
      </c>
      <c r="AZ303" s="644"/>
      <c r="BC303" s="645"/>
      <c r="BD303" s="645"/>
      <c r="BE303" s="645"/>
      <c r="BF303" s="645"/>
    </row>
    <row r="304" spans="2:58" s="610" customFormat="1">
      <c r="B304" s="611" t="s">
        <v>1895</v>
      </c>
      <c r="C304" s="612">
        <v>301</v>
      </c>
      <c r="D304" s="612" t="s">
        <v>462</v>
      </c>
      <c r="E304" s="652">
        <v>811755</v>
      </c>
      <c r="F304" s="656">
        <v>17907049.00335677</v>
      </c>
      <c r="G304" s="652">
        <v>1233175.559734643</v>
      </c>
      <c r="H304" s="652">
        <v>272.32004504534802</v>
      </c>
      <c r="I304" s="652">
        <v>160.06124213068543</v>
      </c>
      <c r="J304" s="652">
        <v>272.8445477595285</v>
      </c>
      <c r="K304" s="652">
        <v>0</v>
      </c>
      <c r="L304" s="652">
        <v>0</v>
      </c>
      <c r="M304" s="652">
        <v>0</v>
      </c>
      <c r="N304" s="657">
        <v>0</v>
      </c>
      <c r="O304" s="613">
        <v>576</v>
      </c>
      <c r="AZ304" s="644"/>
      <c r="BC304" s="645"/>
      <c r="BD304" s="645"/>
      <c r="BE304" s="645"/>
      <c r="BF304" s="645"/>
    </row>
    <row r="305" spans="2:58" s="610" customFormat="1">
      <c r="B305" s="611" t="s">
        <v>1896</v>
      </c>
      <c r="C305" s="612">
        <v>302</v>
      </c>
      <c r="D305" s="612" t="s">
        <v>464</v>
      </c>
      <c r="E305" s="652">
        <v>3045236</v>
      </c>
      <c r="F305" s="656">
        <v>7061075.1599939857</v>
      </c>
      <c r="G305" s="652">
        <v>478231.76928997278</v>
      </c>
      <c r="H305" s="652">
        <v>1909.9144185158077</v>
      </c>
      <c r="I305" s="652">
        <v>63.11505936432647</v>
      </c>
      <c r="J305" s="652">
        <v>107.58756835721243</v>
      </c>
      <c r="K305" s="652">
        <v>0</v>
      </c>
      <c r="L305" s="652">
        <v>0</v>
      </c>
      <c r="M305" s="652">
        <v>0</v>
      </c>
      <c r="N305" s="657">
        <v>0</v>
      </c>
      <c r="O305" s="613">
        <v>577</v>
      </c>
      <c r="AZ305" s="644"/>
      <c r="BC305" s="645"/>
      <c r="BD305" s="645"/>
      <c r="BE305" s="645"/>
      <c r="BF305" s="645"/>
    </row>
    <row r="306" spans="2:58" s="610" customFormat="1">
      <c r="B306" s="611" t="s">
        <v>1897</v>
      </c>
      <c r="C306" s="612">
        <v>303</v>
      </c>
      <c r="D306" s="612" t="s">
        <v>782</v>
      </c>
      <c r="E306" s="652">
        <v>1214221</v>
      </c>
      <c r="F306" s="656">
        <v>2652581.1185190706</v>
      </c>
      <c r="G306" s="652">
        <v>180455.0230589571</v>
      </c>
      <c r="H306" s="652">
        <v>0</v>
      </c>
      <c r="I306" s="652">
        <v>23.709960731272723</v>
      </c>
      <c r="J306" s="652">
        <v>40.416614459598051</v>
      </c>
      <c r="K306" s="652">
        <v>0</v>
      </c>
      <c r="L306" s="652">
        <v>0</v>
      </c>
      <c r="M306" s="652">
        <v>0</v>
      </c>
      <c r="N306" s="657">
        <v>0</v>
      </c>
      <c r="O306" s="613">
        <v>578</v>
      </c>
      <c r="AZ306" s="644"/>
      <c r="BC306" s="645"/>
      <c r="BD306" s="645"/>
      <c r="BE306" s="645"/>
      <c r="BF306" s="645"/>
    </row>
    <row r="307" spans="2:58" s="610" customFormat="1">
      <c r="B307" s="611" t="s">
        <v>1898</v>
      </c>
      <c r="C307" s="612">
        <v>304</v>
      </c>
      <c r="D307" s="612" t="s">
        <v>1360</v>
      </c>
      <c r="E307" s="652">
        <v>3986748</v>
      </c>
      <c r="F307" s="656">
        <v>8890291.7710005268</v>
      </c>
      <c r="G307" s="652">
        <v>599166.49332975515</v>
      </c>
      <c r="H307" s="652">
        <v>0</v>
      </c>
      <c r="I307" s="652">
        <v>79.465418534556321</v>
      </c>
      <c r="J307" s="652">
        <v>135.45881497583392</v>
      </c>
      <c r="K307" s="652">
        <v>0</v>
      </c>
      <c r="L307" s="652">
        <v>0</v>
      </c>
      <c r="M307" s="652">
        <v>0</v>
      </c>
      <c r="N307" s="657">
        <v>0</v>
      </c>
      <c r="O307" s="613">
        <v>578</v>
      </c>
      <c r="AZ307" s="644"/>
      <c r="BC307" s="645"/>
      <c r="BD307" s="645"/>
      <c r="BE307" s="645"/>
      <c r="BF307" s="645"/>
    </row>
    <row r="308" spans="2:58" s="610" customFormat="1">
      <c r="B308" s="611" t="s">
        <v>1899</v>
      </c>
      <c r="C308" s="612">
        <v>305</v>
      </c>
      <c r="D308" s="612" t="s">
        <v>1900</v>
      </c>
      <c r="E308" s="652">
        <v>126763</v>
      </c>
      <c r="F308" s="656">
        <v>390380.30660407757</v>
      </c>
      <c r="G308" s="652">
        <v>27839.738658217735</v>
      </c>
      <c r="H308" s="652">
        <v>22.319561781671837</v>
      </c>
      <c r="I308" s="652">
        <v>3.4893944148303482</v>
      </c>
      <c r="J308" s="652">
        <v>5.9481122874935535</v>
      </c>
      <c r="K308" s="652">
        <v>0</v>
      </c>
      <c r="L308" s="652">
        <v>0</v>
      </c>
      <c r="M308" s="652">
        <v>0</v>
      </c>
      <c r="N308" s="657">
        <v>0</v>
      </c>
      <c r="O308" s="613">
        <v>578</v>
      </c>
      <c r="AZ308" s="644"/>
      <c r="BC308" s="645"/>
      <c r="BD308" s="645"/>
      <c r="BE308" s="645"/>
      <c r="BF308" s="645"/>
    </row>
    <row r="309" spans="2:58" s="610" customFormat="1">
      <c r="B309" s="611" t="s">
        <v>1901</v>
      </c>
      <c r="C309" s="612">
        <v>306</v>
      </c>
      <c r="D309" s="612" t="s">
        <v>1902</v>
      </c>
      <c r="E309" s="652">
        <v>120928</v>
      </c>
      <c r="F309" s="656">
        <v>95470.701779201889</v>
      </c>
      <c r="G309" s="652">
        <v>6636.7710325581384</v>
      </c>
      <c r="H309" s="652">
        <v>20.290510710610761</v>
      </c>
      <c r="I309" s="652">
        <v>0.85335998751121744</v>
      </c>
      <c r="J309" s="652">
        <v>1.4546595838514871</v>
      </c>
      <c r="K309" s="652">
        <v>0</v>
      </c>
      <c r="L309" s="652">
        <v>0</v>
      </c>
      <c r="M309" s="652">
        <v>0</v>
      </c>
      <c r="N309" s="657">
        <v>0</v>
      </c>
      <c r="O309" s="613">
        <v>578</v>
      </c>
      <c r="AZ309" s="644"/>
      <c r="BC309" s="645"/>
      <c r="BD309" s="645"/>
      <c r="BE309" s="645"/>
      <c r="BF309" s="645"/>
    </row>
    <row r="310" spans="2:58" s="610" customFormat="1">
      <c r="B310" s="611" t="s">
        <v>1903</v>
      </c>
      <c r="C310" s="612">
        <v>307</v>
      </c>
      <c r="D310" s="612" t="s">
        <v>1904</v>
      </c>
      <c r="E310" s="652">
        <v>53766</v>
      </c>
      <c r="F310" s="656">
        <v>105666.51183883063</v>
      </c>
      <c r="G310" s="652">
        <v>7507.5839493408857</v>
      </c>
      <c r="H310" s="652">
        <v>4.0581021421221521</v>
      </c>
      <c r="I310" s="652">
        <v>0.94449471453222444</v>
      </c>
      <c r="J310" s="652">
        <v>1.610010204952707</v>
      </c>
      <c r="K310" s="652">
        <v>0</v>
      </c>
      <c r="L310" s="652">
        <v>0</v>
      </c>
      <c r="M310" s="652">
        <v>0</v>
      </c>
      <c r="N310" s="657">
        <v>0</v>
      </c>
      <c r="O310" s="613">
        <v>578</v>
      </c>
      <c r="AZ310" s="644"/>
      <c r="BC310" s="645"/>
      <c r="BD310" s="645"/>
      <c r="BE310" s="645"/>
      <c r="BF310" s="645"/>
    </row>
    <row r="311" spans="2:58" s="610" customFormat="1">
      <c r="B311" s="611" t="s">
        <v>1905</v>
      </c>
      <c r="C311" s="612">
        <v>308</v>
      </c>
      <c r="D311" s="612" t="s">
        <v>1906</v>
      </c>
      <c r="E311" s="652">
        <v>23721</v>
      </c>
      <c r="F311" s="656">
        <v>52378.747855591442</v>
      </c>
      <c r="G311" s="652">
        <v>3561.1352814779943</v>
      </c>
      <c r="H311" s="652">
        <v>0</v>
      </c>
      <c r="I311" s="652">
        <v>0.46818476017150307</v>
      </c>
      <c r="J311" s="652">
        <v>0.79807989402331159</v>
      </c>
      <c r="K311" s="652">
        <v>0</v>
      </c>
      <c r="L311" s="652">
        <v>0</v>
      </c>
      <c r="M311" s="652">
        <v>0</v>
      </c>
      <c r="N311" s="657">
        <v>0</v>
      </c>
      <c r="O311" s="613">
        <v>578</v>
      </c>
      <c r="AZ311" s="644"/>
      <c r="BC311" s="645"/>
      <c r="BD311" s="645"/>
      <c r="BE311" s="645"/>
      <c r="BF311" s="645"/>
    </row>
    <row r="312" spans="2:58" s="610" customFormat="1">
      <c r="B312" s="611" t="s">
        <v>1907</v>
      </c>
      <c r="C312" s="612">
        <v>309</v>
      </c>
      <c r="D312" s="612" t="s">
        <v>1908</v>
      </c>
      <c r="E312" s="652">
        <v>228009</v>
      </c>
      <c r="F312" s="656">
        <v>673953.26640867593</v>
      </c>
      <c r="G312" s="652">
        <v>45392.296285253047</v>
      </c>
      <c r="H312" s="652">
        <v>0</v>
      </c>
      <c r="I312" s="652">
        <v>6.0240968201507625</v>
      </c>
      <c r="J312" s="652">
        <v>10.268831796342436</v>
      </c>
      <c r="K312" s="652">
        <v>0</v>
      </c>
      <c r="L312" s="652">
        <v>0</v>
      </c>
      <c r="M312" s="652">
        <v>0</v>
      </c>
      <c r="N312" s="657">
        <v>0</v>
      </c>
      <c r="O312" s="613">
        <v>578</v>
      </c>
      <c r="AZ312" s="644"/>
      <c r="BC312" s="645"/>
      <c r="BD312" s="645"/>
      <c r="BE312" s="645"/>
      <c r="BF312" s="645"/>
    </row>
    <row r="313" spans="2:58" s="610" customFormat="1">
      <c r="B313" s="611" t="s">
        <v>1909</v>
      </c>
      <c r="C313" s="612">
        <v>310</v>
      </c>
      <c r="D313" s="612" t="s">
        <v>1910</v>
      </c>
      <c r="E313" s="652">
        <v>198760</v>
      </c>
      <c r="F313" s="656">
        <v>1906981.2521363795</v>
      </c>
      <c r="G313" s="652">
        <v>131225.19667457475</v>
      </c>
      <c r="H313" s="652">
        <v>0</v>
      </c>
      <c r="I313" s="652">
        <v>17.045454439738286</v>
      </c>
      <c r="J313" s="652">
        <v>29.056124056371043</v>
      </c>
      <c r="K313" s="652">
        <v>0</v>
      </c>
      <c r="L313" s="652">
        <v>0</v>
      </c>
      <c r="M313" s="652">
        <v>0</v>
      </c>
      <c r="N313" s="657">
        <v>0</v>
      </c>
      <c r="O313" s="613">
        <v>578</v>
      </c>
      <c r="AZ313" s="644"/>
      <c r="BC313" s="645"/>
      <c r="BD313" s="645"/>
      <c r="BE313" s="645"/>
      <c r="BF313" s="645"/>
    </row>
    <row r="314" spans="2:58" s="610" customFormat="1">
      <c r="B314" s="611" t="s">
        <v>1911</v>
      </c>
      <c r="C314" s="612">
        <v>311</v>
      </c>
      <c r="D314" s="612" t="s">
        <v>1912</v>
      </c>
      <c r="E314" s="652">
        <v>664567</v>
      </c>
      <c r="F314" s="656">
        <v>206072.59877264005</v>
      </c>
      <c r="G314" s="652">
        <v>11000.076240221013</v>
      </c>
      <c r="H314" s="652">
        <v>0</v>
      </c>
      <c r="I314" s="652">
        <v>1.8419693899572203</v>
      </c>
      <c r="J314" s="652">
        <v>3.1398688308281226</v>
      </c>
      <c r="K314" s="652">
        <v>0</v>
      </c>
      <c r="L314" s="652">
        <v>0</v>
      </c>
      <c r="M314" s="652">
        <v>0</v>
      </c>
      <c r="N314" s="657">
        <v>0</v>
      </c>
      <c r="O314" s="613">
        <v>578</v>
      </c>
      <c r="AZ314" s="644"/>
      <c r="BC314" s="645"/>
      <c r="BD314" s="645"/>
      <c r="BE314" s="645"/>
      <c r="BF314" s="645"/>
    </row>
    <row r="315" spans="2:58" s="610" customFormat="1">
      <c r="B315" s="611" t="s">
        <v>1913</v>
      </c>
      <c r="C315" s="612">
        <v>312</v>
      </c>
      <c r="D315" s="612" t="s">
        <v>468</v>
      </c>
      <c r="E315" s="652">
        <v>1532744</v>
      </c>
      <c r="F315" s="656">
        <v>1936467.7537353951</v>
      </c>
      <c r="G315" s="652">
        <v>118257.62484493532</v>
      </c>
      <c r="H315" s="652">
        <v>0</v>
      </c>
      <c r="I315" s="652">
        <v>17.309018026968214</v>
      </c>
      <c r="J315" s="652">
        <v>29.505401388012107</v>
      </c>
      <c r="K315" s="652">
        <v>0</v>
      </c>
      <c r="L315" s="652">
        <v>0</v>
      </c>
      <c r="M315" s="652">
        <v>0</v>
      </c>
      <c r="N315" s="657">
        <v>0</v>
      </c>
      <c r="O315" s="613">
        <v>579</v>
      </c>
      <c r="AZ315" s="644"/>
      <c r="BC315" s="645"/>
      <c r="BD315" s="645"/>
      <c r="BE315" s="645"/>
      <c r="BF315" s="645"/>
    </row>
    <row r="316" spans="2:58" s="610" customFormat="1">
      <c r="B316" s="611" t="s">
        <v>1914</v>
      </c>
      <c r="C316" s="612">
        <v>313</v>
      </c>
      <c r="D316" s="612" t="s">
        <v>1915</v>
      </c>
      <c r="E316" s="652">
        <v>7163409</v>
      </c>
      <c r="F316" s="656">
        <v>714038.76885250513</v>
      </c>
      <c r="G316" s="652">
        <v>37678.040993073526</v>
      </c>
      <c r="H316" s="652">
        <v>0</v>
      </c>
      <c r="I316" s="652">
        <v>6.3823990346244699</v>
      </c>
      <c r="J316" s="652">
        <v>10.879603050944457</v>
      </c>
      <c r="K316" s="652">
        <v>0</v>
      </c>
      <c r="L316" s="652">
        <v>0</v>
      </c>
      <c r="M316" s="652">
        <v>0</v>
      </c>
      <c r="N316" s="657">
        <v>0</v>
      </c>
      <c r="O316" s="613">
        <v>591</v>
      </c>
      <c r="AZ316" s="644"/>
      <c r="BC316" s="645"/>
      <c r="BD316" s="645"/>
      <c r="BE316" s="645"/>
      <c r="BF316" s="645"/>
    </row>
    <row r="317" spans="2:58" s="610" customFormat="1">
      <c r="B317" s="611" t="s">
        <v>1916</v>
      </c>
      <c r="C317" s="612">
        <v>314</v>
      </c>
      <c r="D317" s="612" t="s">
        <v>1917</v>
      </c>
      <c r="E317" s="652">
        <v>9087469</v>
      </c>
      <c r="F317" s="656">
        <v>929767.73418747354</v>
      </c>
      <c r="G317" s="652">
        <v>49248.322267369367</v>
      </c>
      <c r="H317" s="652">
        <v>0</v>
      </c>
      <c r="I317" s="652">
        <v>8.3106813634777499</v>
      </c>
      <c r="J317" s="652">
        <v>14.166603157685477</v>
      </c>
      <c r="K317" s="652">
        <v>0</v>
      </c>
      <c r="L317" s="652">
        <v>0</v>
      </c>
      <c r="M317" s="652">
        <v>0</v>
      </c>
      <c r="N317" s="657">
        <v>0</v>
      </c>
      <c r="O317" s="613">
        <v>591</v>
      </c>
      <c r="AZ317" s="644"/>
      <c r="BC317" s="645"/>
      <c r="BD317" s="645"/>
      <c r="BE317" s="645"/>
      <c r="BF317" s="645"/>
    </row>
    <row r="318" spans="2:58" s="610" customFormat="1">
      <c r="B318" s="611" t="s">
        <v>1918</v>
      </c>
      <c r="C318" s="612">
        <v>315</v>
      </c>
      <c r="D318" s="612" t="s">
        <v>1919</v>
      </c>
      <c r="E318" s="652">
        <v>1701748</v>
      </c>
      <c r="F318" s="656">
        <v>335964.0182023205</v>
      </c>
      <c r="G318" s="652">
        <v>17643.526774795933</v>
      </c>
      <c r="H318" s="652">
        <v>0</v>
      </c>
      <c r="I318" s="652">
        <v>3.0029972026434524</v>
      </c>
      <c r="J318" s="652">
        <v>5.1189869750567407</v>
      </c>
      <c r="K318" s="652">
        <v>0</v>
      </c>
      <c r="L318" s="652">
        <v>0</v>
      </c>
      <c r="M318" s="652">
        <v>0</v>
      </c>
      <c r="N318" s="657">
        <v>0</v>
      </c>
      <c r="O318" s="613">
        <v>591</v>
      </c>
      <c r="AZ318" s="644"/>
      <c r="BC318" s="645"/>
      <c r="BD318" s="645"/>
      <c r="BE318" s="645"/>
      <c r="BF318" s="645"/>
    </row>
    <row r="319" spans="2:58" s="610" customFormat="1">
      <c r="B319" s="611" t="s">
        <v>1920</v>
      </c>
      <c r="C319" s="612">
        <v>316</v>
      </c>
      <c r="D319" s="612" t="s">
        <v>1381</v>
      </c>
      <c r="E319" s="652">
        <v>900390</v>
      </c>
      <c r="F319" s="656">
        <v>232938.79560094629</v>
      </c>
      <c r="G319" s="652">
        <v>12261.143640400875</v>
      </c>
      <c r="H319" s="652">
        <v>0</v>
      </c>
      <c r="I319" s="652">
        <v>2.0821115169408499</v>
      </c>
      <c r="J319" s="652">
        <v>3.5492213334243683</v>
      </c>
      <c r="K319" s="652">
        <v>0</v>
      </c>
      <c r="L319" s="652">
        <v>0</v>
      </c>
      <c r="M319" s="652">
        <v>0</v>
      </c>
      <c r="N319" s="657">
        <v>0</v>
      </c>
      <c r="O319" s="613">
        <v>592</v>
      </c>
      <c r="AZ319" s="644"/>
      <c r="BC319" s="645"/>
      <c r="BD319" s="645"/>
      <c r="BE319" s="645"/>
      <c r="BF319" s="645"/>
    </row>
    <row r="320" spans="2:58" s="610" customFormat="1">
      <c r="B320" s="611" t="s">
        <v>1921</v>
      </c>
      <c r="C320" s="612">
        <v>317</v>
      </c>
      <c r="D320" s="612" t="s">
        <v>1382</v>
      </c>
      <c r="E320" s="652">
        <v>2450372</v>
      </c>
      <c r="F320" s="656">
        <v>380955.15742164274</v>
      </c>
      <c r="G320" s="652">
        <v>21000.297138284575</v>
      </c>
      <c r="H320" s="652">
        <v>0</v>
      </c>
      <c r="I320" s="652">
        <v>3.4051482006649239</v>
      </c>
      <c r="J320" s="652">
        <v>5.8045040041987752</v>
      </c>
      <c r="K320" s="652">
        <v>0</v>
      </c>
      <c r="L320" s="652">
        <v>0</v>
      </c>
      <c r="M320" s="652">
        <v>0</v>
      </c>
      <c r="N320" s="657">
        <v>0</v>
      </c>
      <c r="O320" s="613">
        <v>592</v>
      </c>
      <c r="AZ320" s="644"/>
      <c r="BC320" s="645"/>
      <c r="BD320" s="645"/>
      <c r="BE320" s="645"/>
      <c r="BF320" s="645"/>
    </row>
    <row r="321" spans="2:58" s="610" customFormat="1">
      <c r="B321" s="611" t="s">
        <v>1922</v>
      </c>
      <c r="C321" s="612">
        <v>318</v>
      </c>
      <c r="D321" s="612" t="s">
        <v>1383</v>
      </c>
      <c r="E321" s="652">
        <v>1045479</v>
      </c>
      <c r="F321" s="656">
        <v>276433.85880348715</v>
      </c>
      <c r="G321" s="652">
        <v>15163.324874652742</v>
      </c>
      <c r="H321" s="652">
        <v>0</v>
      </c>
      <c r="I321" s="652">
        <v>2.4708899159638444</v>
      </c>
      <c r="J321" s="652">
        <v>4.2119430832249503</v>
      </c>
      <c r="K321" s="652">
        <v>0</v>
      </c>
      <c r="L321" s="652">
        <v>0</v>
      </c>
      <c r="M321" s="652">
        <v>0</v>
      </c>
      <c r="N321" s="657">
        <v>0</v>
      </c>
      <c r="O321" s="613">
        <v>592</v>
      </c>
      <c r="AZ321" s="644"/>
      <c r="BC321" s="645"/>
      <c r="BD321" s="645"/>
      <c r="BE321" s="645"/>
      <c r="BF321" s="645"/>
    </row>
    <row r="322" spans="2:58" s="610" customFormat="1">
      <c r="B322" s="611" t="s">
        <v>1923</v>
      </c>
      <c r="C322" s="612">
        <v>319</v>
      </c>
      <c r="D322" s="612" t="s">
        <v>474</v>
      </c>
      <c r="E322" s="652">
        <v>27277475</v>
      </c>
      <c r="F322" s="656">
        <v>2304972.3093974618</v>
      </c>
      <c r="G322" s="652">
        <v>132145.28404560758</v>
      </c>
      <c r="H322" s="652">
        <v>0</v>
      </c>
      <c r="I322" s="652">
        <v>20.602877160264267</v>
      </c>
      <c r="J322" s="652">
        <v>35.120199159442507</v>
      </c>
      <c r="K322" s="652">
        <v>0</v>
      </c>
      <c r="L322" s="652">
        <v>0</v>
      </c>
      <c r="M322" s="652">
        <v>0</v>
      </c>
      <c r="N322" s="657">
        <v>0</v>
      </c>
      <c r="O322" s="613">
        <v>593</v>
      </c>
      <c r="AZ322" s="644"/>
      <c r="BC322" s="645"/>
      <c r="BD322" s="645"/>
      <c r="BE322" s="645"/>
      <c r="BF322" s="645"/>
    </row>
    <row r="323" spans="2:58" s="610" customFormat="1">
      <c r="B323" s="611" t="s">
        <v>1924</v>
      </c>
      <c r="C323" s="612">
        <v>320</v>
      </c>
      <c r="D323" s="612" t="s">
        <v>476</v>
      </c>
      <c r="E323" s="652">
        <v>8424576</v>
      </c>
      <c r="F323" s="656">
        <v>421967.75575070002</v>
      </c>
      <c r="G323" s="652">
        <v>22346.500092559152</v>
      </c>
      <c r="H323" s="652">
        <v>0</v>
      </c>
      <c r="I323" s="652">
        <v>3.7717372143167678</v>
      </c>
      <c r="J323" s="652">
        <v>6.4294011517654788</v>
      </c>
      <c r="K323" s="652">
        <v>0</v>
      </c>
      <c r="L323" s="652">
        <v>0</v>
      </c>
      <c r="M323" s="652">
        <v>0</v>
      </c>
      <c r="N323" s="657">
        <v>0</v>
      </c>
      <c r="O323" s="613">
        <v>594</v>
      </c>
      <c r="AZ323" s="644"/>
      <c r="BC323" s="645"/>
      <c r="BD323" s="645"/>
      <c r="BE323" s="645"/>
      <c r="BF323" s="645"/>
    </row>
    <row r="324" spans="2:58" s="610" customFormat="1">
      <c r="B324" s="611" t="s">
        <v>1925</v>
      </c>
      <c r="C324" s="612">
        <v>321</v>
      </c>
      <c r="D324" s="612" t="s">
        <v>1926</v>
      </c>
      <c r="E324" s="652">
        <v>3357286</v>
      </c>
      <c r="F324" s="656">
        <v>583331.19725358882</v>
      </c>
      <c r="G324" s="652">
        <v>33350.290530558792</v>
      </c>
      <c r="H324" s="652">
        <v>0</v>
      </c>
      <c r="I324" s="652">
        <v>5.2140760874941954</v>
      </c>
      <c r="J324" s="652">
        <v>8.8880494311957587</v>
      </c>
      <c r="K324" s="652">
        <v>0</v>
      </c>
      <c r="L324" s="652">
        <v>0</v>
      </c>
      <c r="M324" s="652">
        <v>0</v>
      </c>
      <c r="N324" s="657">
        <v>0</v>
      </c>
      <c r="O324" s="613">
        <v>595</v>
      </c>
      <c r="AZ324" s="644"/>
      <c r="BC324" s="645"/>
      <c r="BD324" s="645"/>
      <c r="BE324" s="645"/>
      <c r="BF324" s="645"/>
    </row>
    <row r="325" spans="2:58" s="610" customFormat="1">
      <c r="B325" s="611" t="s">
        <v>1927</v>
      </c>
      <c r="C325" s="612">
        <v>322</v>
      </c>
      <c r="D325" s="612" t="s">
        <v>1928</v>
      </c>
      <c r="E325" s="652">
        <v>1391150</v>
      </c>
      <c r="F325" s="656">
        <v>526523.32044955762</v>
      </c>
      <c r="G325" s="652">
        <v>28591.024976621524</v>
      </c>
      <c r="H325" s="652">
        <v>5294.6106240343825</v>
      </c>
      <c r="I325" s="652">
        <v>4.7063017846285629</v>
      </c>
      <c r="J325" s="652">
        <v>8.0224841751410381</v>
      </c>
      <c r="K325" s="652">
        <v>0</v>
      </c>
      <c r="L325" s="652">
        <v>0</v>
      </c>
      <c r="M325" s="652">
        <v>0</v>
      </c>
      <c r="N325" s="657">
        <v>0</v>
      </c>
      <c r="O325" s="613">
        <v>595</v>
      </c>
      <c r="AZ325" s="644"/>
      <c r="BC325" s="645"/>
      <c r="BD325" s="645"/>
      <c r="BE325" s="645"/>
      <c r="BF325" s="645"/>
    </row>
    <row r="326" spans="2:58" s="610" customFormat="1">
      <c r="B326" s="611" t="s">
        <v>1929</v>
      </c>
      <c r="C326" s="612">
        <v>323</v>
      </c>
      <c r="D326" s="612" t="s">
        <v>1930</v>
      </c>
      <c r="E326" s="652">
        <v>2176634</v>
      </c>
      <c r="F326" s="656">
        <v>137127.72289225383</v>
      </c>
      <c r="G326" s="652">
        <v>8160.4111616595064</v>
      </c>
      <c r="H326" s="652">
        <v>790.78210192786071</v>
      </c>
      <c r="I326" s="652">
        <v>1.2257091412757148</v>
      </c>
      <c r="J326" s="652">
        <v>2.0893756157598817</v>
      </c>
      <c r="K326" s="652">
        <v>0</v>
      </c>
      <c r="L326" s="652">
        <v>0</v>
      </c>
      <c r="M326" s="652">
        <v>0</v>
      </c>
      <c r="N326" s="657">
        <v>0</v>
      </c>
      <c r="O326" s="613">
        <v>595</v>
      </c>
      <c r="AZ326" s="644"/>
      <c r="BC326" s="645"/>
      <c r="BD326" s="645"/>
      <c r="BE326" s="645"/>
      <c r="BF326" s="645"/>
    </row>
    <row r="327" spans="2:58" s="610" customFormat="1">
      <c r="B327" s="611" t="s">
        <v>1931</v>
      </c>
      <c r="C327" s="612">
        <v>324</v>
      </c>
      <c r="D327" s="612" t="s">
        <v>1394</v>
      </c>
      <c r="E327" s="652">
        <v>15410954</v>
      </c>
      <c r="F327" s="656">
        <v>81137005.723947793</v>
      </c>
      <c r="G327" s="652">
        <v>5486148.0014257003</v>
      </c>
      <c r="H327" s="652">
        <v>1824.1169128839072</v>
      </c>
      <c r="I327" s="652">
        <v>725.23897804184014</v>
      </c>
      <c r="J327" s="652">
        <v>1236.2611857019522</v>
      </c>
      <c r="K327" s="652">
        <v>0</v>
      </c>
      <c r="L327" s="652">
        <v>0</v>
      </c>
      <c r="M327" s="652">
        <v>28905</v>
      </c>
      <c r="N327" s="657">
        <v>0</v>
      </c>
      <c r="O327" s="613">
        <v>611</v>
      </c>
      <c r="AZ327" s="644"/>
      <c r="BC327" s="645"/>
      <c r="BD327" s="645"/>
      <c r="BE327" s="645"/>
      <c r="BF327" s="645"/>
    </row>
    <row r="328" spans="2:58" s="610" customFormat="1">
      <c r="B328" s="611" t="s">
        <v>1932</v>
      </c>
      <c r="C328" s="612">
        <v>325</v>
      </c>
      <c r="D328" s="612" t="s">
        <v>1395</v>
      </c>
      <c r="E328" s="652">
        <v>27215848</v>
      </c>
      <c r="F328" s="656">
        <v>13332939.379637986</v>
      </c>
      <c r="G328" s="652">
        <v>767991.32694851048</v>
      </c>
      <c r="H328" s="652">
        <v>6131.7923367465719</v>
      </c>
      <c r="I328" s="652">
        <v>119.17579708180503</v>
      </c>
      <c r="J328" s="652">
        <v>203.15015693879013</v>
      </c>
      <c r="K328" s="652">
        <v>0</v>
      </c>
      <c r="L328" s="652">
        <v>0</v>
      </c>
      <c r="M328" s="652">
        <v>0</v>
      </c>
      <c r="N328" s="657">
        <v>0</v>
      </c>
      <c r="O328" s="613">
        <v>611</v>
      </c>
      <c r="AZ328" s="644"/>
      <c r="BC328" s="645"/>
      <c r="BD328" s="645"/>
      <c r="BE328" s="645"/>
      <c r="BF328" s="645"/>
    </row>
    <row r="329" spans="2:58" s="610" customFormat="1">
      <c r="B329" s="611" t="s">
        <v>1933</v>
      </c>
      <c r="C329" s="612">
        <v>326</v>
      </c>
      <c r="D329" s="612" t="s">
        <v>1397</v>
      </c>
      <c r="E329" s="652">
        <v>14922496</v>
      </c>
      <c r="F329" s="656">
        <v>32751606.672773752</v>
      </c>
      <c r="G329" s="652">
        <v>1805644.3457349644</v>
      </c>
      <c r="H329" s="652">
        <v>608.22977409179202</v>
      </c>
      <c r="I329" s="652">
        <v>292.74856202365453</v>
      </c>
      <c r="J329" s="652">
        <v>499.02679717667547</v>
      </c>
      <c r="K329" s="652">
        <v>0</v>
      </c>
      <c r="L329" s="652">
        <v>0</v>
      </c>
      <c r="M329" s="652">
        <v>12416.187294729814</v>
      </c>
      <c r="N329" s="657">
        <v>0</v>
      </c>
      <c r="O329" s="613">
        <v>631</v>
      </c>
      <c r="AZ329" s="644"/>
      <c r="BC329" s="645"/>
      <c r="BD329" s="645"/>
      <c r="BE329" s="645"/>
      <c r="BF329" s="645"/>
    </row>
    <row r="330" spans="2:58" s="610" customFormat="1">
      <c r="B330" s="611" t="s">
        <v>1934</v>
      </c>
      <c r="C330" s="612">
        <v>327</v>
      </c>
      <c r="D330" s="612" t="s">
        <v>1398</v>
      </c>
      <c r="E330" s="652">
        <v>7353722</v>
      </c>
      <c r="F330" s="656">
        <v>29593880.613299426</v>
      </c>
      <c r="G330" s="652">
        <v>1597546.1742963458</v>
      </c>
      <c r="H330" s="652">
        <v>132.33145438360845</v>
      </c>
      <c r="I330" s="652">
        <v>264.52338906002717</v>
      </c>
      <c r="J330" s="652">
        <v>450.91343475251244</v>
      </c>
      <c r="K330" s="652">
        <v>0</v>
      </c>
      <c r="L330" s="652">
        <v>0</v>
      </c>
      <c r="M330" s="652">
        <v>6118.524033541642</v>
      </c>
      <c r="N330" s="657">
        <v>0</v>
      </c>
      <c r="O330" s="613">
        <v>631</v>
      </c>
      <c r="AZ330" s="644"/>
      <c r="BC330" s="645"/>
      <c r="BD330" s="645"/>
      <c r="BE330" s="645"/>
      <c r="BF330" s="645"/>
    </row>
    <row r="331" spans="2:58" s="610" customFormat="1">
      <c r="B331" s="611" t="s">
        <v>1935</v>
      </c>
      <c r="C331" s="612">
        <v>328</v>
      </c>
      <c r="D331" s="612" t="s">
        <v>1936</v>
      </c>
      <c r="E331" s="652">
        <v>699738</v>
      </c>
      <c r="F331" s="656">
        <v>6370809.1975726672</v>
      </c>
      <c r="G331" s="652">
        <v>339815.18359040678</v>
      </c>
      <c r="H331" s="652">
        <v>0</v>
      </c>
      <c r="I331" s="652">
        <v>56.945152344751186</v>
      </c>
      <c r="J331" s="652">
        <v>97.070184710396234</v>
      </c>
      <c r="K331" s="652">
        <v>0</v>
      </c>
      <c r="L331" s="652">
        <v>0</v>
      </c>
      <c r="M331" s="652">
        <v>582.18168873328545</v>
      </c>
      <c r="N331" s="657">
        <v>0</v>
      </c>
      <c r="O331" s="613">
        <v>631</v>
      </c>
      <c r="AZ331" s="644"/>
      <c r="BC331" s="645"/>
      <c r="BD331" s="645"/>
      <c r="BE331" s="645"/>
      <c r="BF331" s="645"/>
    </row>
    <row r="332" spans="2:58" s="610" customFormat="1">
      <c r="B332" s="611" t="s">
        <v>1937</v>
      </c>
      <c r="C332" s="612">
        <v>329</v>
      </c>
      <c r="D332" s="612" t="s">
        <v>1938</v>
      </c>
      <c r="E332" s="652">
        <v>7078</v>
      </c>
      <c r="F332" s="656">
        <v>50641.658218403638</v>
      </c>
      <c r="G332" s="652">
        <v>2769.5070821007612</v>
      </c>
      <c r="H332" s="652">
        <v>0</v>
      </c>
      <c r="I332" s="652">
        <v>0.45265787324733686</v>
      </c>
      <c r="J332" s="652">
        <v>0.77161235956872742</v>
      </c>
      <c r="K332" s="652">
        <v>0</v>
      </c>
      <c r="L332" s="652">
        <v>0</v>
      </c>
      <c r="M332" s="652">
        <v>5.9075174932204177</v>
      </c>
      <c r="N332" s="657">
        <v>0</v>
      </c>
      <c r="O332" s="613">
        <v>631</v>
      </c>
      <c r="AZ332" s="644"/>
      <c r="BC332" s="645"/>
      <c r="BD332" s="645"/>
      <c r="BE332" s="645"/>
      <c r="BF332" s="645"/>
    </row>
    <row r="333" spans="2:58" s="610" customFormat="1">
      <c r="B333" s="611" t="s">
        <v>1939</v>
      </c>
      <c r="C333" s="612">
        <v>330</v>
      </c>
      <c r="D333" s="612" t="s">
        <v>1401</v>
      </c>
      <c r="E333" s="652">
        <v>922818</v>
      </c>
      <c r="F333" s="656">
        <v>2619913.9885207545</v>
      </c>
      <c r="G333" s="652">
        <v>144762.48881928835</v>
      </c>
      <c r="H333" s="652">
        <v>0</v>
      </c>
      <c r="I333" s="652">
        <v>23.417967259685362</v>
      </c>
      <c r="J333" s="652">
        <v>39.918874809177609</v>
      </c>
      <c r="K333" s="652">
        <v>0</v>
      </c>
      <c r="L333" s="652">
        <v>0</v>
      </c>
      <c r="M333" s="652">
        <v>767.81086517518349</v>
      </c>
      <c r="N333" s="657">
        <v>0</v>
      </c>
      <c r="O333" s="613">
        <v>631</v>
      </c>
      <c r="AZ333" s="644"/>
      <c r="BC333" s="645"/>
      <c r="BD333" s="645"/>
      <c r="BE333" s="645"/>
      <c r="BF333" s="645"/>
    </row>
    <row r="334" spans="2:58" s="610" customFormat="1">
      <c r="B334" s="611" t="s">
        <v>1940</v>
      </c>
      <c r="C334" s="612">
        <v>331</v>
      </c>
      <c r="D334" s="612" t="s">
        <v>1402</v>
      </c>
      <c r="E334" s="652">
        <v>301345</v>
      </c>
      <c r="F334" s="656">
        <v>1477365.4783557225</v>
      </c>
      <c r="G334" s="652">
        <v>85059.320872128024</v>
      </c>
      <c r="H334" s="652">
        <v>0</v>
      </c>
      <c r="I334" s="652">
        <v>13.205355807217808</v>
      </c>
      <c r="J334" s="652">
        <v>22.510192256800384</v>
      </c>
      <c r="K334" s="652">
        <v>0</v>
      </c>
      <c r="L334" s="652">
        <v>0</v>
      </c>
      <c r="M334" s="652">
        <v>250.69507333905798</v>
      </c>
      <c r="N334" s="657">
        <v>0</v>
      </c>
      <c r="O334" s="613">
        <v>631</v>
      </c>
      <c r="AZ334" s="644"/>
      <c r="BC334" s="645"/>
      <c r="BD334" s="645"/>
      <c r="BE334" s="645"/>
      <c r="BF334" s="645"/>
    </row>
    <row r="335" spans="2:58" s="610" customFormat="1">
      <c r="B335" s="611" t="s">
        <v>1941</v>
      </c>
      <c r="C335" s="612">
        <v>332</v>
      </c>
      <c r="D335" s="612" t="s">
        <v>1942</v>
      </c>
      <c r="E335" s="652">
        <v>516642</v>
      </c>
      <c r="F335" s="656">
        <v>5595865.2028764999</v>
      </c>
      <c r="G335" s="652">
        <v>325657.04976737674</v>
      </c>
      <c r="H335" s="652">
        <v>0</v>
      </c>
      <c r="I335" s="652">
        <v>50.01835506232166</v>
      </c>
      <c r="J335" s="652">
        <v>85.262586276271037</v>
      </c>
      <c r="K335" s="652">
        <v>0</v>
      </c>
      <c r="L335" s="652">
        <v>0</v>
      </c>
      <c r="M335" s="652">
        <v>429.83430098558699</v>
      </c>
      <c r="N335" s="657">
        <v>0</v>
      </c>
      <c r="O335" s="613">
        <v>631</v>
      </c>
      <c r="AZ335" s="644"/>
      <c r="BC335" s="645"/>
      <c r="BD335" s="645"/>
      <c r="BE335" s="645"/>
      <c r="BF335" s="645"/>
    </row>
    <row r="336" spans="2:58" s="610" customFormat="1">
      <c r="B336" s="611" t="s">
        <v>1943</v>
      </c>
      <c r="C336" s="612">
        <v>333</v>
      </c>
      <c r="D336" s="612" t="s">
        <v>1404</v>
      </c>
      <c r="E336" s="652">
        <v>982480</v>
      </c>
      <c r="F336" s="656">
        <v>7310148.6170982076</v>
      </c>
      <c r="G336" s="652">
        <v>468818.24436785129</v>
      </c>
      <c r="H336" s="652">
        <v>0</v>
      </c>
      <c r="I336" s="652">
        <v>65.341389728330739</v>
      </c>
      <c r="J336" s="652">
        <v>111.38262888057191</v>
      </c>
      <c r="K336" s="652">
        <v>0</v>
      </c>
      <c r="L336" s="652">
        <v>0</v>
      </c>
      <c r="M336" s="652">
        <v>817.48393480127606</v>
      </c>
      <c r="N336" s="657">
        <v>0</v>
      </c>
      <c r="O336" s="613">
        <v>631</v>
      </c>
      <c r="AZ336" s="644"/>
      <c r="BC336" s="645"/>
      <c r="BD336" s="645"/>
      <c r="BE336" s="645"/>
      <c r="BF336" s="645"/>
    </row>
    <row r="337" spans="2:58" s="610" customFormat="1">
      <c r="B337" s="611" t="s">
        <v>1944</v>
      </c>
      <c r="C337" s="612">
        <v>334</v>
      </c>
      <c r="D337" s="612" t="s">
        <v>1405</v>
      </c>
      <c r="E337" s="652">
        <v>4012953</v>
      </c>
      <c r="F337" s="656">
        <v>12265407.853508301</v>
      </c>
      <c r="G337" s="652">
        <v>770206.55482970807</v>
      </c>
      <c r="H337" s="652">
        <v>32.464817136977217</v>
      </c>
      <c r="I337" s="652">
        <v>109.63372110636361</v>
      </c>
      <c r="J337" s="652">
        <v>186.88448656444245</v>
      </c>
      <c r="K337" s="652">
        <v>0</v>
      </c>
      <c r="L337" s="652">
        <v>0</v>
      </c>
      <c r="M337" s="652">
        <v>40921.34150655182</v>
      </c>
      <c r="N337" s="657">
        <v>0</v>
      </c>
      <c r="O337" s="613">
        <v>632</v>
      </c>
      <c r="AZ337" s="644"/>
      <c r="BC337" s="645"/>
      <c r="BD337" s="645"/>
      <c r="BE337" s="645"/>
      <c r="BF337" s="645"/>
    </row>
    <row r="338" spans="2:58" s="610" customFormat="1">
      <c r="B338" s="611" t="s">
        <v>1945</v>
      </c>
      <c r="C338" s="612">
        <v>335</v>
      </c>
      <c r="D338" s="612" t="s">
        <v>1946</v>
      </c>
      <c r="E338" s="652">
        <v>250392</v>
      </c>
      <c r="F338" s="656">
        <v>118016.03607596621</v>
      </c>
      <c r="G338" s="652">
        <v>7019.0531556704445</v>
      </c>
      <c r="H338" s="652">
        <v>4.0581021421221521</v>
      </c>
      <c r="I338" s="652">
        <v>1.0548803056337168</v>
      </c>
      <c r="J338" s="652">
        <v>1.7981763486257913</v>
      </c>
      <c r="K338" s="652">
        <v>0</v>
      </c>
      <c r="L338" s="652">
        <v>0</v>
      </c>
      <c r="M338" s="652">
        <v>2552.3577819810412</v>
      </c>
      <c r="N338" s="657">
        <v>0</v>
      </c>
      <c r="O338" s="613">
        <v>632</v>
      </c>
      <c r="AZ338" s="644"/>
      <c r="BC338" s="645"/>
      <c r="BD338" s="645"/>
      <c r="BE338" s="645"/>
      <c r="BF338" s="645"/>
    </row>
    <row r="339" spans="2:58" s="610" customFormat="1">
      <c r="B339" s="611" t="s">
        <v>1947</v>
      </c>
      <c r="C339" s="612">
        <v>336</v>
      </c>
      <c r="D339" s="612" t="s">
        <v>1409</v>
      </c>
      <c r="E339" s="652">
        <v>1005467</v>
      </c>
      <c r="F339" s="656">
        <v>1183201.2501451771</v>
      </c>
      <c r="G339" s="652">
        <v>76034.409582400505</v>
      </c>
      <c r="H339" s="652">
        <v>4.0581021421221521</v>
      </c>
      <c r="I339" s="652">
        <v>10.575983890663151</v>
      </c>
      <c r="J339" s="652">
        <v>18.028096641934319</v>
      </c>
      <c r="K339" s="652">
        <v>0</v>
      </c>
      <c r="L339" s="652">
        <v>0</v>
      </c>
      <c r="M339" s="652">
        <v>10253.279064250648</v>
      </c>
      <c r="N339" s="657">
        <v>0</v>
      </c>
      <c r="O339" s="613">
        <v>632</v>
      </c>
      <c r="AZ339" s="644"/>
      <c r="BC339" s="645"/>
      <c r="BD339" s="645"/>
      <c r="BE339" s="645"/>
      <c r="BF339" s="645"/>
    </row>
    <row r="340" spans="2:58" s="610" customFormat="1">
      <c r="B340" s="611" t="s">
        <v>1948</v>
      </c>
      <c r="C340" s="612">
        <v>337</v>
      </c>
      <c r="D340" s="612" t="s">
        <v>1949</v>
      </c>
      <c r="E340" s="652">
        <v>498972</v>
      </c>
      <c r="F340" s="656">
        <v>379961.52644705266</v>
      </c>
      <c r="G340" s="652">
        <v>22500.691285384972</v>
      </c>
      <c r="H340" s="652">
        <v>4.0581021421221521</v>
      </c>
      <c r="I340" s="652">
        <v>3.3962666809917166</v>
      </c>
      <c r="J340" s="652">
        <v>5.7893643352420936</v>
      </c>
      <c r="K340" s="652">
        <v>0</v>
      </c>
      <c r="L340" s="652">
        <v>0</v>
      </c>
      <c r="M340" s="652">
        <v>5088.4000527708349</v>
      </c>
      <c r="N340" s="657">
        <v>0</v>
      </c>
      <c r="O340" s="613">
        <v>632</v>
      </c>
      <c r="AZ340" s="644"/>
      <c r="BC340" s="645"/>
      <c r="BD340" s="645"/>
      <c r="BE340" s="645"/>
      <c r="BF340" s="645"/>
    </row>
    <row r="341" spans="2:58" s="610" customFormat="1">
      <c r="B341" s="611" t="s">
        <v>1950</v>
      </c>
      <c r="C341" s="612">
        <v>338</v>
      </c>
      <c r="D341" s="612" t="s">
        <v>1411</v>
      </c>
      <c r="E341" s="652">
        <v>530246</v>
      </c>
      <c r="F341" s="656">
        <v>2613407.3901064321</v>
      </c>
      <c r="G341" s="652">
        <v>177133.92386199103</v>
      </c>
      <c r="H341" s="652">
        <v>19.632840755844558</v>
      </c>
      <c r="I341" s="652">
        <v>23.359808362368067</v>
      </c>
      <c r="J341" s="652">
        <v>39.819735643284005</v>
      </c>
      <c r="K341" s="652">
        <v>0</v>
      </c>
      <c r="L341" s="652">
        <v>0</v>
      </c>
      <c r="M341" s="652">
        <v>5406.5525210001924</v>
      </c>
      <c r="N341" s="657">
        <v>0</v>
      </c>
      <c r="O341" s="613">
        <v>632</v>
      </c>
      <c r="AZ341" s="644"/>
      <c r="BC341" s="645"/>
      <c r="BD341" s="645"/>
      <c r="BE341" s="645"/>
      <c r="BF341" s="645"/>
    </row>
    <row r="342" spans="2:58" s="610" customFormat="1">
      <c r="B342" s="611" t="s">
        <v>1951</v>
      </c>
      <c r="C342" s="612">
        <v>339</v>
      </c>
      <c r="D342" s="612" t="s">
        <v>1952</v>
      </c>
      <c r="E342" s="652">
        <v>9234</v>
      </c>
      <c r="F342" s="656">
        <v>7607.1984239312051</v>
      </c>
      <c r="G342" s="652">
        <v>390.53981285253525</v>
      </c>
      <c r="H342" s="652">
        <v>0</v>
      </c>
      <c r="I342" s="652">
        <v>6.7996554241895032E-2</v>
      </c>
      <c r="J342" s="652">
        <v>0.11590869122575295</v>
      </c>
      <c r="K342" s="652">
        <v>0</v>
      </c>
      <c r="L342" s="652">
        <v>0</v>
      </c>
      <c r="M342" s="652">
        <v>93.814189349682707</v>
      </c>
      <c r="N342" s="657">
        <v>0</v>
      </c>
      <c r="O342" s="613">
        <v>632</v>
      </c>
      <c r="AZ342" s="644"/>
      <c r="BC342" s="645"/>
      <c r="BD342" s="645"/>
      <c r="BE342" s="645"/>
      <c r="BF342" s="645"/>
    </row>
    <row r="343" spans="2:58" s="610" customFormat="1">
      <c r="B343" s="611" t="s">
        <v>1953</v>
      </c>
      <c r="C343" s="612">
        <v>340</v>
      </c>
      <c r="D343" s="612" t="s">
        <v>802</v>
      </c>
      <c r="E343" s="652">
        <v>13870147</v>
      </c>
      <c r="F343" s="656">
        <v>11611999.870137613</v>
      </c>
      <c r="G343" s="652">
        <v>922150.06913289742</v>
      </c>
      <c r="H343" s="652">
        <v>6247.4749401601484</v>
      </c>
      <c r="I343" s="652">
        <v>103.79326724839885</v>
      </c>
      <c r="J343" s="652">
        <v>176.9286973279344</v>
      </c>
      <c r="K343" s="652">
        <v>0</v>
      </c>
      <c r="L343" s="652">
        <v>0</v>
      </c>
      <c r="M343" s="652">
        <v>141436.1073585907</v>
      </c>
      <c r="N343" s="657">
        <v>0</v>
      </c>
      <c r="O343" s="613">
        <v>632</v>
      </c>
      <c r="AZ343" s="644"/>
      <c r="BC343" s="645"/>
      <c r="BD343" s="645"/>
      <c r="BE343" s="645"/>
      <c r="BF343" s="645"/>
    </row>
    <row r="344" spans="2:58" s="610" customFormat="1">
      <c r="B344" s="611" t="s">
        <v>1954</v>
      </c>
      <c r="C344" s="612">
        <v>341</v>
      </c>
      <c r="D344" s="612" t="s">
        <v>1955</v>
      </c>
      <c r="E344" s="652">
        <v>23853697</v>
      </c>
      <c r="F344" s="656">
        <v>35958041.079864845</v>
      </c>
      <c r="G344" s="652">
        <v>2046405.1642216812</v>
      </c>
      <c r="H344" s="652">
        <v>1286.4183790527222</v>
      </c>
      <c r="I344" s="652">
        <v>321.40911206254492</v>
      </c>
      <c r="J344" s="652">
        <v>46353.553408066662</v>
      </c>
      <c r="K344" s="652">
        <v>149485.97225506837</v>
      </c>
      <c r="L344" s="652">
        <v>0</v>
      </c>
      <c r="M344" s="652">
        <v>12875.517939158626</v>
      </c>
      <c r="N344" s="657">
        <v>0</v>
      </c>
      <c r="O344" s="613">
        <v>641</v>
      </c>
      <c r="AZ344" s="644"/>
      <c r="BC344" s="645"/>
      <c r="BD344" s="645"/>
      <c r="BE344" s="645"/>
      <c r="BF344" s="645"/>
    </row>
    <row r="345" spans="2:58" s="610" customFormat="1">
      <c r="B345" s="611" t="s">
        <v>1956</v>
      </c>
      <c r="C345" s="612">
        <v>342</v>
      </c>
      <c r="D345" s="612" t="s">
        <v>1957</v>
      </c>
      <c r="E345" s="652">
        <v>9720414</v>
      </c>
      <c r="F345" s="656">
        <v>13672450.10983569</v>
      </c>
      <c r="G345" s="652">
        <v>776399.90468289261</v>
      </c>
      <c r="H345" s="652">
        <v>267.83474138006204</v>
      </c>
      <c r="I345" s="652">
        <v>122.2104963883158</v>
      </c>
      <c r="J345" s="652">
        <v>27368.976061787132</v>
      </c>
      <c r="K345" s="652">
        <v>88638.29533722972</v>
      </c>
      <c r="L345" s="652">
        <v>0</v>
      </c>
      <c r="M345" s="652">
        <v>5157.8749724970685</v>
      </c>
      <c r="N345" s="657">
        <v>0</v>
      </c>
      <c r="O345" s="613">
        <v>641</v>
      </c>
      <c r="AZ345" s="644"/>
      <c r="BC345" s="645"/>
      <c r="BD345" s="645"/>
      <c r="BE345" s="645"/>
      <c r="BF345" s="645"/>
    </row>
    <row r="346" spans="2:58" s="610" customFormat="1">
      <c r="B346" s="611" t="s">
        <v>1958</v>
      </c>
      <c r="C346" s="612">
        <v>343</v>
      </c>
      <c r="D346" s="612" t="s">
        <v>1959</v>
      </c>
      <c r="E346" s="652">
        <v>3924631</v>
      </c>
      <c r="F346" s="656">
        <v>3533423.640471159</v>
      </c>
      <c r="G346" s="652">
        <v>202297.90202213253</v>
      </c>
      <c r="H346" s="652">
        <v>340.88057993826078</v>
      </c>
      <c r="I346" s="652">
        <v>31.583326586179776</v>
      </c>
      <c r="J346" s="652">
        <v>1004.4275372035447</v>
      </c>
      <c r="K346" s="652">
        <v>3102.2324077018784</v>
      </c>
      <c r="L346" s="652">
        <v>0</v>
      </c>
      <c r="M346" s="652">
        <v>2077.776611408332</v>
      </c>
      <c r="N346" s="657">
        <v>0</v>
      </c>
      <c r="O346" s="613">
        <v>641</v>
      </c>
      <c r="AZ346" s="644"/>
      <c r="BC346" s="645"/>
      <c r="BD346" s="645"/>
      <c r="BE346" s="645"/>
      <c r="BF346" s="645"/>
    </row>
    <row r="347" spans="2:58" s="610" customFormat="1">
      <c r="B347" s="611" t="s">
        <v>1960</v>
      </c>
      <c r="C347" s="612">
        <v>344</v>
      </c>
      <c r="D347" s="612" t="s">
        <v>1961</v>
      </c>
      <c r="E347" s="652">
        <v>8003111</v>
      </c>
      <c r="F347" s="656">
        <v>4798551.9794626534</v>
      </c>
      <c r="G347" s="652">
        <v>253253.61978800045</v>
      </c>
      <c r="H347" s="652">
        <v>91.307298197748423</v>
      </c>
      <c r="I347" s="652">
        <v>42.891611572486013</v>
      </c>
      <c r="J347" s="652">
        <v>73.114154347355054</v>
      </c>
      <c r="K347" s="652">
        <v>0</v>
      </c>
      <c r="L347" s="652">
        <v>0</v>
      </c>
      <c r="M347" s="652">
        <v>4242.0477162598945</v>
      </c>
      <c r="N347" s="657">
        <v>0</v>
      </c>
      <c r="O347" s="613">
        <v>641</v>
      </c>
      <c r="AZ347" s="644"/>
      <c r="BC347" s="645"/>
      <c r="BD347" s="645"/>
      <c r="BE347" s="645"/>
      <c r="BF347" s="645"/>
    </row>
    <row r="348" spans="2:58" s="610" customFormat="1">
      <c r="B348" s="611" t="s">
        <v>1962</v>
      </c>
      <c r="C348" s="612">
        <v>345</v>
      </c>
      <c r="D348" s="612" t="s">
        <v>1963</v>
      </c>
      <c r="E348" s="652">
        <v>1840341</v>
      </c>
      <c r="F348" s="656">
        <v>465799.69485251047</v>
      </c>
      <c r="G348" s="652">
        <v>27486.566782909627</v>
      </c>
      <c r="H348" s="652">
        <v>604.65721917620067</v>
      </c>
      <c r="I348" s="652">
        <v>4.1635267613447118</v>
      </c>
      <c r="J348" s="652">
        <v>7.0972557826102847</v>
      </c>
      <c r="K348" s="652">
        <v>0</v>
      </c>
      <c r="L348" s="652">
        <v>0</v>
      </c>
      <c r="M348" s="652">
        <v>1003.2488659405149</v>
      </c>
      <c r="N348" s="657">
        <v>0</v>
      </c>
      <c r="O348" s="613">
        <v>641</v>
      </c>
      <c r="AZ348" s="644"/>
      <c r="BC348" s="645"/>
      <c r="BD348" s="645"/>
      <c r="BE348" s="645"/>
      <c r="BF348" s="645"/>
    </row>
    <row r="349" spans="2:58" s="610" customFormat="1">
      <c r="B349" s="611" t="s">
        <v>1964</v>
      </c>
      <c r="C349" s="612">
        <v>346</v>
      </c>
      <c r="D349" s="612" t="s">
        <v>1420</v>
      </c>
      <c r="E349" s="652">
        <v>1413763</v>
      </c>
      <c r="F349" s="656">
        <v>1458654.4394687687</v>
      </c>
      <c r="G349" s="652">
        <v>88504.827618400886</v>
      </c>
      <c r="H349" s="652">
        <v>5713.8078161079902</v>
      </c>
      <c r="I349" s="652">
        <v>13.03810814261154</v>
      </c>
      <c r="J349" s="652">
        <v>22.225097546763852</v>
      </c>
      <c r="K349" s="652">
        <v>0</v>
      </c>
      <c r="L349" s="652">
        <v>0</v>
      </c>
      <c r="M349" s="652">
        <v>0</v>
      </c>
      <c r="N349" s="657">
        <v>0</v>
      </c>
      <c r="O349" s="613">
        <v>642</v>
      </c>
      <c r="AZ349" s="644"/>
      <c r="BC349" s="645"/>
      <c r="BD349" s="645"/>
      <c r="BE349" s="645"/>
      <c r="BF349" s="645"/>
    </row>
    <row r="350" spans="2:58" s="610" customFormat="1">
      <c r="B350" s="611" t="s">
        <v>1965</v>
      </c>
      <c r="C350" s="612">
        <v>347</v>
      </c>
      <c r="D350" s="612" t="s">
        <v>487</v>
      </c>
      <c r="E350" s="652">
        <v>575911</v>
      </c>
      <c r="F350" s="656">
        <v>121035.38487225809</v>
      </c>
      <c r="G350" s="652">
        <v>8022.757212213809</v>
      </c>
      <c r="H350" s="652">
        <v>655.38349595272757</v>
      </c>
      <c r="I350" s="652">
        <v>1.0818686005040594</v>
      </c>
      <c r="J350" s="652">
        <v>1.8441812965487074</v>
      </c>
      <c r="K350" s="652">
        <v>0</v>
      </c>
      <c r="L350" s="652">
        <v>0</v>
      </c>
      <c r="M350" s="652">
        <v>0</v>
      </c>
      <c r="N350" s="657">
        <v>0</v>
      </c>
      <c r="O350" s="613">
        <v>642</v>
      </c>
      <c r="AZ350" s="644"/>
      <c r="BC350" s="645"/>
      <c r="BD350" s="645"/>
      <c r="BE350" s="645"/>
      <c r="BF350" s="645"/>
    </row>
    <row r="351" spans="2:58" s="610" customFormat="1">
      <c r="B351" s="611" t="s">
        <v>1966</v>
      </c>
      <c r="C351" s="612">
        <v>348</v>
      </c>
      <c r="D351" s="612" t="s">
        <v>1967</v>
      </c>
      <c r="E351" s="652">
        <v>1952141</v>
      </c>
      <c r="F351" s="656">
        <v>6723456.9828833528</v>
      </c>
      <c r="G351" s="652">
        <v>356043.73909281602</v>
      </c>
      <c r="H351" s="652">
        <v>0</v>
      </c>
      <c r="I351" s="652">
        <v>60.097276546839574</v>
      </c>
      <c r="J351" s="652">
        <v>102.44337743932978</v>
      </c>
      <c r="K351" s="652">
        <v>0</v>
      </c>
      <c r="L351" s="652">
        <v>0</v>
      </c>
      <c r="M351" s="652">
        <v>0</v>
      </c>
      <c r="N351" s="657">
        <v>0</v>
      </c>
      <c r="O351" s="613">
        <v>643</v>
      </c>
      <c r="AZ351" s="644"/>
      <c r="BC351" s="645"/>
      <c r="BD351" s="645"/>
      <c r="BE351" s="645"/>
      <c r="BF351" s="645"/>
    </row>
    <row r="352" spans="2:58" s="610" customFormat="1">
      <c r="B352" s="611" t="s">
        <v>1968</v>
      </c>
      <c r="C352" s="612">
        <v>349</v>
      </c>
      <c r="D352" s="612" t="s">
        <v>1422</v>
      </c>
      <c r="E352" s="652">
        <v>1785583</v>
      </c>
      <c r="F352" s="656">
        <v>3990438.34205114</v>
      </c>
      <c r="G352" s="652">
        <v>259202.56843806678</v>
      </c>
      <c r="H352" s="652">
        <v>0</v>
      </c>
      <c r="I352" s="652">
        <v>35.66832913423579</v>
      </c>
      <c r="J352" s="652">
        <v>60.801159621282657</v>
      </c>
      <c r="K352" s="652">
        <v>0</v>
      </c>
      <c r="L352" s="652">
        <v>0</v>
      </c>
      <c r="M352" s="652">
        <v>0</v>
      </c>
      <c r="N352" s="657">
        <v>0</v>
      </c>
      <c r="O352" s="613">
        <v>643</v>
      </c>
      <c r="AZ352" s="644"/>
      <c r="BC352" s="645"/>
      <c r="BD352" s="645"/>
      <c r="BE352" s="645"/>
      <c r="BF352" s="645"/>
    </row>
    <row r="353" spans="2:58" s="610" customFormat="1">
      <c r="B353" s="611" t="s">
        <v>1969</v>
      </c>
      <c r="C353" s="612">
        <v>350</v>
      </c>
      <c r="D353" s="612" t="s">
        <v>1423</v>
      </c>
      <c r="E353" s="652">
        <v>3491653</v>
      </c>
      <c r="F353" s="656">
        <v>7548621.7669863086</v>
      </c>
      <c r="G353" s="652">
        <v>427443.13179377711</v>
      </c>
      <c r="H353" s="652">
        <v>0</v>
      </c>
      <c r="I353" s="652">
        <v>67.472969788158096</v>
      </c>
      <c r="J353" s="652">
        <v>115.01617557616717</v>
      </c>
      <c r="K353" s="652">
        <v>0</v>
      </c>
      <c r="L353" s="652">
        <v>0</v>
      </c>
      <c r="M353" s="652">
        <v>0</v>
      </c>
      <c r="N353" s="657">
        <v>0</v>
      </c>
      <c r="O353" s="613">
        <v>643</v>
      </c>
      <c r="AZ353" s="644"/>
      <c r="BC353" s="645"/>
      <c r="BD353" s="645"/>
      <c r="BE353" s="645"/>
      <c r="BF353" s="645"/>
    </row>
    <row r="354" spans="2:58" s="610" customFormat="1">
      <c r="B354" s="611" t="s">
        <v>1970</v>
      </c>
      <c r="C354" s="612">
        <v>351</v>
      </c>
      <c r="D354" s="612" t="s">
        <v>1971</v>
      </c>
      <c r="E354" s="652">
        <v>1237086</v>
      </c>
      <c r="F354" s="656">
        <v>1211945.1527171682</v>
      </c>
      <c r="G354" s="652">
        <v>72021.41797100949</v>
      </c>
      <c r="H354" s="652">
        <v>0</v>
      </c>
      <c r="I354" s="652">
        <v>10.832909794450755</v>
      </c>
      <c r="J354" s="652">
        <v>18.46605920609711</v>
      </c>
      <c r="K354" s="652">
        <v>0</v>
      </c>
      <c r="L354" s="652">
        <v>0</v>
      </c>
      <c r="M354" s="652">
        <v>0</v>
      </c>
      <c r="N354" s="657">
        <v>0</v>
      </c>
      <c r="O354" s="613">
        <v>643</v>
      </c>
      <c r="AZ354" s="644"/>
      <c r="BC354" s="645"/>
      <c r="BD354" s="645"/>
      <c r="BE354" s="645"/>
      <c r="BF354" s="645"/>
    </row>
    <row r="355" spans="2:58" s="610" customFormat="1">
      <c r="B355" s="611" t="s">
        <v>1972</v>
      </c>
      <c r="C355" s="612">
        <v>352</v>
      </c>
      <c r="D355" s="612" t="s">
        <v>1973</v>
      </c>
      <c r="E355" s="652">
        <v>3409017</v>
      </c>
      <c r="F355" s="656">
        <v>8331193.8119898504</v>
      </c>
      <c r="G355" s="652">
        <v>440361.20529632183</v>
      </c>
      <c r="H355" s="652">
        <v>0</v>
      </c>
      <c r="I355" s="652">
        <v>74.46795000832374</v>
      </c>
      <c r="J355" s="652">
        <v>126.94000041565999</v>
      </c>
      <c r="K355" s="652">
        <v>0</v>
      </c>
      <c r="L355" s="652">
        <v>0</v>
      </c>
      <c r="M355" s="652">
        <v>0</v>
      </c>
      <c r="N355" s="657">
        <v>0</v>
      </c>
      <c r="O355" s="613">
        <v>643</v>
      </c>
      <c r="AZ355" s="644"/>
      <c r="BC355" s="645"/>
      <c r="BD355" s="645"/>
      <c r="BE355" s="645"/>
      <c r="BF355" s="645"/>
    </row>
    <row r="356" spans="2:58" s="610" customFormat="1">
      <c r="B356" s="611" t="s">
        <v>1974</v>
      </c>
      <c r="C356" s="612">
        <v>353</v>
      </c>
      <c r="D356" s="612" t="s">
        <v>1975</v>
      </c>
      <c r="E356" s="652">
        <v>4056104</v>
      </c>
      <c r="F356" s="656">
        <v>15095702.088727953</v>
      </c>
      <c r="G356" s="652">
        <v>921621.13934018323</v>
      </c>
      <c r="H356" s="652">
        <v>46.66817463440475</v>
      </c>
      <c r="I356" s="652">
        <v>134.93216144679349</v>
      </c>
      <c r="J356" s="652">
        <v>230.00886459513566</v>
      </c>
      <c r="K356" s="652">
        <v>0</v>
      </c>
      <c r="L356" s="652">
        <v>0</v>
      </c>
      <c r="M356" s="652">
        <v>0</v>
      </c>
      <c r="N356" s="657">
        <v>0</v>
      </c>
      <c r="O356" s="613">
        <v>644</v>
      </c>
      <c r="AZ356" s="644"/>
      <c r="BC356" s="645"/>
      <c r="BD356" s="645"/>
      <c r="BE356" s="645"/>
      <c r="BF356" s="645"/>
    </row>
    <row r="357" spans="2:58" s="610" customFormat="1">
      <c r="B357" s="611" t="s">
        <v>1976</v>
      </c>
      <c r="C357" s="612">
        <v>354</v>
      </c>
      <c r="D357" s="612" t="s">
        <v>1977</v>
      </c>
      <c r="E357" s="652">
        <v>7541109</v>
      </c>
      <c r="F357" s="656">
        <v>19939928.220575616</v>
      </c>
      <c r="G357" s="652">
        <v>1211355.613568441</v>
      </c>
      <c r="H357" s="652">
        <v>22.319561781671837</v>
      </c>
      <c r="I357" s="652">
        <v>178.2320290955677</v>
      </c>
      <c r="J357" s="652">
        <v>303.81894284650474</v>
      </c>
      <c r="K357" s="652">
        <v>0</v>
      </c>
      <c r="L357" s="652">
        <v>0</v>
      </c>
      <c r="M357" s="652">
        <v>0</v>
      </c>
      <c r="N357" s="657">
        <v>0</v>
      </c>
      <c r="O357" s="613">
        <v>644</v>
      </c>
      <c r="AZ357" s="644"/>
      <c r="BC357" s="645"/>
      <c r="BD357" s="645"/>
      <c r="BE357" s="645"/>
      <c r="BF357" s="645"/>
    </row>
    <row r="358" spans="2:58" s="610" customFormat="1">
      <c r="B358" s="611" t="s">
        <v>1978</v>
      </c>
      <c r="C358" s="612">
        <v>355</v>
      </c>
      <c r="D358" s="612" t="s">
        <v>1979</v>
      </c>
      <c r="E358" s="652">
        <v>1066357</v>
      </c>
      <c r="F358" s="656">
        <v>818123.64836072281</v>
      </c>
      <c r="G358" s="652">
        <v>45303.574013670608</v>
      </c>
      <c r="H358" s="652">
        <v>0</v>
      </c>
      <c r="I358" s="652">
        <v>7.3127564094205653</v>
      </c>
      <c r="J358" s="652">
        <v>12.465514379645299</v>
      </c>
      <c r="K358" s="652">
        <v>0</v>
      </c>
      <c r="L358" s="652">
        <v>0</v>
      </c>
      <c r="M358" s="652">
        <v>0</v>
      </c>
      <c r="N358" s="657">
        <v>0</v>
      </c>
      <c r="O358" s="613">
        <v>659</v>
      </c>
      <c r="AZ358" s="644"/>
      <c r="BC358" s="645"/>
      <c r="BD358" s="645"/>
      <c r="BE358" s="645"/>
      <c r="BF358" s="645"/>
    </row>
    <row r="359" spans="2:58" s="610" customFormat="1">
      <c r="B359" s="611" t="s">
        <v>1980</v>
      </c>
      <c r="C359" s="612">
        <v>356</v>
      </c>
      <c r="D359" s="612" t="s">
        <v>1981</v>
      </c>
      <c r="E359" s="652">
        <v>3708323</v>
      </c>
      <c r="F359" s="656">
        <v>11114918.25459823</v>
      </c>
      <c r="G359" s="652">
        <v>652834.92653255817</v>
      </c>
      <c r="H359" s="652">
        <v>0</v>
      </c>
      <c r="I359" s="652">
        <v>99.350128638086986</v>
      </c>
      <c r="J359" s="652">
        <v>169.35480793018971</v>
      </c>
      <c r="K359" s="652">
        <v>0</v>
      </c>
      <c r="L359" s="652">
        <v>0</v>
      </c>
      <c r="M359" s="652">
        <v>0</v>
      </c>
      <c r="N359" s="657">
        <v>0</v>
      </c>
      <c r="O359" s="613">
        <v>659</v>
      </c>
      <c r="AZ359" s="644"/>
      <c r="BC359" s="645"/>
      <c r="BD359" s="645"/>
      <c r="BE359" s="645"/>
      <c r="BF359" s="645"/>
    </row>
    <row r="360" spans="2:58" s="610" customFormat="1">
      <c r="B360" s="611" t="s">
        <v>1982</v>
      </c>
      <c r="C360" s="612">
        <v>357</v>
      </c>
      <c r="D360" s="612" t="s">
        <v>1983</v>
      </c>
      <c r="E360" s="652">
        <v>6725448</v>
      </c>
      <c r="F360" s="656">
        <v>2946271.3265153295</v>
      </c>
      <c r="G360" s="652">
        <v>201865.05345904434</v>
      </c>
      <c r="H360" s="652">
        <v>0</v>
      </c>
      <c r="I360" s="652">
        <v>26.335095642373286</v>
      </c>
      <c r="J360" s="652">
        <v>44.891487564994677</v>
      </c>
      <c r="K360" s="652">
        <v>0</v>
      </c>
      <c r="L360" s="652">
        <v>0</v>
      </c>
      <c r="M360" s="652">
        <v>0</v>
      </c>
      <c r="N360" s="657">
        <v>0</v>
      </c>
      <c r="O360" s="613">
        <v>661</v>
      </c>
      <c r="AZ360" s="644"/>
      <c r="BC360" s="645"/>
      <c r="BD360" s="645"/>
      <c r="BE360" s="645"/>
      <c r="BF360" s="645"/>
    </row>
    <row r="361" spans="2:58" s="610" customFormat="1">
      <c r="B361" s="611" t="s">
        <v>1984</v>
      </c>
      <c r="C361" s="612">
        <v>358</v>
      </c>
      <c r="D361" s="612" t="s">
        <v>811</v>
      </c>
      <c r="E361" s="652">
        <v>2147392</v>
      </c>
      <c r="F361" s="656">
        <v>12136437.838135187</v>
      </c>
      <c r="G361" s="652">
        <v>824769.40827786969</v>
      </c>
      <c r="H361" s="652">
        <v>0</v>
      </c>
      <c r="I361" s="652">
        <v>108.48092921673594</v>
      </c>
      <c r="J361" s="652">
        <v>184.9194075884246</v>
      </c>
      <c r="K361" s="652">
        <v>0</v>
      </c>
      <c r="L361" s="652">
        <v>0</v>
      </c>
      <c r="M361" s="652">
        <v>0</v>
      </c>
      <c r="N361" s="657">
        <v>0</v>
      </c>
      <c r="O361" s="613">
        <v>661</v>
      </c>
      <c r="AZ361" s="644"/>
      <c r="BC361" s="645"/>
      <c r="BD361" s="645"/>
      <c r="BE361" s="645"/>
      <c r="BF361" s="645"/>
    </row>
    <row r="362" spans="2:58" s="610" customFormat="1">
      <c r="B362" s="611" t="s">
        <v>1985</v>
      </c>
      <c r="C362" s="612">
        <v>359</v>
      </c>
      <c r="D362" s="612" t="s">
        <v>496</v>
      </c>
      <c r="E362" s="652">
        <v>8220764</v>
      </c>
      <c r="F362" s="656">
        <v>245955.99104671972</v>
      </c>
      <c r="G362" s="652">
        <v>13819.327900238051</v>
      </c>
      <c r="H362" s="652">
        <v>3817.712709021619</v>
      </c>
      <c r="I362" s="652">
        <v>2.1984650530102394</v>
      </c>
      <c r="J362" s="652">
        <v>3.7475605909890097</v>
      </c>
      <c r="K362" s="652">
        <v>0</v>
      </c>
      <c r="L362" s="652">
        <v>0</v>
      </c>
      <c r="M362" s="652">
        <v>0</v>
      </c>
      <c r="N362" s="657">
        <v>0</v>
      </c>
      <c r="O362" s="613">
        <v>662</v>
      </c>
      <c r="AZ362" s="644"/>
      <c r="BC362" s="645"/>
      <c r="BD362" s="645"/>
      <c r="BE362" s="645"/>
      <c r="BF362" s="645"/>
    </row>
    <row r="363" spans="2:58" s="610" customFormat="1">
      <c r="B363" s="611" t="s">
        <v>1986</v>
      </c>
      <c r="C363" s="612">
        <v>360</v>
      </c>
      <c r="D363" s="612" t="s">
        <v>814</v>
      </c>
      <c r="E363" s="652">
        <v>6253270</v>
      </c>
      <c r="F363" s="656">
        <v>4495458.5234513711</v>
      </c>
      <c r="G363" s="652">
        <v>303717.27821536886</v>
      </c>
      <c r="H363" s="652">
        <v>51819.104527517717</v>
      </c>
      <c r="I363" s="652">
        <v>40.18242620968536</v>
      </c>
      <c r="J363" s="652">
        <v>68.496006660443115</v>
      </c>
      <c r="K363" s="652">
        <v>0</v>
      </c>
      <c r="L363" s="652">
        <v>0</v>
      </c>
      <c r="M363" s="652">
        <v>0</v>
      </c>
      <c r="N363" s="657">
        <v>0</v>
      </c>
      <c r="O363" s="613">
        <v>663</v>
      </c>
      <c r="AZ363" s="644"/>
      <c r="BC363" s="645"/>
      <c r="BD363" s="645"/>
      <c r="BE363" s="645"/>
      <c r="BF363" s="645"/>
    </row>
    <row r="364" spans="2:58" s="610" customFormat="1">
      <c r="B364" s="611" t="s">
        <v>1987</v>
      </c>
      <c r="C364" s="612">
        <v>361</v>
      </c>
      <c r="D364" s="612" t="s">
        <v>816</v>
      </c>
      <c r="E364" s="652">
        <v>6782515</v>
      </c>
      <c r="F364" s="656">
        <v>6058078.7997921854</v>
      </c>
      <c r="G364" s="652">
        <v>409722.09063549468</v>
      </c>
      <c r="H364" s="652">
        <v>4594.4286285051039</v>
      </c>
      <c r="I364" s="652">
        <v>54.149827670574901</v>
      </c>
      <c r="J364" s="652">
        <v>92.305201717549238</v>
      </c>
      <c r="K364" s="652">
        <v>0</v>
      </c>
      <c r="L364" s="652">
        <v>0</v>
      </c>
      <c r="M364" s="652">
        <v>0</v>
      </c>
      <c r="N364" s="657">
        <v>0</v>
      </c>
      <c r="O364" s="613">
        <v>663</v>
      </c>
      <c r="AZ364" s="644"/>
      <c r="BC364" s="645"/>
      <c r="BD364" s="645"/>
      <c r="BE364" s="645"/>
      <c r="BF364" s="645"/>
    </row>
    <row r="365" spans="2:58" s="610" customFormat="1">
      <c r="B365" s="611" t="s">
        <v>1988</v>
      </c>
      <c r="C365" s="612">
        <v>362</v>
      </c>
      <c r="D365" s="612" t="s">
        <v>1989</v>
      </c>
      <c r="E365" s="652">
        <v>3208374</v>
      </c>
      <c r="F365" s="656">
        <v>2050579.0499663465</v>
      </c>
      <c r="G365" s="652">
        <v>122450.04547366714</v>
      </c>
      <c r="H365" s="652">
        <v>0</v>
      </c>
      <c r="I365" s="652">
        <v>18.328996015102657</v>
      </c>
      <c r="J365" s="652">
        <v>31.244082340331566</v>
      </c>
      <c r="K365" s="652">
        <v>0</v>
      </c>
      <c r="L365" s="652">
        <v>0</v>
      </c>
      <c r="M365" s="652">
        <v>0</v>
      </c>
      <c r="N365" s="657">
        <v>0</v>
      </c>
      <c r="O365" s="613">
        <v>669</v>
      </c>
      <c r="AZ365" s="644"/>
      <c r="BC365" s="645"/>
      <c r="BD365" s="645"/>
      <c r="BE365" s="645"/>
      <c r="BF365" s="645"/>
    </row>
    <row r="366" spans="2:58" s="610" customFormat="1">
      <c r="B366" s="611" t="s">
        <v>1990</v>
      </c>
      <c r="C366" s="612">
        <v>363</v>
      </c>
      <c r="D366" s="612" t="s">
        <v>1445</v>
      </c>
      <c r="E366" s="652">
        <v>5566730</v>
      </c>
      <c r="F366" s="656">
        <v>4121240.2098766281</v>
      </c>
      <c r="G366" s="652">
        <v>266789.28263653698</v>
      </c>
      <c r="H366" s="652">
        <v>0</v>
      </c>
      <c r="I366" s="652">
        <v>36.837494943366984</v>
      </c>
      <c r="J366" s="652">
        <v>62.794150005474776</v>
      </c>
      <c r="K366" s="652">
        <v>0</v>
      </c>
      <c r="L366" s="652">
        <v>0</v>
      </c>
      <c r="M366" s="652">
        <v>0</v>
      </c>
      <c r="N366" s="657">
        <v>0</v>
      </c>
      <c r="O366" s="613">
        <v>669</v>
      </c>
      <c r="AZ366" s="644"/>
      <c r="BC366" s="645"/>
      <c r="BD366" s="645"/>
      <c r="BE366" s="645"/>
      <c r="BF366" s="645"/>
    </row>
    <row r="367" spans="2:58" s="610" customFormat="1">
      <c r="B367" s="611" t="s">
        <v>1991</v>
      </c>
      <c r="C367" s="612">
        <v>364</v>
      </c>
      <c r="D367" s="612" t="s">
        <v>1446</v>
      </c>
      <c r="E367" s="652">
        <v>7620494</v>
      </c>
      <c r="F367" s="656">
        <v>382159.52871037606</v>
      </c>
      <c r="G367" s="652">
        <v>23328.40514623154</v>
      </c>
      <c r="H367" s="652">
        <v>0</v>
      </c>
      <c r="I367" s="652">
        <v>3.4159134118633219</v>
      </c>
      <c r="J367" s="652">
        <v>5.8228546626209097</v>
      </c>
      <c r="K367" s="652">
        <v>0</v>
      </c>
      <c r="L367" s="652">
        <v>0</v>
      </c>
      <c r="M367" s="652">
        <v>0</v>
      </c>
      <c r="N367" s="657">
        <v>0</v>
      </c>
      <c r="O367" s="613">
        <v>669</v>
      </c>
      <c r="AZ367" s="644"/>
      <c r="BC367" s="645"/>
      <c r="BD367" s="645"/>
      <c r="BE367" s="645"/>
      <c r="BF367" s="645"/>
    </row>
    <row r="368" spans="2:58" s="610" customFormat="1">
      <c r="B368" s="611" t="s">
        <v>1992</v>
      </c>
      <c r="C368" s="612">
        <v>365</v>
      </c>
      <c r="D368" s="612" t="s">
        <v>1447</v>
      </c>
      <c r="E368" s="652">
        <v>6457117</v>
      </c>
      <c r="F368" s="656">
        <v>1193687.0802910279</v>
      </c>
      <c r="G368" s="652">
        <v>81425.405667139115</v>
      </c>
      <c r="H368" s="652">
        <v>0</v>
      </c>
      <c r="I368" s="652">
        <v>10.669710947399397</v>
      </c>
      <c r="J368" s="652">
        <v>18.187866215552599</v>
      </c>
      <c r="K368" s="652">
        <v>0</v>
      </c>
      <c r="L368" s="652">
        <v>0</v>
      </c>
      <c r="M368" s="652">
        <v>0</v>
      </c>
      <c r="N368" s="657">
        <v>0</v>
      </c>
      <c r="O368" s="613">
        <v>669</v>
      </c>
      <c r="AZ368" s="644"/>
      <c r="BC368" s="645"/>
      <c r="BD368" s="645"/>
      <c r="BE368" s="645"/>
      <c r="BF368" s="645"/>
    </row>
    <row r="369" spans="2:58" s="610" customFormat="1">
      <c r="B369" s="611" t="s">
        <v>1993</v>
      </c>
      <c r="C369" s="612">
        <v>366</v>
      </c>
      <c r="D369" s="612" t="s">
        <v>1994</v>
      </c>
      <c r="E369" s="652">
        <v>2971688</v>
      </c>
      <c r="F369" s="656">
        <v>99427.824662985091</v>
      </c>
      <c r="G369" s="652">
        <v>6230.2548612472247</v>
      </c>
      <c r="H369" s="652">
        <v>0</v>
      </c>
      <c r="I369" s="652">
        <v>0.88873052812476938</v>
      </c>
      <c r="J369" s="652">
        <v>1.5149531254312476</v>
      </c>
      <c r="K369" s="652">
        <v>0</v>
      </c>
      <c r="L369" s="652">
        <v>0</v>
      </c>
      <c r="M369" s="652">
        <v>0</v>
      </c>
      <c r="N369" s="657">
        <v>0</v>
      </c>
      <c r="O369" s="613">
        <v>669</v>
      </c>
      <c r="AZ369" s="644"/>
      <c r="BC369" s="645"/>
      <c r="BD369" s="645"/>
      <c r="BE369" s="645"/>
      <c r="BF369" s="645"/>
    </row>
    <row r="370" spans="2:58" s="610" customFormat="1">
      <c r="B370" s="611" t="s">
        <v>1995</v>
      </c>
      <c r="C370" s="612">
        <v>367</v>
      </c>
      <c r="D370" s="612" t="s">
        <v>1449</v>
      </c>
      <c r="E370" s="652">
        <v>18288</v>
      </c>
      <c r="F370" s="656">
        <v>14760.431159300906</v>
      </c>
      <c r="G370" s="652">
        <v>756.64955179534127</v>
      </c>
      <c r="H370" s="652">
        <v>26.377663923793985</v>
      </c>
      <c r="I370" s="652">
        <v>0.13193535938273798</v>
      </c>
      <c r="J370" s="652">
        <v>0.22490043801411211</v>
      </c>
      <c r="K370" s="652">
        <v>0</v>
      </c>
      <c r="L370" s="652">
        <v>0</v>
      </c>
      <c r="M370" s="652">
        <v>0</v>
      </c>
      <c r="N370" s="657">
        <v>0</v>
      </c>
      <c r="O370" s="613">
        <v>669</v>
      </c>
      <c r="AZ370" s="644"/>
      <c r="BC370" s="645"/>
      <c r="BD370" s="645"/>
      <c r="BE370" s="645"/>
      <c r="BF370" s="645"/>
    </row>
    <row r="371" spans="2:58" s="610" customFormat="1">
      <c r="B371" s="611" t="s">
        <v>1996</v>
      </c>
      <c r="C371" s="612">
        <v>368</v>
      </c>
      <c r="D371" s="612" t="s">
        <v>1450</v>
      </c>
      <c r="E371" s="652">
        <v>40488</v>
      </c>
      <c r="F371" s="656">
        <v>80972.905968805862</v>
      </c>
      <c r="G371" s="652">
        <v>5472.2923132411433</v>
      </c>
      <c r="H371" s="652">
        <v>79.132991771381967</v>
      </c>
      <c r="I371" s="652">
        <v>0.72377218076907712</v>
      </c>
      <c r="J371" s="652">
        <v>1.2337608449997655</v>
      </c>
      <c r="K371" s="652">
        <v>0</v>
      </c>
      <c r="L371" s="652">
        <v>0</v>
      </c>
      <c r="M371" s="652">
        <v>0</v>
      </c>
      <c r="N371" s="657">
        <v>0</v>
      </c>
      <c r="O371" s="613">
        <v>669</v>
      </c>
      <c r="AZ371" s="644"/>
      <c r="BC371" s="645"/>
      <c r="BD371" s="645"/>
      <c r="BE371" s="645"/>
      <c r="BF371" s="645"/>
    </row>
    <row r="372" spans="2:58" s="610" customFormat="1">
      <c r="B372" s="611" t="s">
        <v>1997</v>
      </c>
      <c r="C372" s="612">
        <v>369</v>
      </c>
      <c r="D372" s="612" t="s">
        <v>500</v>
      </c>
      <c r="E372" s="652">
        <v>28555716</v>
      </c>
      <c r="F372" s="656">
        <v>6631672.6737366281</v>
      </c>
      <c r="G372" s="652">
        <v>395908.90817642468</v>
      </c>
      <c r="H372" s="652">
        <v>2102.5667242473264</v>
      </c>
      <c r="I372" s="652">
        <v>59.27686719143</v>
      </c>
      <c r="J372" s="652">
        <v>101.04488635819942</v>
      </c>
      <c r="K372" s="652">
        <v>0</v>
      </c>
      <c r="L372" s="652">
        <v>0</v>
      </c>
      <c r="M372" s="652">
        <v>0</v>
      </c>
      <c r="N372" s="657">
        <v>0</v>
      </c>
      <c r="O372" s="613">
        <v>669</v>
      </c>
      <c r="AZ372" s="644"/>
      <c r="BC372" s="645"/>
      <c r="BD372" s="645"/>
      <c r="BE372" s="645"/>
      <c r="BF372" s="645"/>
    </row>
    <row r="373" spans="2:58" s="610" customFormat="1">
      <c r="B373" s="611" t="s">
        <v>1998</v>
      </c>
      <c r="C373" s="612">
        <v>370</v>
      </c>
      <c r="D373" s="612" t="s">
        <v>502</v>
      </c>
      <c r="E373" s="652">
        <v>3231916</v>
      </c>
      <c r="F373" s="656">
        <v>50833293.057557911</v>
      </c>
      <c r="G373" s="652">
        <v>3056506.0923178233</v>
      </c>
      <c r="H373" s="652">
        <v>0</v>
      </c>
      <c r="I373" s="652">
        <v>454.3707914609854</v>
      </c>
      <c r="J373" s="652">
        <v>774.53224441486918</v>
      </c>
      <c r="K373" s="652">
        <v>0</v>
      </c>
      <c r="L373" s="652">
        <v>0</v>
      </c>
      <c r="M373" s="652">
        <v>0</v>
      </c>
      <c r="N373" s="657">
        <v>0</v>
      </c>
      <c r="O373" s="613">
        <v>671</v>
      </c>
      <c r="AZ373" s="644"/>
      <c r="BC373" s="645"/>
      <c r="BD373" s="645"/>
      <c r="BE373" s="645"/>
      <c r="BF373" s="645"/>
    </row>
    <row r="374" spans="2:58" s="610" customFormat="1">
      <c r="B374" s="611" t="s">
        <v>1999</v>
      </c>
      <c r="C374" s="612">
        <v>371</v>
      </c>
      <c r="D374" s="612" t="s">
        <v>1452</v>
      </c>
      <c r="E374" s="652">
        <v>12257120</v>
      </c>
      <c r="F374" s="656">
        <v>64665643.580217242</v>
      </c>
      <c r="G374" s="652">
        <v>3839914.908726098</v>
      </c>
      <c r="H374" s="652">
        <v>3360.1085736771415</v>
      </c>
      <c r="I374" s="652">
        <v>578.01054951541732</v>
      </c>
      <c r="J374" s="652">
        <v>985.29178509065503</v>
      </c>
      <c r="K374" s="652">
        <v>0</v>
      </c>
      <c r="L374" s="652">
        <v>0</v>
      </c>
      <c r="M374" s="652">
        <v>0</v>
      </c>
      <c r="N374" s="657">
        <v>0</v>
      </c>
      <c r="O374" s="613">
        <v>672</v>
      </c>
      <c r="AZ374" s="644"/>
      <c r="BC374" s="645"/>
      <c r="BD374" s="645"/>
      <c r="BE374" s="645"/>
      <c r="BF374" s="645"/>
    </row>
    <row r="375" spans="2:58" s="610" customFormat="1">
      <c r="B375" s="611" t="s">
        <v>2000</v>
      </c>
      <c r="C375" s="612">
        <v>372</v>
      </c>
      <c r="D375" s="612" t="s">
        <v>1453</v>
      </c>
      <c r="E375" s="652">
        <v>4431132</v>
      </c>
      <c r="F375" s="656">
        <v>15218428.931229513</v>
      </c>
      <c r="G375" s="652">
        <v>903445.19188209553</v>
      </c>
      <c r="H375" s="652">
        <v>0</v>
      </c>
      <c r="I375" s="652">
        <v>136.02914905485187</v>
      </c>
      <c r="J375" s="652">
        <v>231.87881814437856</v>
      </c>
      <c r="K375" s="652">
        <v>0</v>
      </c>
      <c r="L375" s="652">
        <v>0</v>
      </c>
      <c r="M375" s="652">
        <v>0</v>
      </c>
      <c r="N375" s="657">
        <v>0</v>
      </c>
      <c r="O375" s="613">
        <v>672</v>
      </c>
      <c r="AZ375" s="644"/>
      <c r="BC375" s="645"/>
      <c r="BD375" s="645"/>
      <c r="BE375" s="645"/>
      <c r="BF375" s="645"/>
    </row>
    <row r="376" spans="2:58" s="610" customFormat="1">
      <c r="B376" s="611" t="s">
        <v>2001</v>
      </c>
      <c r="C376" s="612">
        <v>373</v>
      </c>
      <c r="D376" s="612" t="s">
        <v>2002</v>
      </c>
      <c r="E376" s="652">
        <v>1532292</v>
      </c>
      <c r="F376" s="656">
        <v>13043097.096787104</v>
      </c>
      <c r="G376" s="652">
        <v>777595.17775938916</v>
      </c>
      <c r="H376" s="652">
        <v>40828.683909698375</v>
      </c>
      <c r="I376" s="652">
        <v>116.58505665291537</v>
      </c>
      <c r="J376" s="652">
        <v>198.73391356048626</v>
      </c>
      <c r="K376" s="652">
        <v>128139.62366896552</v>
      </c>
      <c r="L376" s="652">
        <v>0</v>
      </c>
      <c r="M376" s="652">
        <v>0</v>
      </c>
      <c r="N376" s="657">
        <v>0</v>
      </c>
      <c r="O376" s="613">
        <v>673</v>
      </c>
      <c r="AZ376" s="644"/>
      <c r="BC376" s="645"/>
      <c r="BD376" s="645"/>
      <c r="BE376" s="645"/>
      <c r="BF376" s="645"/>
    </row>
    <row r="377" spans="2:58" s="610" customFormat="1">
      <c r="B377" s="611" t="s">
        <v>2003</v>
      </c>
      <c r="C377" s="612">
        <v>374</v>
      </c>
      <c r="D377" s="612" t="s">
        <v>1455</v>
      </c>
      <c r="E377" s="652">
        <v>346996</v>
      </c>
      <c r="F377" s="656">
        <v>4851428.723410381</v>
      </c>
      <c r="G377" s="652">
        <v>271249.16232527612</v>
      </c>
      <c r="H377" s="652">
        <v>0</v>
      </c>
      <c r="I377" s="652">
        <v>43.364247645270133</v>
      </c>
      <c r="J377" s="652">
        <v>73.919822064392605</v>
      </c>
      <c r="K377" s="652">
        <v>0</v>
      </c>
      <c r="L377" s="652">
        <v>0</v>
      </c>
      <c r="M377" s="652">
        <v>0</v>
      </c>
      <c r="N377" s="657">
        <v>0</v>
      </c>
      <c r="O377" s="613">
        <v>673</v>
      </c>
      <c r="AZ377" s="644"/>
      <c r="BC377" s="645"/>
      <c r="BD377" s="645"/>
      <c r="BE377" s="645"/>
      <c r="BF377" s="645"/>
    </row>
    <row r="378" spans="2:58" s="610" customFormat="1">
      <c r="B378" s="611" t="s">
        <v>2004</v>
      </c>
      <c r="C378" s="612">
        <v>375</v>
      </c>
      <c r="D378" s="612" t="s">
        <v>1456</v>
      </c>
      <c r="E378" s="652">
        <v>1609487</v>
      </c>
      <c r="F378" s="656">
        <v>11022879.497725535</v>
      </c>
      <c r="G378" s="652">
        <v>618094.06948799896</v>
      </c>
      <c r="H378" s="652">
        <v>0</v>
      </c>
      <c r="I378" s="652">
        <v>98.527444914685873</v>
      </c>
      <c r="J378" s="652">
        <v>167.95243990234928</v>
      </c>
      <c r="K378" s="652">
        <v>0</v>
      </c>
      <c r="L378" s="652">
        <v>0</v>
      </c>
      <c r="M378" s="652">
        <v>0</v>
      </c>
      <c r="N378" s="657">
        <v>0</v>
      </c>
      <c r="O378" s="613">
        <v>673</v>
      </c>
      <c r="AZ378" s="644"/>
      <c r="BC378" s="645"/>
      <c r="BD378" s="645"/>
      <c r="BE378" s="645"/>
      <c r="BF378" s="645"/>
    </row>
    <row r="379" spans="2:58" s="610" customFormat="1">
      <c r="B379" s="611" t="s">
        <v>2005</v>
      </c>
      <c r="C379" s="612">
        <v>376</v>
      </c>
      <c r="D379" s="612" t="s">
        <v>1457</v>
      </c>
      <c r="E379" s="652">
        <v>208880</v>
      </c>
      <c r="F379" s="656">
        <v>22396899.076422121</v>
      </c>
      <c r="G379" s="652">
        <v>1408140.3753434494</v>
      </c>
      <c r="H379" s="652">
        <v>0</v>
      </c>
      <c r="I379" s="652">
        <v>200.19353749329227</v>
      </c>
      <c r="J379" s="652">
        <v>341.25510007688473</v>
      </c>
      <c r="K379" s="652">
        <v>0</v>
      </c>
      <c r="L379" s="652">
        <v>0</v>
      </c>
      <c r="M379" s="652">
        <v>0</v>
      </c>
      <c r="N379" s="657">
        <v>0</v>
      </c>
      <c r="O379" s="613">
        <v>673</v>
      </c>
      <c r="AZ379" s="644"/>
      <c r="BC379" s="645"/>
      <c r="BD379" s="645"/>
      <c r="BE379" s="645"/>
      <c r="BF379" s="645"/>
    </row>
    <row r="380" spans="2:58" s="610" customFormat="1">
      <c r="B380" s="611" t="s">
        <v>2006</v>
      </c>
      <c r="C380" s="612">
        <v>377</v>
      </c>
      <c r="D380" s="612" t="s">
        <v>2007</v>
      </c>
      <c r="E380" s="652">
        <v>660320</v>
      </c>
      <c r="F380" s="656">
        <v>4577616.2059185896</v>
      </c>
      <c r="G380" s="652">
        <v>268103.94318658375</v>
      </c>
      <c r="H380" s="652">
        <v>0</v>
      </c>
      <c r="I380" s="652">
        <v>40.916788454621226</v>
      </c>
      <c r="J380" s="652">
        <v>69.747819603688953</v>
      </c>
      <c r="K380" s="652">
        <v>0</v>
      </c>
      <c r="L380" s="652">
        <v>0</v>
      </c>
      <c r="M380" s="652">
        <v>0</v>
      </c>
      <c r="N380" s="657">
        <v>0</v>
      </c>
      <c r="O380" s="613">
        <v>673</v>
      </c>
      <c r="AZ380" s="644"/>
      <c r="BC380" s="645"/>
      <c r="BD380" s="645"/>
      <c r="BE380" s="645"/>
      <c r="BF380" s="645"/>
    </row>
    <row r="381" spans="2:58" s="610" customFormat="1">
      <c r="B381" s="611" t="s">
        <v>2008</v>
      </c>
      <c r="C381" s="612">
        <v>378</v>
      </c>
      <c r="D381" s="612" t="s">
        <v>1459</v>
      </c>
      <c r="E381" s="652">
        <v>191750</v>
      </c>
      <c r="F381" s="656">
        <v>4606918.9043763811</v>
      </c>
      <c r="G381" s="652">
        <v>239741.50697589127</v>
      </c>
      <c r="H381" s="652">
        <v>0</v>
      </c>
      <c r="I381" s="652">
        <v>41.178709126869109</v>
      </c>
      <c r="J381" s="652">
        <v>70.194296379809415</v>
      </c>
      <c r="K381" s="652">
        <v>0</v>
      </c>
      <c r="L381" s="652">
        <v>0</v>
      </c>
      <c r="M381" s="652">
        <v>0</v>
      </c>
      <c r="N381" s="657">
        <v>0</v>
      </c>
      <c r="O381" s="613">
        <v>674</v>
      </c>
      <c r="AZ381" s="644"/>
      <c r="BC381" s="645"/>
      <c r="BD381" s="645"/>
      <c r="BE381" s="645"/>
      <c r="BF381" s="645"/>
    </row>
    <row r="382" spans="2:58" s="610" customFormat="1">
      <c r="B382" s="611" t="s">
        <v>2009</v>
      </c>
      <c r="C382" s="612">
        <v>379</v>
      </c>
      <c r="D382" s="612" t="s">
        <v>2010</v>
      </c>
      <c r="E382" s="652">
        <v>1087550</v>
      </c>
      <c r="F382" s="656">
        <v>2353989.0440945816</v>
      </c>
      <c r="G382" s="652">
        <v>125857.00821623385</v>
      </c>
      <c r="H382" s="652">
        <v>0</v>
      </c>
      <c r="I382" s="652">
        <v>21.041010737680661</v>
      </c>
      <c r="J382" s="652">
        <v>35.867053027356626</v>
      </c>
      <c r="K382" s="652">
        <v>0</v>
      </c>
      <c r="L382" s="652">
        <v>0</v>
      </c>
      <c r="M382" s="652">
        <v>0</v>
      </c>
      <c r="N382" s="657">
        <v>0</v>
      </c>
      <c r="O382" s="613">
        <v>674</v>
      </c>
      <c r="AZ382" s="644"/>
      <c r="BC382" s="645"/>
      <c r="BD382" s="645"/>
      <c r="BE382" s="645"/>
      <c r="BF382" s="645"/>
    </row>
    <row r="383" spans="2:58" s="610" customFormat="1">
      <c r="B383" s="611" t="s">
        <v>2011</v>
      </c>
      <c r="C383" s="612">
        <v>380</v>
      </c>
      <c r="D383" s="612" t="s">
        <v>1461</v>
      </c>
      <c r="E383" s="652">
        <v>1818300</v>
      </c>
      <c r="F383" s="656">
        <v>4208767.8442054987</v>
      </c>
      <c r="G383" s="652">
        <v>259011.70316417061</v>
      </c>
      <c r="H383" s="652">
        <v>0</v>
      </c>
      <c r="I383" s="652">
        <v>37.619856228513022</v>
      </c>
      <c r="J383" s="652">
        <v>64.127783358488173</v>
      </c>
      <c r="K383" s="652">
        <v>0</v>
      </c>
      <c r="L383" s="652">
        <v>0</v>
      </c>
      <c r="M383" s="652">
        <v>0</v>
      </c>
      <c r="N383" s="657">
        <v>0</v>
      </c>
      <c r="O383" s="613">
        <v>674</v>
      </c>
      <c r="AZ383" s="644"/>
      <c r="BC383" s="645"/>
      <c r="BD383" s="645"/>
      <c r="BE383" s="645"/>
      <c r="BF383" s="645"/>
    </row>
    <row r="384" spans="2:58" s="610" customFormat="1">
      <c r="B384" s="611" t="s">
        <v>2012</v>
      </c>
      <c r="C384" s="612">
        <v>381</v>
      </c>
      <c r="D384" s="612" t="s">
        <v>1462</v>
      </c>
      <c r="E384" s="652">
        <v>1970607</v>
      </c>
      <c r="F384" s="656">
        <v>6100645.7843987327</v>
      </c>
      <c r="G384" s="652">
        <v>375603.35369538871</v>
      </c>
      <c r="H384" s="652">
        <v>144.0626260453364</v>
      </c>
      <c r="I384" s="652">
        <v>54.530310486509798</v>
      </c>
      <c r="J384" s="652">
        <v>92.953782601104223</v>
      </c>
      <c r="K384" s="652">
        <v>0</v>
      </c>
      <c r="L384" s="652">
        <v>0</v>
      </c>
      <c r="M384" s="652">
        <v>0</v>
      </c>
      <c r="N384" s="657">
        <v>0</v>
      </c>
      <c r="O384" s="613">
        <v>674</v>
      </c>
      <c r="AZ384" s="644"/>
      <c r="BC384" s="645"/>
      <c r="BD384" s="645"/>
      <c r="BE384" s="645"/>
      <c r="BF384" s="645"/>
    </row>
    <row r="385" spans="2:58" s="610" customFormat="1">
      <c r="B385" s="611" t="s">
        <v>2013</v>
      </c>
      <c r="C385" s="612">
        <v>382</v>
      </c>
      <c r="D385" s="612" t="s">
        <v>2014</v>
      </c>
      <c r="E385" s="652">
        <v>3406138</v>
      </c>
      <c r="F385" s="656">
        <v>13245486.418793092</v>
      </c>
      <c r="G385" s="652">
        <v>823077.03179254057</v>
      </c>
      <c r="H385" s="652">
        <v>2178.9212087521064</v>
      </c>
      <c r="I385" s="652">
        <v>118.3941032617783</v>
      </c>
      <c r="J385" s="652">
        <v>201.81766136414328</v>
      </c>
      <c r="K385" s="652">
        <v>0</v>
      </c>
      <c r="L385" s="652">
        <v>0</v>
      </c>
      <c r="M385" s="652">
        <v>0</v>
      </c>
      <c r="N385" s="657">
        <v>0</v>
      </c>
      <c r="O385" s="613">
        <v>674</v>
      </c>
      <c r="AZ385" s="644"/>
      <c r="BC385" s="645"/>
      <c r="BD385" s="645"/>
      <c r="BE385" s="645"/>
      <c r="BF385" s="645"/>
    </row>
    <row r="386" spans="2:58" s="610" customFormat="1">
      <c r="B386" s="611" t="s">
        <v>2015</v>
      </c>
      <c r="C386" s="612">
        <v>383</v>
      </c>
      <c r="D386" s="612" t="s">
        <v>510</v>
      </c>
      <c r="E386" s="652">
        <v>536690</v>
      </c>
      <c r="F386" s="656">
        <v>604435.60437049472</v>
      </c>
      <c r="G386" s="652">
        <v>31407.490156553569</v>
      </c>
      <c r="H386" s="652">
        <v>4429.4184881263291</v>
      </c>
      <c r="I386" s="652">
        <v>5.4027167516779153</v>
      </c>
      <c r="J386" s="652">
        <v>9.209611203571864</v>
      </c>
      <c r="K386" s="652">
        <v>0</v>
      </c>
      <c r="L386" s="652">
        <v>0</v>
      </c>
      <c r="M386" s="652">
        <v>0</v>
      </c>
      <c r="N386" s="657">
        <v>0</v>
      </c>
      <c r="O386" s="613">
        <v>675</v>
      </c>
      <c r="AZ386" s="644"/>
      <c r="BC386" s="645"/>
      <c r="BD386" s="645"/>
      <c r="BE386" s="645"/>
      <c r="BF386" s="645"/>
    </row>
    <row r="387" spans="2:58" s="610" customFormat="1">
      <c r="B387" s="611" t="s">
        <v>2016</v>
      </c>
      <c r="C387" s="612">
        <v>384</v>
      </c>
      <c r="D387" s="612" t="s">
        <v>1464</v>
      </c>
      <c r="E387" s="652">
        <v>237765</v>
      </c>
      <c r="F387" s="656">
        <v>186152.64867260892</v>
      </c>
      <c r="G387" s="652">
        <v>12064.089645655691</v>
      </c>
      <c r="H387" s="652">
        <v>221.61695902428917</v>
      </c>
      <c r="I387" s="652">
        <v>1.6639159342708834</v>
      </c>
      <c r="J387" s="652">
        <v>2.8363542888499031</v>
      </c>
      <c r="K387" s="652">
        <v>0</v>
      </c>
      <c r="L387" s="652">
        <v>0</v>
      </c>
      <c r="M387" s="652">
        <v>0</v>
      </c>
      <c r="N387" s="657">
        <v>0</v>
      </c>
      <c r="O387" s="613">
        <v>679</v>
      </c>
      <c r="AZ387" s="644"/>
      <c r="BC387" s="645"/>
      <c r="BD387" s="645"/>
      <c r="BE387" s="645"/>
      <c r="BF387" s="645"/>
    </row>
    <row r="388" spans="2:58" s="610" customFormat="1">
      <c r="B388" s="611" t="s">
        <v>2017</v>
      </c>
      <c r="C388" s="612">
        <v>385</v>
      </c>
      <c r="D388" s="612" t="s">
        <v>1465</v>
      </c>
      <c r="E388" s="652">
        <v>1819894</v>
      </c>
      <c r="F388" s="656">
        <v>4865540.9710161258</v>
      </c>
      <c r="G388" s="652">
        <v>302043.05484643474</v>
      </c>
      <c r="H388" s="652">
        <v>0</v>
      </c>
      <c r="I388" s="652">
        <v>43.490389249093738</v>
      </c>
      <c r="J388" s="652">
        <v>74.134846316302458</v>
      </c>
      <c r="K388" s="652">
        <v>0</v>
      </c>
      <c r="L388" s="652">
        <v>0</v>
      </c>
      <c r="M388" s="652">
        <v>0</v>
      </c>
      <c r="N388" s="657">
        <v>0</v>
      </c>
      <c r="O388" s="613">
        <v>679</v>
      </c>
      <c r="AZ388" s="644"/>
      <c r="BC388" s="645"/>
      <c r="BD388" s="645"/>
      <c r="BE388" s="645"/>
      <c r="BF388" s="645"/>
    </row>
    <row r="389" spans="2:58" s="610" customFormat="1">
      <c r="B389" s="611" t="s">
        <v>2018</v>
      </c>
      <c r="C389" s="612">
        <v>386</v>
      </c>
      <c r="D389" s="612" t="s">
        <v>2019</v>
      </c>
      <c r="E389" s="652">
        <v>2340639</v>
      </c>
      <c r="F389" s="656">
        <v>4949004.4225016125</v>
      </c>
      <c r="G389" s="652">
        <v>300587.16934357717</v>
      </c>
      <c r="H389" s="652">
        <v>0</v>
      </c>
      <c r="I389" s="652">
        <v>44.236423043650142</v>
      </c>
      <c r="J389" s="652">
        <v>75.406554885969001</v>
      </c>
      <c r="K389" s="652">
        <v>0</v>
      </c>
      <c r="L389" s="652">
        <v>0</v>
      </c>
      <c r="M389" s="652">
        <v>0</v>
      </c>
      <c r="N389" s="657">
        <v>0</v>
      </c>
      <c r="O389" s="613">
        <v>679</v>
      </c>
      <c r="AZ389" s="644"/>
      <c r="BC389" s="645"/>
      <c r="BD389" s="645"/>
      <c r="BE389" s="645"/>
      <c r="BF389" s="645"/>
    </row>
    <row r="390" spans="2:58" s="610" customFormat="1">
      <c r="B390" s="611" t="s">
        <v>2020</v>
      </c>
      <c r="C390" s="612">
        <v>387</v>
      </c>
      <c r="D390" s="612" t="s">
        <v>2021</v>
      </c>
      <c r="E390" s="652">
        <v>389882</v>
      </c>
      <c r="F390" s="656">
        <v>547050.26487294631</v>
      </c>
      <c r="G390" s="652">
        <v>40764.593884539885</v>
      </c>
      <c r="H390" s="652">
        <v>515.37897204951332</v>
      </c>
      <c r="I390" s="652">
        <v>4.8897808280454473</v>
      </c>
      <c r="J390" s="652">
        <v>8.3352473147870327</v>
      </c>
      <c r="K390" s="652">
        <v>0</v>
      </c>
      <c r="L390" s="652">
        <v>0</v>
      </c>
      <c r="M390" s="652">
        <v>0</v>
      </c>
      <c r="N390" s="657">
        <v>0</v>
      </c>
      <c r="O390" s="613">
        <v>679</v>
      </c>
      <c r="AZ390" s="644"/>
      <c r="BC390" s="645"/>
      <c r="BD390" s="645"/>
      <c r="BE390" s="645"/>
      <c r="BF390" s="645"/>
    </row>
    <row r="391" spans="2:58" s="610" customFormat="1">
      <c r="B391" s="611" t="s">
        <v>2022</v>
      </c>
      <c r="C391" s="612">
        <v>388</v>
      </c>
      <c r="D391" s="612" t="s">
        <v>512</v>
      </c>
      <c r="E391" s="652">
        <v>1502153</v>
      </c>
      <c r="F391" s="656">
        <v>1812578.1508093153</v>
      </c>
      <c r="G391" s="652">
        <v>119672.26312499575</v>
      </c>
      <c r="H391" s="652">
        <v>0</v>
      </c>
      <c r="I391" s="652">
        <v>16.201637144294104</v>
      </c>
      <c r="J391" s="652">
        <v>27.617731193099626</v>
      </c>
      <c r="K391" s="652">
        <v>0</v>
      </c>
      <c r="L391" s="652">
        <v>0</v>
      </c>
      <c r="M391" s="652">
        <v>0</v>
      </c>
      <c r="N391" s="657">
        <v>0</v>
      </c>
      <c r="O391" s="613">
        <v>679</v>
      </c>
      <c r="AZ391" s="644"/>
      <c r="BC391" s="645"/>
      <c r="BD391" s="645"/>
      <c r="BE391" s="645"/>
      <c r="BF391" s="645"/>
    </row>
    <row r="392" spans="2:58" s="610" customFormat="1">
      <c r="B392" s="611" t="s">
        <v>2023</v>
      </c>
      <c r="C392" s="612">
        <v>389</v>
      </c>
      <c r="D392" s="612" t="s">
        <v>242</v>
      </c>
      <c r="E392" s="652">
        <v>1482084</v>
      </c>
      <c r="F392" s="656">
        <v>0</v>
      </c>
      <c r="G392" s="652">
        <v>0</v>
      </c>
      <c r="H392" s="652">
        <v>0</v>
      </c>
      <c r="I392" s="652">
        <v>0</v>
      </c>
      <c r="J392" s="652">
        <v>0</v>
      </c>
      <c r="K392" s="652">
        <v>0</v>
      </c>
      <c r="L392" s="652">
        <v>0</v>
      </c>
      <c r="M392" s="652">
        <v>0</v>
      </c>
      <c r="N392" s="657">
        <v>0</v>
      </c>
      <c r="O392" s="613">
        <v>681</v>
      </c>
      <c r="AZ392" s="644"/>
      <c r="BC392" s="645"/>
      <c r="BD392" s="645"/>
      <c r="BE392" s="645"/>
      <c r="BF392" s="645"/>
    </row>
    <row r="393" spans="2:58" s="610" customFormat="1" ht="15" thickBot="1">
      <c r="B393" s="646" t="s">
        <v>2024</v>
      </c>
      <c r="C393" s="647">
        <v>390</v>
      </c>
      <c r="D393" s="647" t="s">
        <v>243</v>
      </c>
      <c r="E393" s="658">
        <v>7735345</v>
      </c>
      <c r="F393" s="659">
        <v>39040667.149957202</v>
      </c>
      <c r="G393" s="658">
        <v>2651020.7045151694</v>
      </c>
      <c r="H393" s="658">
        <v>13950.765239464909</v>
      </c>
      <c r="I393" s="658">
        <v>348.9630076100986</v>
      </c>
      <c r="J393" s="658">
        <v>594.85140018121206</v>
      </c>
      <c r="K393" s="658">
        <v>0</v>
      </c>
      <c r="L393" s="658">
        <v>0</v>
      </c>
      <c r="M393" s="658">
        <v>0</v>
      </c>
      <c r="N393" s="660">
        <v>0</v>
      </c>
      <c r="O393" s="613">
        <v>691</v>
      </c>
      <c r="AZ393" s="644"/>
      <c r="BC393" s="645"/>
      <c r="BD393" s="645"/>
      <c r="BE393" s="645"/>
      <c r="BF393" s="645"/>
    </row>
    <row r="394" spans="2:58" s="610" customFormat="1">
      <c r="B394" s="648" t="s">
        <v>2025</v>
      </c>
      <c r="C394" s="649">
        <v>391</v>
      </c>
      <c r="D394" s="649" t="s">
        <v>25</v>
      </c>
      <c r="E394" s="661">
        <v>1027239730</v>
      </c>
      <c r="F394" s="661">
        <v>14993530739.138908</v>
      </c>
      <c r="G394" s="661">
        <v>872996226.46409392</v>
      </c>
      <c r="H394" s="661">
        <v>75559803.258016661</v>
      </c>
      <c r="I394" s="661">
        <v>30270452.193085071</v>
      </c>
      <c r="J394" s="661">
        <v>17349217.067179047</v>
      </c>
      <c r="K394" s="661">
        <v>36065134.413358636</v>
      </c>
      <c r="L394" s="661">
        <v>3214175.7339196447</v>
      </c>
      <c r="M394" s="661">
        <v>2246189.9554793332</v>
      </c>
      <c r="N394" s="661">
        <v>292790.7644857979</v>
      </c>
      <c r="O394" s="613"/>
      <c r="AZ394" s="644"/>
      <c r="BC394" s="645"/>
      <c r="BD394" s="645"/>
      <c r="BE394" s="645"/>
      <c r="BF394" s="645"/>
    </row>
    <row r="395" spans="2:58" s="610" customFormat="1">
      <c r="B395" s="648" t="s">
        <v>2026</v>
      </c>
      <c r="C395" s="649">
        <v>392</v>
      </c>
      <c r="D395" s="649" t="s">
        <v>246</v>
      </c>
      <c r="E395" s="661"/>
      <c r="F395" s="661">
        <v>12800831.183456603</v>
      </c>
      <c r="G395" s="661">
        <v>868379.74825489556</v>
      </c>
      <c r="H395" s="661">
        <v>0</v>
      </c>
      <c r="I395" s="661">
        <v>114.41957517093941</v>
      </c>
      <c r="J395" s="661">
        <v>195.04257762077788</v>
      </c>
      <c r="K395" s="661">
        <v>0</v>
      </c>
      <c r="L395" s="661">
        <v>0</v>
      </c>
      <c r="M395" s="661">
        <v>0</v>
      </c>
      <c r="N395" s="661">
        <v>0</v>
      </c>
      <c r="O395" s="613"/>
      <c r="AZ395" s="644"/>
      <c r="BC395" s="645"/>
      <c r="BD395" s="645"/>
      <c r="BE395" s="645"/>
      <c r="BF395" s="645"/>
    </row>
    <row r="396" spans="2:58" s="610" customFormat="1">
      <c r="B396" s="648" t="s">
        <v>2027</v>
      </c>
      <c r="C396" s="649">
        <v>393</v>
      </c>
      <c r="D396" s="649" t="s">
        <v>843</v>
      </c>
      <c r="E396" s="661"/>
      <c r="F396" s="661">
        <v>1739230392.1572287</v>
      </c>
      <c r="G396" s="661">
        <v>109180147.77693169</v>
      </c>
      <c r="H396" s="661">
        <v>28125.476909081182</v>
      </c>
      <c r="I396" s="661">
        <v>192204.72117038621</v>
      </c>
      <c r="J396" s="661">
        <v>427929.05936837662</v>
      </c>
      <c r="K396" s="661">
        <v>10078506.462207841</v>
      </c>
      <c r="L396" s="661">
        <v>0</v>
      </c>
      <c r="M396" s="661">
        <v>0</v>
      </c>
      <c r="N396" s="661">
        <v>0</v>
      </c>
      <c r="O396" s="613"/>
      <c r="AZ396" s="644"/>
      <c r="BC396" s="645"/>
      <c r="BD396" s="645"/>
      <c r="BE396" s="645"/>
      <c r="BF396" s="645"/>
    </row>
    <row r="397" spans="2:58" s="610" customFormat="1">
      <c r="B397" s="650" t="s">
        <v>2028</v>
      </c>
      <c r="C397" s="649">
        <v>394</v>
      </c>
      <c r="D397" s="649" t="s">
        <v>245</v>
      </c>
      <c r="E397" s="661"/>
      <c r="F397" s="661">
        <v>16745561962.479593</v>
      </c>
      <c r="G397" s="661">
        <v>983044753.98928046</v>
      </c>
      <c r="H397" s="661">
        <v>75587928.734925747</v>
      </c>
      <c r="I397" s="661">
        <v>30462771.333830629</v>
      </c>
      <c r="J397" s="661">
        <v>17777341.169125043</v>
      </c>
      <c r="K397" s="661">
        <v>46143640.875566475</v>
      </c>
      <c r="L397" s="661">
        <v>3214175.7339196447</v>
      </c>
      <c r="M397" s="661">
        <v>2246189.9554793332</v>
      </c>
      <c r="N397" s="661">
        <v>292790.7644857979</v>
      </c>
      <c r="O397" s="613"/>
      <c r="AZ397" s="644"/>
      <c r="BC397" s="645"/>
      <c r="BD397" s="645"/>
      <c r="BE397" s="645"/>
      <c r="BF397" s="645"/>
    </row>
    <row r="398" spans="2:58" s="610" customFormat="1">
      <c r="B398" s="648"/>
      <c r="C398" s="649"/>
      <c r="D398" s="649"/>
      <c r="E398" s="651"/>
      <c r="F398" s="651"/>
      <c r="G398" s="651"/>
      <c r="H398" s="651"/>
      <c r="I398" s="651"/>
      <c r="J398" s="651"/>
      <c r="K398" s="651"/>
      <c r="L398" s="651"/>
      <c r="M398" s="651"/>
      <c r="N398" s="651"/>
      <c r="O398" s="644"/>
      <c r="AZ398" s="644"/>
      <c r="BC398" s="645"/>
      <c r="BD398" s="645"/>
      <c r="BE398" s="645"/>
      <c r="BF398" s="645"/>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95FEE-CBC1-4340-9542-8592F8D3D17F}">
  <sheetPr>
    <pageSetUpPr fitToPage="1"/>
  </sheetPr>
  <dimension ref="B2:H44"/>
  <sheetViews>
    <sheetView zoomScale="90" zoomScaleNormal="90" workbookViewId="0"/>
  </sheetViews>
  <sheetFormatPr defaultRowHeight="13.5"/>
  <cols>
    <col min="1" max="1" width="3.6328125" style="745" customWidth="1"/>
    <col min="2" max="2" width="3.6328125" style="746" customWidth="1"/>
    <col min="3" max="3" width="21.7265625" style="745" customWidth="1"/>
    <col min="4" max="6" width="10.453125" style="745" customWidth="1"/>
    <col min="7" max="16384" width="8.7265625" style="745"/>
  </cols>
  <sheetData>
    <row r="2" spans="2:8" ht="14.5">
      <c r="B2" s="751" t="s">
        <v>2060</v>
      </c>
    </row>
    <row r="6" spans="2:8">
      <c r="B6" s="747"/>
      <c r="C6" s="748"/>
      <c r="D6" s="747" t="s">
        <v>2057</v>
      </c>
      <c r="E6" s="747" t="s">
        <v>2059</v>
      </c>
      <c r="F6" s="747" t="s">
        <v>2058</v>
      </c>
      <c r="G6" s="746"/>
      <c r="H6" s="746"/>
    </row>
    <row r="7" spans="2:8">
      <c r="B7" s="749" t="s">
        <v>36</v>
      </c>
      <c r="C7" s="748" t="s">
        <v>234</v>
      </c>
      <c r="D7" s="750">
        <v>1.8300034884480985</v>
      </c>
      <c r="E7" s="750">
        <v>1.2049052259158985</v>
      </c>
      <c r="F7" s="750">
        <v>1.2773902841037914</v>
      </c>
    </row>
    <row r="8" spans="2:8">
      <c r="B8" s="749" t="s">
        <v>37</v>
      </c>
      <c r="C8" s="748" t="s">
        <v>85</v>
      </c>
      <c r="D8" s="750">
        <v>1.6749908108233051</v>
      </c>
      <c r="E8" s="750">
        <v>1.4629115975885736</v>
      </c>
      <c r="F8" s="750">
        <v>1.4469753170160995</v>
      </c>
    </row>
    <row r="9" spans="2:8">
      <c r="B9" s="749" t="s">
        <v>38</v>
      </c>
      <c r="C9" s="748" t="s">
        <v>86</v>
      </c>
      <c r="D9" s="750">
        <v>2.0121993562884657</v>
      </c>
      <c r="E9" s="750">
        <v>1.2909002476857785</v>
      </c>
      <c r="F9" s="750">
        <v>1.298316902620072</v>
      </c>
    </row>
    <row r="10" spans="2:8">
      <c r="B10" s="749" t="s">
        <v>39</v>
      </c>
      <c r="C10" s="748" t="s">
        <v>87</v>
      </c>
      <c r="D10" s="750">
        <v>1.6524246998712036</v>
      </c>
      <c r="E10" s="750">
        <v>1.2768913342267938</v>
      </c>
      <c r="F10" s="750">
        <v>1.2017545510928929</v>
      </c>
    </row>
    <row r="11" spans="2:8">
      <c r="B11" s="749" t="s">
        <v>40</v>
      </c>
      <c r="C11" s="748" t="s">
        <v>88</v>
      </c>
      <c r="D11" s="750">
        <v>1.9774050191822179</v>
      </c>
      <c r="E11" s="750">
        <v>1.2455860652554847</v>
      </c>
      <c r="F11" s="750">
        <v>1.3150866461576591</v>
      </c>
    </row>
    <row r="12" spans="2:8">
      <c r="B12" s="749" t="s">
        <v>41</v>
      </c>
      <c r="C12" s="748" t="s">
        <v>89</v>
      </c>
      <c r="D12" s="750">
        <v>1.9246870812317323</v>
      </c>
      <c r="E12" s="750">
        <v>1.2837006494944165</v>
      </c>
      <c r="F12" s="750">
        <v>1.343040915996935</v>
      </c>
    </row>
    <row r="13" spans="2:8">
      <c r="B13" s="749" t="s">
        <v>42</v>
      </c>
      <c r="C13" s="748" t="s">
        <v>90</v>
      </c>
      <c r="D13" s="750">
        <v>1.1774460367749267</v>
      </c>
      <c r="E13" s="750">
        <v>1.1326935002078053</v>
      </c>
      <c r="F13" s="750">
        <v>1.0564930758952766</v>
      </c>
    </row>
    <row r="14" spans="2:8">
      <c r="B14" s="749" t="s">
        <v>43</v>
      </c>
      <c r="C14" s="748" t="s">
        <v>235</v>
      </c>
      <c r="D14" s="750">
        <v>1.8495975639250348</v>
      </c>
      <c r="E14" s="750">
        <v>1.2530006502288003</v>
      </c>
      <c r="F14" s="750">
        <v>1.2665246726875472</v>
      </c>
    </row>
    <row r="15" spans="2:8">
      <c r="B15" s="749" t="s">
        <v>44</v>
      </c>
      <c r="C15" s="748" t="s">
        <v>236</v>
      </c>
      <c r="D15" s="750">
        <v>1.6935852316834679</v>
      </c>
      <c r="E15" s="750">
        <v>1.3004932930394404</v>
      </c>
      <c r="F15" s="750">
        <v>1.3416229031386546</v>
      </c>
    </row>
    <row r="16" spans="2:8">
      <c r="B16" s="749" t="s">
        <v>45</v>
      </c>
      <c r="C16" s="748" t="s">
        <v>91</v>
      </c>
      <c r="D16" s="750">
        <v>2.3725071519292293</v>
      </c>
      <c r="E16" s="750">
        <v>1.1467335431193935</v>
      </c>
      <c r="F16" s="750">
        <v>1.3570989295778149</v>
      </c>
    </row>
    <row r="17" spans="2:6">
      <c r="B17" s="749" t="s">
        <v>46</v>
      </c>
      <c r="C17" s="748" t="s">
        <v>92</v>
      </c>
      <c r="D17" s="750">
        <v>1.7370137044041456</v>
      </c>
      <c r="E17" s="750">
        <v>1.1422397266562734</v>
      </c>
      <c r="F17" s="750">
        <v>1.2767713211447935</v>
      </c>
    </row>
    <row r="18" spans="2:6">
      <c r="B18" s="749" t="s">
        <v>47</v>
      </c>
      <c r="C18" s="748" t="s">
        <v>93</v>
      </c>
      <c r="D18" s="750">
        <v>1.8848460078673719</v>
      </c>
      <c r="E18" s="750">
        <v>1.1589359214854205</v>
      </c>
      <c r="F18" s="750">
        <v>1.2692238156613576</v>
      </c>
    </row>
    <row r="19" spans="2:6">
      <c r="B19" s="749" t="s">
        <v>48</v>
      </c>
      <c r="C19" s="748" t="s">
        <v>1</v>
      </c>
      <c r="D19" s="750">
        <v>1.8752117850934609</v>
      </c>
      <c r="E19" s="750">
        <v>1.2510158217391767</v>
      </c>
      <c r="F19" s="750">
        <v>1.3004385551134705</v>
      </c>
    </row>
    <row r="20" spans="2:6">
      <c r="B20" s="749" t="s">
        <v>49</v>
      </c>
      <c r="C20" s="748" t="s">
        <v>2</v>
      </c>
      <c r="D20" s="750">
        <v>1.8290264592333147</v>
      </c>
      <c r="E20" s="750">
        <v>1.1712312275944008</v>
      </c>
      <c r="F20" s="750">
        <v>1.2497969369899082</v>
      </c>
    </row>
    <row r="21" spans="2:6">
      <c r="B21" s="749" t="s">
        <v>50</v>
      </c>
      <c r="C21" s="748" t="s">
        <v>3</v>
      </c>
      <c r="D21" s="750">
        <v>1.8129298687110325</v>
      </c>
      <c r="E21" s="750">
        <v>1.2237703210715025</v>
      </c>
      <c r="F21" s="750">
        <v>1.2474164031109327</v>
      </c>
    </row>
    <row r="22" spans="2:6">
      <c r="B22" s="749" t="s">
        <v>51</v>
      </c>
      <c r="C22" s="748" t="s">
        <v>94</v>
      </c>
      <c r="D22" s="750">
        <v>1.8525348561099795</v>
      </c>
      <c r="E22" s="750">
        <v>1.19574697065355</v>
      </c>
      <c r="F22" s="750">
        <v>1.2790530684279771</v>
      </c>
    </row>
    <row r="23" spans="2:6">
      <c r="B23" s="749" t="s">
        <v>52</v>
      </c>
      <c r="C23" s="748" t="s">
        <v>95</v>
      </c>
      <c r="D23" s="750">
        <v>1.909473406591524</v>
      </c>
      <c r="E23" s="750">
        <v>1.237067716875816</v>
      </c>
      <c r="F23" s="750">
        <v>1.2572800382269396</v>
      </c>
    </row>
    <row r="24" spans="2:6">
      <c r="B24" s="749" t="s">
        <v>53</v>
      </c>
      <c r="C24" s="748" t="s">
        <v>115</v>
      </c>
      <c r="D24" s="750">
        <v>1.881157416403612</v>
      </c>
      <c r="E24" s="750">
        <v>1.2800082864247664</v>
      </c>
      <c r="F24" s="750">
        <v>1.2766050271431546</v>
      </c>
    </row>
    <row r="25" spans="2:6">
      <c r="B25" s="749" t="s">
        <v>54</v>
      </c>
      <c r="C25" s="748" t="s">
        <v>237</v>
      </c>
      <c r="D25" s="750">
        <v>2.4779454604340279</v>
      </c>
      <c r="E25" s="750">
        <v>1.2278331276651646</v>
      </c>
      <c r="F25" s="750">
        <v>1.2395135023109003</v>
      </c>
    </row>
    <row r="26" spans="2:6">
      <c r="B26" s="749" t="s">
        <v>55</v>
      </c>
      <c r="C26" s="748" t="s">
        <v>4</v>
      </c>
      <c r="D26" s="750">
        <v>1.78328391520184</v>
      </c>
      <c r="E26" s="750">
        <v>1.3582527690473221</v>
      </c>
      <c r="F26" s="750">
        <v>1.2287678492386083</v>
      </c>
    </row>
    <row r="27" spans="2:6">
      <c r="B27" s="749" t="s">
        <v>56</v>
      </c>
      <c r="C27" s="748" t="s">
        <v>96</v>
      </c>
      <c r="D27" s="750">
        <v>1.7991716408055489</v>
      </c>
      <c r="E27" s="750">
        <v>1.3405741273006424</v>
      </c>
      <c r="F27" s="750">
        <v>1.3667726275725594</v>
      </c>
    </row>
    <row r="28" spans="2:6">
      <c r="B28" s="749" t="s">
        <v>57</v>
      </c>
      <c r="C28" s="748" t="s">
        <v>238</v>
      </c>
      <c r="D28" s="750">
        <v>1.5444217531570148</v>
      </c>
      <c r="E28" s="750">
        <v>1.3450219468152662</v>
      </c>
      <c r="F28" s="750">
        <v>1.2953800717952602</v>
      </c>
    </row>
    <row r="29" spans="2:6">
      <c r="B29" s="749" t="s">
        <v>58</v>
      </c>
      <c r="C29" s="748" t="s">
        <v>5</v>
      </c>
      <c r="D29" s="750">
        <v>1.8399455570165224</v>
      </c>
      <c r="E29" s="750">
        <v>1.5451141427420296</v>
      </c>
      <c r="F29" s="750">
        <v>1.615515983211073</v>
      </c>
    </row>
    <row r="30" spans="2:6">
      <c r="B30" s="749" t="s">
        <v>59</v>
      </c>
      <c r="C30" s="748" t="s">
        <v>6</v>
      </c>
      <c r="D30" s="750">
        <v>1.5378619917647456</v>
      </c>
      <c r="E30" s="750">
        <v>1.3159965143723129</v>
      </c>
      <c r="F30" s="750">
        <v>1.4460254923595774</v>
      </c>
    </row>
    <row r="31" spans="2:6">
      <c r="B31" s="749" t="s">
        <v>60</v>
      </c>
      <c r="C31" s="748" t="s">
        <v>97</v>
      </c>
      <c r="D31" s="750">
        <v>1.4521333774781318</v>
      </c>
      <c r="E31" s="750">
        <v>1.3891750806952419</v>
      </c>
      <c r="F31" s="750">
        <v>1.3121137754928556</v>
      </c>
    </row>
    <row r="32" spans="2:6">
      <c r="B32" s="749" t="s">
        <v>61</v>
      </c>
      <c r="C32" s="748" t="s">
        <v>7</v>
      </c>
      <c r="D32" s="750">
        <v>1.5595531707633701</v>
      </c>
      <c r="E32" s="750">
        <v>1.4985155075600627</v>
      </c>
      <c r="F32" s="750">
        <v>1.4211646525669372</v>
      </c>
    </row>
    <row r="33" spans="2:6">
      <c r="B33" s="749" t="s">
        <v>62</v>
      </c>
      <c r="C33" s="748" t="s">
        <v>98</v>
      </c>
      <c r="D33" s="750">
        <v>1.2816362769374758</v>
      </c>
      <c r="E33" s="750">
        <v>1.321344726266052</v>
      </c>
      <c r="F33" s="750">
        <v>1.3154862891523531</v>
      </c>
    </row>
    <row r="34" spans="2:6">
      <c r="B34" s="749" t="s">
        <v>63</v>
      </c>
      <c r="C34" s="748" t="s">
        <v>99</v>
      </c>
      <c r="D34" s="750">
        <v>1.731115331007363</v>
      </c>
      <c r="E34" s="750">
        <v>1.5564149373379432</v>
      </c>
      <c r="F34" s="750">
        <v>1.408167898035483</v>
      </c>
    </row>
    <row r="35" spans="2:6">
      <c r="B35" s="749" t="s">
        <v>64</v>
      </c>
      <c r="C35" s="748" t="s">
        <v>100</v>
      </c>
      <c r="D35" s="750">
        <v>1.7301152685690719</v>
      </c>
      <c r="E35" s="750">
        <v>1.6053949951852451</v>
      </c>
      <c r="F35" s="750">
        <v>1.5435359848885197</v>
      </c>
    </row>
    <row r="36" spans="2:6">
      <c r="B36" s="749" t="s">
        <v>65</v>
      </c>
      <c r="C36" s="748" t="s">
        <v>8</v>
      </c>
      <c r="D36" s="750">
        <v>1.4485277901546894</v>
      </c>
      <c r="E36" s="750">
        <v>1.380141160158084</v>
      </c>
      <c r="F36" s="750">
        <v>1.4461924810067399</v>
      </c>
    </row>
    <row r="37" spans="2:6">
      <c r="B37" s="749" t="s">
        <v>66</v>
      </c>
      <c r="C37" s="748" t="s">
        <v>101</v>
      </c>
      <c r="D37" s="750">
        <v>1.4798388065994745</v>
      </c>
      <c r="E37" s="750">
        <v>1.3983640415334555</v>
      </c>
      <c r="F37" s="750">
        <v>1.3698659803202207</v>
      </c>
    </row>
    <row r="38" spans="2:6">
      <c r="B38" s="749" t="s">
        <v>67</v>
      </c>
      <c r="C38" s="748" t="s">
        <v>102</v>
      </c>
      <c r="D38" s="750">
        <v>1.5996025844346944</v>
      </c>
      <c r="E38" s="750">
        <v>1.3345846468157321</v>
      </c>
      <c r="F38" s="750">
        <v>1.2637823666466119</v>
      </c>
    </row>
    <row r="39" spans="2:6">
      <c r="B39" s="749" t="s">
        <v>68</v>
      </c>
      <c r="C39" s="748" t="s">
        <v>239</v>
      </c>
      <c r="D39" s="750">
        <v>1.5643396547536297</v>
      </c>
      <c r="E39" s="750">
        <v>1.3710272172313915</v>
      </c>
      <c r="F39" s="750">
        <v>1.3918267607703727</v>
      </c>
    </row>
    <row r="40" spans="2:6">
      <c r="B40" s="749" t="s">
        <v>69</v>
      </c>
      <c r="C40" s="748" t="s">
        <v>240</v>
      </c>
      <c r="D40" s="750">
        <v>1.6318519647835017</v>
      </c>
      <c r="E40" s="750">
        <v>1.5315952744633345</v>
      </c>
      <c r="F40" s="750">
        <v>1.408756740489981</v>
      </c>
    </row>
    <row r="41" spans="2:6">
      <c r="B41" s="749" t="s">
        <v>70</v>
      </c>
      <c r="C41" s="748" t="s">
        <v>241</v>
      </c>
      <c r="D41" s="750">
        <v>1.6921570363821972</v>
      </c>
      <c r="E41" s="750">
        <v>1.4301939334380955</v>
      </c>
      <c r="F41" s="750">
        <v>1.3465589261051194</v>
      </c>
    </row>
    <row r="42" spans="2:6">
      <c r="B42" s="749" t="s">
        <v>71</v>
      </c>
      <c r="C42" s="748" t="s">
        <v>242</v>
      </c>
      <c r="D42" s="750">
        <v>2.5098770513365003</v>
      </c>
      <c r="E42" s="750">
        <v>1.4038596903301597</v>
      </c>
      <c r="F42" s="750">
        <v>1.5090818091436518</v>
      </c>
    </row>
    <row r="43" spans="2:6">
      <c r="B43" s="749" t="s">
        <v>72</v>
      </c>
      <c r="C43" s="748" t="s">
        <v>243</v>
      </c>
      <c r="D43" s="750">
        <v>1.5320681844692263</v>
      </c>
      <c r="E43" s="750">
        <v>1.403884735537321</v>
      </c>
      <c r="F43" s="750">
        <v>1.5146145190766998</v>
      </c>
    </row>
    <row r="44" spans="2:6">
      <c r="B44" s="747"/>
      <c r="C44" s="748" t="s">
        <v>2056</v>
      </c>
      <c r="D44" s="750"/>
      <c r="E44" s="750">
        <v>1.4657760019229733</v>
      </c>
      <c r="F44" s="750"/>
    </row>
  </sheetData>
  <phoneticPr fontId="8"/>
  <conditionalFormatting sqref="D7:D44">
    <cfRule type="top10" dxfId="5" priority="3" bottom="1" rank="5"/>
    <cfRule type="top10" dxfId="4" priority="4" rank="5"/>
  </conditionalFormatting>
  <conditionalFormatting sqref="E7:E44">
    <cfRule type="top10" dxfId="3" priority="5" bottom="1" rank="5"/>
    <cfRule type="top10" dxfId="2" priority="6" rank="5"/>
  </conditionalFormatting>
  <conditionalFormatting sqref="F7:F44">
    <cfRule type="top10" dxfId="1" priority="1" bottom="1" rank="5"/>
    <cfRule type="top10" dxfId="0" priority="2" rank="5"/>
  </conditionalFormatting>
  <pageMargins left="0.7" right="0.7" top="0.75" bottom="0.75" header="0.3" footer="0.3"/>
  <pageSetup paperSize="9" scale="7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58431-A6E2-4BB4-8972-CCF3156BD03D}">
  <dimension ref="A1:K482"/>
  <sheetViews>
    <sheetView zoomScale="90" zoomScaleNormal="90" workbookViewId="0"/>
  </sheetViews>
  <sheetFormatPr defaultColWidth="9" defaultRowHeight="13"/>
  <cols>
    <col min="1" max="1" width="5.90625" style="754" customWidth="1"/>
    <col min="2" max="2" width="4.6328125" style="869" customWidth="1"/>
    <col min="3" max="3" width="5.453125" style="754" customWidth="1"/>
    <col min="4" max="4" width="5.36328125" style="754" customWidth="1"/>
    <col min="5" max="5" width="38.6328125" style="754" customWidth="1"/>
    <col min="6" max="6" width="5.6328125" style="868" customWidth="1"/>
    <col min="7" max="7" width="24.90625" style="754" customWidth="1"/>
    <col min="8" max="8" width="5.6328125" style="868" customWidth="1"/>
    <col min="9" max="9" width="22.90625" style="754" customWidth="1"/>
    <col min="10" max="10" width="5.6328125" style="868" customWidth="1"/>
    <col min="11" max="11" width="20.90625" style="869" customWidth="1"/>
    <col min="12" max="16384" width="9" style="754"/>
  </cols>
  <sheetData>
    <row r="1" spans="1:11" ht="23.15" customHeight="1">
      <c r="A1" s="752" t="s">
        <v>846</v>
      </c>
      <c r="B1" s="753"/>
      <c r="C1" s="753"/>
      <c r="D1" s="753"/>
      <c r="E1" s="753"/>
      <c r="F1" s="753"/>
      <c r="G1" s="753"/>
      <c r="H1" s="753"/>
      <c r="I1" s="753"/>
      <c r="J1" s="753"/>
      <c r="K1" s="753"/>
    </row>
    <row r="2" spans="1:11" ht="22.5" customHeight="1">
      <c r="A2" s="755"/>
      <c r="B2" s="755"/>
      <c r="C2" s="755"/>
      <c r="D2" s="755"/>
      <c r="E2" s="755"/>
      <c r="F2" s="755"/>
      <c r="G2" s="755"/>
      <c r="H2" s="755"/>
      <c r="I2" s="755"/>
      <c r="J2" s="755"/>
      <c r="K2" s="755"/>
    </row>
    <row r="3" spans="1:11" ht="21.9" customHeight="1">
      <c r="A3" s="755"/>
      <c r="B3" s="755"/>
      <c r="C3" s="755"/>
      <c r="D3" s="755"/>
      <c r="E3" s="755"/>
      <c r="F3" s="755"/>
      <c r="G3" s="755"/>
      <c r="H3" s="755"/>
      <c r="I3" s="755"/>
      <c r="J3" s="755"/>
      <c r="K3" s="755"/>
    </row>
    <row r="4" spans="1:11" s="758" customFormat="1" ht="15.65" customHeight="1">
      <c r="A4" s="756" t="s">
        <v>847</v>
      </c>
      <c r="B4" s="757"/>
      <c r="F4" s="759"/>
      <c r="H4" s="759"/>
      <c r="J4" s="759"/>
      <c r="K4" s="757"/>
    </row>
    <row r="5" spans="1:11">
      <c r="A5" s="1052" t="s">
        <v>848</v>
      </c>
      <c r="B5" s="1053"/>
      <c r="C5" s="1053"/>
      <c r="D5" s="1053"/>
      <c r="E5" s="1054"/>
      <c r="F5" s="1052" t="s">
        <v>849</v>
      </c>
      <c r="G5" s="1054"/>
      <c r="H5" s="1052" t="s">
        <v>850</v>
      </c>
      <c r="I5" s="1054"/>
      <c r="J5" s="1052" t="s">
        <v>851</v>
      </c>
      <c r="K5" s="1054"/>
    </row>
    <row r="6" spans="1:11">
      <c r="A6" s="1061" t="s">
        <v>852</v>
      </c>
      <c r="B6" s="1062"/>
      <c r="C6" s="1062"/>
      <c r="D6" s="1063"/>
      <c r="E6" s="1064" t="s">
        <v>853</v>
      </c>
      <c r="F6" s="1055" t="s">
        <v>854</v>
      </c>
      <c r="G6" s="1057" t="s">
        <v>853</v>
      </c>
      <c r="H6" s="1055" t="s">
        <v>854</v>
      </c>
      <c r="I6" s="1057" t="s">
        <v>853</v>
      </c>
      <c r="J6" s="1055" t="s">
        <v>854</v>
      </c>
      <c r="K6" s="1057" t="s">
        <v>853</v>
      </c>
    </row>
    <row r="7" spans="1:11" s="760" customFormat="1" ht="12">
      <c r="A7" s="1059" t="s">
        <v>855</v>
      </c>
      <c r="B7" s="1060"/>
      <c r="C7" s="1059" t="s">
        <v>856</v>
      </c>
      <c r="D7" s="1060"/>
      <c r="E7" s="1065"/>
      <c r="F7" s="1056"/>
      <c r="G7" s="1058"/>
      <c r="H7" s="1056"/>
      <c r="I7" s="1058"/>
      <c r="J7" s="1056"/>
      <c r="K7" s="1058"/>
    </row>
    <row r="8" spans="1:11" s="768" customFormat="1" ht="15" customHeight="1">
      <c r="A8" s="761" t="s">
        <v>517</v>
      </c>
      <c r="B8" s="762" t="s">
        <v>36</v>
      </c>
      <c r="C8" s="761"/>
      <c r="D8" s="763"/>
      <c r="E8" s="764" t="s">
        <v>857</v>
      </c>
      <c r="F8" s="765" t="s">
        <v>517</v>
      </c>
      <c r="G8" s="766" t="s">
        <v>518</v>
      </c>
      <c r="H8" s="765" t="s">
        <v>315</v>
      </c>
      <c r="I8" s="767" t="s">
        <v>316</v>
      </c>
      <c r="J8" s="765" t="s">
        <v>36</v>
      </c>
      <c r="K8" s="767" t="s">
        <v>858</v>
      </c>
    </row>
    <row r="9" spans="1:11" s="776" customFormat="1" ht="15" customHeight="1">
      <c r="A9" s="769"/>
      <c r="B9" s="770"/>
      <c r="C9" s="769" t="s">
        <v>859</v>
      </c>
      <c r="D9" s="771" t="s">
        <v>860</v>
      </c>
      <c r="E9" s="772" t="s">
        <v>861</v>
      </c>
      <c r="F9" s="773"/>
      <c r="G9" s="774"/>
      <c r="H9" s="773"/>
      <c r="I9" s="775"/>
      <c r="J9" s="773"/>
      <c r="K9" s="775"/>
    </row>
    <row r="10" spans="1:11" s="776" customFormat="1" ht="14.15" customHeight="1">
      <c r="A10" s="769"/>
      <c r="B10" s="770"/>
      <c r="C10" s="777" t="s">
        <v>517</v>
      </c>
      <c r="D10" s="778" t="s">
        <v>317</v>
      </c>
      <c r="E10" s="779" t="s">
        <v>862</v>
      </c>
      <c r="F10" s="773"/>
      <c r="G10" s="774"/>
      <c r="H10" s="773"/>
      <c r="I10" s="775"/>
      <c r="J10" s="773"/>
      <c r="K10" s="775"/>
    </row>
    <row r="11" spans="1:11" s="776" customFormat="1" ht="15" customHeight="1">
      <c r="A11" s="780" t="s">
        <v>863</v>
      </c>
      <c r="B11" s="781" t="s">
        <v>864</v>
      </c>
      <c r="C11" s="782" t="s">
        <v>517</v>
      </c>
      <c r="D11" s="783" t="s">
        <v>865</v>
      </c>
      <c r="E11" s="772" t="s">
        <v>866</v>
      </c>
      <c r="F11" s="773"/>
      <c r="G11" s="774"/>
      <c r="H11" s="773"/>
      <c r="I11" s="775"/>
      <c r="J11" s="773"/>
      <c r="K11" s="775"/>
    </row>
    <row r="12" spans="1:11" s="776" customFormat="1" ht="15" customHeight="1">
      <c r="A12" s="784" t="s">
        <v>519</v>
      </c>
      <c r="B12" s="785" t="s">
        <v>36</v>
      </c>
      <c r="C12" s="784" t="s">
        <v>519</v>
      </c>
      <c r="D12" s="786" t="s">
        <v>315</v>
      </c>
      <c r="E12" s="764" t="s">
        <v>867</v>
      </c>
      <c r="F12" s="765" t="s">
        <v>519</v>
      </c>
      <c r="G12" s="766" t="s">
        <v>520</v>
      </c>
      <c r="H12" s="773"/>
      <c r="I12" s="775"/>
      <c r="J12" s="773"/>
      <c r="K12" s="775"/>
    </row>
    <row r="13" spans="1:11" s="776" customFormat="1" ht="15" customHeight="1">
      <c r="A13" s="769" t="s">
        <v>519</v>
      </c>
      <c r="B13" s="770" t="s">
        <v>864</v>
      </c>
      <c r="C13" s="769" t="s">
        <v>519</v>
      </c>
      <c r="D13" s="771" t="s">
        <v>865</v>
      </c>
      <c r="E13" s="787" t="s">
        <v>868</v>
      </c>
      <c r="F13" s="773"/>
      <c r="G13" s="774"/>
      <c r="H13" s="773"/>
      <c r="I13" s="775"/>
      <c r="J13" s="773"/>
      <c r="K13" s="775"/>
    </row>
    <row r="14" spans="1:11" s="776" customFormat="1" ht="15" customHeight="1">
      <c r="A14" s="761" t="s">
        <v>521</v>
      </c>
      <c r="B14" s="762" t="s">
        <v>36</v>
      </c>
      <c r="C14" s="761" t="s">
        <v>521</v>
      </c>
      <c r="D14" s="788" t="s">
        <v>869</v>
      </c>
      <c r="E14" s="764" t="s">
        <v>522</v>
      </c>
      <c r="F14" s="765" t="s">
        <v>521</v>
      </c>
      <c r="G14" s="766" t="s">
        <v>522</v>
      </c>
      <c r="H14" s="773"/>
      <c r="I14" s="775"/>
      <c r="J14" s="773"/>
      <c r="K14" s="775"/>
    </row>
    <row r="15" spans="1:11" s="776" customFormat="1" ht="15" customHeight="1">
      <c r="A15" s="761" t="s">
        <v>523</v>
      </c>
      <c r="B15" s="762" t="s">
        <v>36</v>
      </c>
      <c r="C15" s="761" t="s">
        <v>523</v>
      </c>
      <c r="D15" s="788" t="s">
        <v>869</v>
      </c>
      <c r="E15" s="764" t="s">
        <v>524</v>
      </c>
      <c r="F15" s="789" t="s">
        <v>523</v>
      </c>
      <c r="G15" s="790" t="s">
        <v>524</v>
      </c>
      <c r="H15" s="773"/>
      <c r="I15" s="775"/>
      <c r="J15" s="773"/>
      <c r="K15" s="775"/>
    </row>
    <row r="16" spans="1:11" s="776" customFormat="1" ht="15" customHeight="1">
      <c r="A16" s="784" t="s">
        <v>525</v>
      </c>
      <c r="B16" s="785" t="s">
        <v>36</v>
      </c>
      <c r="C16" s="784" t="s">
        <v>525</v>
      </c>
      <c r="D16" s="791" t="s">
        <v>315</v>
      </c>
      <c r="E16" s="792" t="s">
        <v>870</v>
      </c>
      <c r="F16" s="773" t="s">
        <v>525</v>
      </c>
      <c r="G16" s="774" t="s">
        <v>526</v>
      </c>
      <c r="H16" s="773"/>
      <c r="I16" s="775"/>
      <c r="J16" s="773"/>
      <c r="K16" s="775"/>
    </row>
    <row r="17" spans="1:11" s="776" customFormat="1" ht="15" customHeight="1">
      <c r="A17" s="793" t="s">
        <v>525</v>
      </c>
      <c r="B17" s="794" t="s">
        <v>864</v>
      </c>
      <c r="C17" s="793" t="s">
        <v>525</v>
      </c>
      <c r="D17" s="795" t="s">
        <v>865</v>
      </c>
      <c r="E17" s="787" t="s">
        <v>871</v>
      </c>
      <c r="F17" s="773"/>
      <c r="G17" s="774"/>
      <c r="H17" s="773"/>
      <c r="I17" s="775"/>
      <c r="J17" s="773"/>
      <c r="K17" s="775"/>
    </row>
    <row r="18" spans="1:11" s="776" customFormat="1" ht="15" customHeight="1">
      <c r="A18" s="769" t="s">
        <v>525</v>
      </c>
      <c r="B18" s="770" t="s">
        <v>872</v>
      </c>
      <c r="C18" s="782" t="s">
        <v>525</v>
      </c>
      <c r="D18" s="796" t="s">
        <v>873</v>
      </c>
      <c r="E18" s="797" t="s">
        <v>874</v>
      </c>
      <c r="F18" s="773"/>
      <c r="G18" s="774"/>
      <c r="H18" s="773"/>
      <c r="I18" s="775"/>
      <c r="J18" s="773"/>
      <c r="K18" s="775"/>
    </row>
    <row r="19" spans="1:11" s="776" customFormat="1" ht="15" customHeight="1">
      <c r="A19" s="784" t="s">
        <v>527</v>
      </c>
      <c r="B19" s="785" t="s">
        <v>36</v>
      </c>
      <c r="C19" s="784" t="s">
        <v>527</v>
      </c>
      <c r="D19" s="791" t="s">
        <v>315</v>
      </c>
      <c r="E19" s="779" t="s">
        <v>875</v>
      </c>
      <c r="F19" s="765" t="s">
        <v>527</v>
      </c>
      <c r="G19" s="766" t="s">
        <v>528</v>
      </c>
      <c r="H19" s="773"/>
      <c r="I19" s="775"/>
      <c r="J19" s="773"/>
      <c r="K19" s="775"/>
    </row>
    <row r="20" spans="1:11" s="776" customFormat="1" ht="15" customHeight="1">
      <c r="A20" s="793" t="s">
        <v>527</v>
      </c>
      <c r="B20" s="794" t="s">
        <v>864</v>
      </c>
      <c r="C20" s="793" t="s">
        <v>527</v>
      </c>
      <c r="D20" s="798" t="s">
        <v>865</v>
      </c>
      <c r="E20" s="799" t="s">
        <v>876</v>
      </c>
      <c r="F20" s="773"/>
      <c r="G20" s="774"/>
      <c r="H20" s="773"/>
      <c r="I20" s="775"/>
      <c r="J20" s="773"/>
      <c r="K20" s="775"/>
    </row>
    <row r="21" spans="1:11" s="776" customFormat="1" ht="15" customHeight="1">
      <c r="A21" s="793" t="s">
        <v>527</v>
      </c>
      <c r="B21" s="794" t="s">
        <v>877</v>
      </c>
      <c r="C21" s="793" t="s">
        <v>527</v>
      </c>
      <c r="D21" s="798" t="s">
        <v>878</v>
      </c>
      <c r="E21" s="799" t="s">
        <v>879</v>
      </c>
      <c r="F21" s="773"/>
      <c r="G21" s="774"/>
      <c r="H21" s="773"/>
      <c r="I21" s="775"/>
      <c r="J21" s="773"/>
      <c r="K21" s="775"/>
    </row>
    <row r="22" spans="1:11" s="776" customFormat="1" ht="15" customHeight="1">
      <c r="A22" s="769" t="s">
        <v>527</v>
      </c>
      <c r="B22" s="770" t="s">
        <v>872</v>
      </c>
      <c r="C22" s="769"/>
      <c r="D22" s="771"/>
      <c r="E22" s="787" t="s">
        <v>880</v>
      </c>
      <c r="F22" s="773"/>
      <c r="G22" s="774"/>
      <c r="H22" s="773"/>
      <c r="I22" s="775"/>
      <c r="J22" s="773"/>
      <c r="K22" s="775"/>
    </row>
    <row r="23" spans="1:11" s="776" customFormat="1" ht="15" customHeight="1">
      <c r="A23" s="769"/>
      <c r="B23" s="770"/>
      <c r="C23" s="769" t="s">
        <v>527</v>
      </c>
      <c r="D23" s="771" t="s">
        <v>881</v>
      </c>
      <c r="E23" s="772" t="s">
        <v>882</v>
      </c>
      <c r="F23" s="773"/>
      <c r="G23" s="774"/>
      <c r="H23" s="773"/>
      <c r="I23" s="775"/>
      <c r="J23" s="773"/>
      <c r="K23" s="775"/>
    </row>
    <row r="24" spans="1:11" s="776" customFormat="1" ht="15" customHeight="1">
      <c r="A24" s="769"/>
      <c r="B24" s="770"/>
      <c r="C24" s="769" t="s">
        <v>527</v>
      </c>
      <c r="D24" s="771" t="s">
        <v>883</v>
      </c>
      <c r="E24" s="772" t="s">
        <v>884</v>
      </c>
      <c r="F24" s="773"/>
      <c r="G24" s="774"/>
      <c r="H24" s="773"/>
      <c r="I24" s="775"/>
      <c r="J24" s="773"/>
      <c r="K24" s="775"/>
    </row>
    <row r="25" spans="1:11" s="776" customFormat="1" ht="15" customHeight="1">
      <c r="A25" s="769"/>
      <c r="B25" s="770"/>
      <c r="C25" s="769" t="s">
        <v>527</v>
      </c>
      <c r="D25" s="771" t="s">
        <v>885</v>
      </c>
      <c r="E25" s="772" t="s">
        <v>886</v>
      </c>
      <c r="F25" s="773"/>
      <c r="G25" s="774"/>
      <c r="H25" s="773"/>
      <c r="I25" s="775"/>
      <c r="J25" s="773"/>
      <c r="K25" s="775"/>
    </row>
    <row r="26" spans="1:11" s="776" customFormat="1" ht="15" customHeight="1">
      <c r="A26" s="782"/>
      <c r="B26" s="800"/>
      <c r="C26" s="782" t="s">
        <v>527</v>
      </c>
      <c r="D26" s="796" t="s">
        <v>873</v>
      </c>
      <c r="E26" s="801" t="s">
        <v>887</v>
      </c>
      <c r="F26" s="802"/>
      <c r="G26" s="803"/>
      <c r="H26" s="773"/>
      <c r="I26" s="775"/>
      <c r="J26" s="773"/>
      <c r="K26" s="775"/>
    </row>
    <row r="27" spans="1:11" s="776" customFormat="1" ht="15" customHeight="1">
      <c r="A27" s="761" t="s">
        <v>529</v>
      </c>
      <c r="B27" s="762" t="s">
        <v>36</v>
      </c>
      <c r="C27" s="761"/>
      <c r="D27" s="763"/>
      <c r="E27" s="764" t="s">
        <v>888</v>
      </c>
      <c r="F27" s="765" t="s">
        <v>529</v>
      </c>
      <c r="G27" s="766" t="s">
        <v>318</v>
      </c>
      <c r="H27" s="765" t="s">
        <v>317</v>
      </c>
      <c r="I27" s="767" t="s">
        <v>318</v>
      </c>
      <c r="J27" s="773"/>
      <c r="K27" s="775"/>
    </row>
    <row r="28" spans="1:11" s="776" customFormat="1" ht="15" customHeight="1">
      <c r="A28" s="769"/>
      <c r="B28" s="770"/>
      <c r="C28" s="769" t="s">
        <v>529</v>
      </c>
      <c r="D28" s="771" t="s">
        <v>315</v>
      </c>
      <c r="E28" s="772" t="s">
        <v>889</v>
      </c>
      <c r="F28" s="773"/>
      <c r="G28" s="774"/>
      <c r="H28" s="773"/>
      <c r="I28" s="775"/>
      <c r="J28" s="773"/>
      <c r="K28" s="775"/>
    </row>
    <row r="29" spans="1:11" s="776" customFormat="1" ht="15" customHeight="1">
      <c r="A29" s="777"/>
      <c r="B29" s="804"/>
      <c r="C29" s="777" t="s">
        <v>529</v>
      </c>
      <c r="D29" s="778" t="s">
        <v>890</v>
      </c>
      <c r="E29" s="779" t="s">
        <v>891</v>
      </c>
      <c r="F29" s="773"/>
      <c r="G29" s="774"/>
      <c r="H29" s="773"/>
      <c r="I29" s="775"/>
      <c r="J29" s="773"/>
      <c r="K29" s="775"/>
    </row>
    <row r="30" spans="1:11" s="776" customFormat="1" ht="15" customHeight="1">
      <c r="A30" s="793" t="s">
        <v>529</v>
      </c>
      <c r="B30" s="794" t="s">
        <v>892</v>
      </c>
      <c r="C30" s="793" t="s">
        <v>529</v>
      </c>
      <c r="D30" s="798" t="s">
        <v>893</v>
      </c>
      <c r="E30" s="799" t="s">
        <v>894</v>
      </c>
      <c r="F30" s="773"/>
      <c r="G30" s="774"/>
      <c r="H30" s="773"/>
      <c r="I30" s="775"/>
      <c r="J30" s="773"/>
      <c r="K30" s="775"/>
    </row>
    <row r="31" spans="1:11" s="776" customFormat="1" ht="15" customHeight="1">
      <c r="A31" s="793" t="s">
        <v>529</v>
      </c>
      <c r="B31" s="794" t="s">
        <v>895</v>
      </c>
      <c r="C31" s="793" t="s">
        <v>529</v>
      </c>
      <c r="D31" s="798" t="s">
        <v>896</v>
      </c>
      <c r="E31" s="799" t="s">
        <v>897</v>
      </c>
      <c r="F31" s="773"/>
      <c r="G31" s="774"/>
      <c r="H31" s="773"/>
      <c r="I31" s="775"/>
      <c r="J31" s="773"/>
      <c r="K31" s="775"/>
    </row>
    <row r="32" spans="1:11" s="776" customFormat="1" ht="15" customHeight="1">
      <c r="A32" s="793" t="s">
        <v>529</v>
      </c>
      <c r="B32" s="794" t="s">
        <v>898</v>
      </c>
      <c r="C32" s="793" t="s">
        <v>529</v>
      </c>
      <c r="D32" s="798" t="s">
        <v>899</v>
      </c>
      <c r="E32" s="799" t="s">
        <v>900</v>
      </c>
      <c r="F32" s="773"/>
      <c r="G32" s="774"/>
      <c r="H32" s="773"/>
      <c r="I32" s="775"/>
      <c r="J32" s="773"/>
      <c r="K32" s="775"/>
    </row>
    <row r="33" spans="1:11" s="776" customFormat="1" ht="15" customHeight="1">
      <c r="A33" s="793" t="s">
        <v>529</v>
      </c>
      <c r="B33" s="794" t="s">
        <v>901</v>
      </c>
      <c r="C33" s="793" t="s">
        <v>529</v>
      </c>
      <c r="D33" s="798" t="s">
        <v>902</v>
      </c>
      <c r="E33" s="799" t="s">
        <v>903</v>
      </c>
      <c r="F33" s="773"/>
      <c r="G33" s="774"/>
      <c r="H33" s="773"/>
      <c r="I33" s="775"/>
      <c r="J33" s="773"/>
      <c r="K33" s="775"/>
    </row>
    <row r="34" spans="1:11" s="776" customFormat="1" ht="15" customHeight="1">
      <c r="A34" s="805" t="s">
        <v>529</v>
      </c>
      <c r="B34" s="806" t="s">
        <v>872</v>
      </c>
      <c r="C34" s="805" t="s">
        <v>529</v>
      </c>
      <c r="D34" s="807" t="s">
        <v>904</v>
      </c>
      <c r="E34" s="797" t="s">
        <v>905</v>
      </c>
      <c r="F34" s="802"/>
      <c r="G34" s="803"/>
      <c r="H34" s="802"/>
      <c r="I34" s="808"/>
      <c r="J34" s="773"/>
      <c r="K34" s="775"/>
    </row>
    <row r="35" spans="1:11" s="776" customFormat="1" ht="15" customHeight="1">
      <c r="A35" s="782" t="s">
        <v>530</v>
      </c>
      <c r="B35" s="800" t="s">
        <v>906</v>
      </c>
      <c r="C35" s="782" t="s">
        <v>530</v>
      </c>
      <c r="D35" s="796" t="s">
        <v>860</v>
      </c>
      <c r="E35" s="801" t="s">
        <v>907</v>
      </c>
      <c r="F35" s="765" t="s">
        <v>530</v>
      </c>
      <c r="G35" s="766" t="s">
        <v>320</v>
      </c>
      <c r="H35" s="765" t="s">
        <v>319</v>
      </c>
      <c r="I35" s="767" t="s">
        <v>320</v>
      </c>
      <c r="J35" s="773"/>
      <c r="K35" s="775"/>
    </row>
    <row r="36" spans="1:11" s="776" customFormat="1" ht="15" customHeight="1">
      <c r="A36" s="809" t="s">
        <v>908</v>
      </c>
      <c r="B36" s="810" t="s">
        <v>36</v>
      </c>
      <c r="C36" s="809" t="s">
        <v>908</v>
      </c>
      <c r="D36" s="811" t="s">
        <v>315</v>
      </c>
      <c r="E36" s="812" t="s">
        <v>532</v>
      </c>
      <c r="F36" s="789" t="s">
        <v>531</v>
      </c>
      <c r="G36" s="790" t="s">
        <v>532</v>
      </c>
      <c r="H36" s="765" t="s">
        <v>321</v>
      </c>
      <c r="I36" s="767" t="s">
        <v>322</v>
      </c>
      <c r="J36" s="773"/>
      <c r="K36" s="775"/>
    </row>
    <row r="37" spans="1:11" s="776" customFormat="1" ht="15" customHeight="1">
      <c r="A37" s="761" t="s">
        <v>909</v>
      </c>
      <c r="B37" s="762" t="s">
        <v>36</v>
      </c>
      <c r="C37" s="761" t="s">
        <v>533</v>
      </c>
      <c r="D37" s="763" t="s">
        <v>869</v>
      </c>
      <c r="E37" s="764" t="s">
        <v>534</v>
      </c>
      <c r="F37" s="773" t="s">
        <v>533</v>
      </c>
      <c r="G37" s="774" t="s">
        <v>534</v>
      </c>
      <c r="H37" s="773"/>
      <c r="I37" s="775"/>
      <c r="J37" s="773"/>
      <c r="K37" s="775"/>
    </row>
    <row r="38" spans="1:11" s="776" customFormat="1" ht="15" customHeight="1">
      <c r="A38" s="809" t="s">
        <v>910</v>
      </c>
      <c r="B38" s="810" t="s">
        <v>36</v>
      </c>
      <c r="C38" s="809" t="s">
        <v>910</v>
      </c>
      <c r="D38" s="811" t="s">
        <v>315</v>
      </c>
      <c r="E38" s="812" t="s">
        <v>911</v>
      </c>
      <c r="F38" s="789" t="s">
        <v>535</v>
      </c>
      <c r="G38" s="790" t="s">
        <v>536</v>
      </c>
      <c r="H38" s="802"/>
      <c r="I38" s="808"/>
      <c r="J38" s="773"/>
      <c r="K38" s="775"/>
    </row>
    <row r="39" spans="1:11" s="776" customFormat="1" ht="15" customHeight="1">
      <c r="A39" s="769" t="s">
        <v>912</v>
      </c>
      <c r="B39" s="770" t="s">
        <v>36</v>
      </c>
      <c r="C39" s="769" t="s">
        <v>912</v>
      </c>
      <c r="D39" s="771" t="s">
        <v>869</v>
      </c>
      <c r="E39" s="772" t="s">
        <v>913</v>
      </c>
      <c r="F39" s="765" t="s">
        <v>537</v>
      </c>
      <c r="G39" s="766" t="s">
        <v>538</v>
      </c>
      <c r="H39" s="765" t="s">
        <v>323</v>
      </c>
      <c r="I39" s="767" t="s">
        <v>324</v>
      </c>
      <c r="J39" s="773"/>
      <c r="K39" s="775"/>
    </row>
    <row r="40" spans="1:11" s="776" customFormat="1" ht="15" customHeight="1">
      <c r="A40" s="805" t="s">
        <v>912</v>
      </c>
      <c r="B40" s="806" t="s">
        <v>892</v>
      </c>
      <c r="C40" s="805" t="s">
        <v>912</v>
      </c>
      <c r="D40" s="807" t="s">
        <v>893</v>
      </c>
      <c r="E40" s="797" t="s">
        <v>914</v>
      </c>
      <c r="F40" s="802"/>
      <c r="G40" s="803"/>
      <c r="H40" s="773"/>
      <c r="I40" s="775"/>
      <c r="J40" s="773"/>
      <c r="K40" s="775"/>
    </row>
    <row r="41" spans="1:11" s="776" customFormat="1" ht="15" customHeight="1">
      <c r="A41" s="761"/>
      <c r="B41" s="762"/>
      <c r="C41" s="761" t="s">
        <v>915</v>
      </c>
      <c r="D41" s="763" t="s">
        <v>916</v>
      </c>
      <c r="E41" s="764" t="s">
        <v>917</v>
      </c>
      <c r="F41" s="765" t="s">
        <v>539</v>
      </c>
      <c r="G41" s="766" t="s">
        <v>540</v>
      </c>
      <c r="H41" s="773"/>
      <c r="I41" s="775"/>
      <c r="J41" s="773"/>
      <c r="K41" s="775"/>
    </row>
    <row r="42" spans="1:11" s="776" customFormat="1" ht="15" customHeight="1">
      <c r="A42" s="769" t="s">
        <v>915</v>
      </c>
      <c r="B42" s="770" t="s">
        <v>36</v>
      </c>
      <c r="C42" s="769"/>
      <c r="D42" s="771"/>
      <c r="E42" s="772" t="s">
        <v>540</v>
      </c>
      <c r="F42" s="773"/>
      <c r="G42" s="774"/>
      <c r="H42" s="773"/>
      <c r="I42" s="775"/>
      <c r="J42" s="773"/>
      <c r="K42" s="775"/>
    </row>
    <row r="43" spans="1:11" s="776" customFormat="1" ht="15" customHeight="1">
      <c r="A43" s="782" t="s">
        <v>915</v>
      </c>
      <c r="B43" s="800" t="s">
        <v>864</v>
      </c>
      <c r="C43" s="782"/>
      <c r="D43" s="796"/>
      <c r="E43" s="801" t="s">
        <v>918</v>
      </c>
      <c r="F43" s="802"/>
      <c r="G43" s="803"/>
      <c r="H43" s="802"/>
      <c r="I43" s="808"/>
      <c r="J43" s="773"/>
      <c r="K43" s="775"/>
    </row>
    <row r="44" spans="1:11" s="776" customFormat="1" ht="15" customHeight="1">
      <c r="A44" s="761" t="s">
        <v>919</v>
      </c>
      <c r="B44" s="762" t="s">
        <v>36</v>
      </c>
      <c r="C44" s="761"/>
      <c r="D44" s="763"/>
      <c r="E44" s="764" t="s">
        <v>920</v>
      </c>
      <c r="F44" s="773" t="s">
        <v>541</v>
      </c>
      <c r="G44" s="774" t="s">
        <v>326</v>
      </c>
      <c r="H44" s="773" t="s">
        <v>325</v>
      </c>
      <c r="I44" s="775" t="s">
        <v>326</v>
      </c>
      <c r="J44" s="765" t="s">
        <v>37</v>
      </c>
      <c r="K44" s="767" t="s">
        <v>85</v>
      </c>
    </row>
    <row r="45" spans="1:11" s="776" customFormat="1" ht="15" customHeight="1">
      <c r="A45" s="769"/>
      <c r="B45" s="770"/>
      <c r="C45" s="769" t="s">
        <v>919</v>
      </c>
      <c r="D45" s="771" t="s">
        <v>860</v>
      </c>
      <c r="E45" s="772" t="s">
        <v>921</v>
      </c>
      <c r="F45" s="773"/>
      <c r="G45" s="774"/>
      <c r="H45" s="773"/>
      <c r="I45" s="775"/>
      <c r="J45" s="773"/>
      <c r="K45" s="775"/>
    </row>
    <row r="46" spans="1:11" s="776" customFormat="1" ht="15" customHeight="1">
      <c r="A46" s="769"/>
      <c r="B46" s="770"/>
      <c r="C46" s="769" t="s">
        <v>919</v>
      </c>
      <c r="D46" s="771" t="s">
        <v>922</v>
      </c>
      <c r="E46" s="772" t="s">
        <v>923</v>
      </c>
      <c r="F46" s="773"/>
      <c r="G46" s="774"/>
      <c r="H46" s="773"/>
      <c r="I46" s="775"/>
      <c r="J46" s="773"/>
      <c r="K46" s="775"/>
    </row>
    <row r="47" spans="1:11" s="776" customFormat="1" ht="15" customHeight="1">
      <c r="A47" s="782"/>
      <c r="B47" s="800"/>
      <c r="C47" s="782" t="s">
        <v>541</v>
      </c>
      <c r="D47" s="796" t="s">
        <v>924</v>
      </c>
      <c r="E47" s="801" t="s">
        <v>925</v>
      </c>
      <c r="F47" s="773"/>
      <c r="G47" s="774"/>
      <c r="H47" s="773"/>
      <c r="I47" s="775"/>
      <c r="J47" s="773"/>
      <c r="K47" s="775"/>
    </row>
    <row r="48" spans="1:11" s="776" customFormat="1" ht="15" customHeight="1">
      <c r="A48" s="809" t="s">
        <v>926</v>
      </c>
      <c r="B48" s="810" t="s">
        <v>36</v>
      </c>
      <c r="C48" s="809" t="s">
        <v>926</v>
      </c>
      <c r="D48" s="813" t="s">
        <v>315</v>
      </c>
      <c r="E48" s="812" t="s">
        <v>927</v>
      </c>
      <c r="F48" s="765" t="s">
        <v>542</v>
      </c>
      <c r="G48" s="766" t="s">
        <v>927</v>
      </c>
      <c r="H48" s="765" t="s">
        <v>327</v>
      </c>
      <c r="I48" s="767" t="s">
        <v>328</v>
      </c>
      <c r="J48" s="773"/>
      <c r="K48" s="775"/>
    </row>
    <row r="49" spans="1:11" s="776" customFormat="1" ht="15" customHeight="1">
      <c r="A49" s="769" t="s">
        <v>928</v>
      </c>
      <c r="B49" s="770" t="s">
        <v>929</v>
      </c>
      <c r="C49" s="769"/>
      <c r="D49" s="814"/>
      <c r="E49" s="772" t="s">
        <v>930</v>
      </c>
      <c r="F49" s="765" t="s">
        <v>544</v>
      </c>
      <c r="G49" s="766" t="s">
        <v>545</v>
      </c>
      <c r="H49" s="773"/>
      <c r="I49" s="775"/>
      <c r="J49" s="773"/>
      <c r="K49" s="775"/>
    </row>
    <row r="50" spans="1:11" s="776" customFormat="1" ht="15" customHeight="1">
      <c r="A50" s="769"/>
      <c r="B50" s="770"/>
      <c r="C50" s="769" t="s">
        <v>544</v>
      </c>
      <c r="D50" s="814" t="s">
        <v>881</v>
      </c>
      <c r="E50" s="772" t="s">
        <v>931</v>
      </c>
      <c r="F50" s="773"/>
      <c r="G50" s="774"/>
      <c r="H50" s="773"/>
      <c r="I50" s="775"/>
      <c r="J50" s="773"/>
      <c r="K50" s="775"/>
    </row>
    <row r="51" spans="1:11" s="776" customFormat="1" ht="15" customHeight="1">
      <c r="A51" s="769"/>
      <c r="B51" s="770"/>
      <c r="C51" s="769" t="s">
        <v>544</v>
      </c>
      <c r="D51" s="814" t="s">
        <v>883</v>
      </c>
      <c r="E51" s="772" t="s">
        <v>932</v>
      </c>
      <c r="F51" s="773"/>
      <c r="G51" s="774"/>
      <c r="H51" s="773"/>
      <c r="I51" s="775"/>
      <c r="J51" s="773"/>
      <c r="K51" s="775"/>
    </row>
    <row r="52" spans="1:11" s="776" customFormat="1" ht="15" customHeight="1">
      <c r="A52" s="769"/>
      <c r="B52" s="770"/>
      <c r="C52" s="769" t="s">
        <v>544</v>
      </c>
      <c r="D52" s="814" t="s">
        <v>885</v>
      </c>
      <c r="E52" s="772" t="s">
        <v>933</v>
      </c>
      <c r="F52" s="773"/>
      <c r="G52" s="774"/>
      <c r="H52" s="773"/>
      <c r="I52" s="775"/>
      <c r="J52" s="773"/>
      <c r="K52" s="775"/>
    </row>
    <row r="53" spans="1:11" s="776" customFormat="1" ht="15" customHeight="1">
      <c r="A53" s="769"/>
      <c r="B53" s="770"/>
      <c r="C53" s="769" t="s">
        <v>544</v>
      </c>
      <c r="D53" s="814" t="s">
        <v>934</v>
      </c>
      <c r="E53" s="772" t="s">
        <v>935</v>
      </c>
      <c r="F53" s="773"/>
      <c r="G53" s="774"/>
      <c r="H53" s="773"/>
      <c r="I53" s="775"/>
      <c r="J53" s="773"/>
      <c r="K53" s="775"/>
    </row>
    <row r="54" spans="1:11" s="776" customFormat="1" ht="15" customHeight="1">
      <c r="A54" s="782"/>
      <c r="B54" s="815"/>
      <c r="C54" s="782" t="s">
        <v>544</v>
      </c>
      <c r="D54" s="783" t="s">
        <v>873</v>
      </c>
      <c r="E54" s="801" t="s">
        <v>936</v>
      </c>
      <c r="F54" s="802"/>
      <c r="G54" s="803"/>
      <c r="H54" s="802"/>
      <c r="I54" s="808"/>
      <c r="J54" s="802"/>
      <c r="K54" s="808"/>
    </row>
    <row r="55" spans="1:11" s="776" customFormat="1" ht="15" customHeight="1">
      <c r="A55" s="761" t="s">
        <v>546</v>
      </c>
      <c r="B55" s="762" t="s">
        <v>36</v>
      </c>
      <c r="C55" s="784" t="s">
        <v>546</v>
      </c>
      <c r="D55" s="786" t="s">
        <v>315</v>
      </c>
      <c r="E55" s="764" t="s">
        <v>937</v>
      </c>
      <c r="F55" s="765" t="s">
        <v>546</v>
      </c>
      <c r="G55" s="766" t="s">
        <v>547</v>
      </c>
      <c r="H55" s="773" t="s">
        <v>329</v>
      </c>
      <c r="I55" s="775" t="s">
        <v>330</v>
      </c>
      <c r="J55" s="773" t="s">
        <v>38</v>
      </c>
      <c r="K55" s="775" t="s">
        <v>938</v>
      </c>
    </row>
    <row r="56" spans="1:11" s="776" customFormat="1" ht="15" customHeight="1">
      <c r="A56" s="780" t="s">
        <v>939</v>
      </c>
      <c r="B56" s="781" t="s">
        <v>940</v>
      </c>
      <c r="C56" s="769" t="s">
        <v>939</v>
      </c>
      <c r="D56" s="771" t="s">
        <v>941</v>
      </c>
      <c r="E56" s="787" t="s">
        <v>942</v>
      </c>
      <c r="F56" s="773"/>
      <c r="G56" s="774"/>
      <c r="H56" s="773"/>
      <c r="I56" s="775"/>
      <c r="J56" s="773"/>
      <c r="K56" s="775"/>
    </row>
    <row r="57" spans="1:11" s="776" customFormat="1" ht="15" customHeight="1">
      <c r="A57" s="780" t="s">
        <v>546</v>
      </c>
      <c r="B57" s="781" t="s">
        <v>943</v>
      </c>
      <c r="C57" s="780" t="s">
        <v>546</v>
      </c>
      <c r="D57" s="816" t="s">
        <v>904</v>
      </c>
      <c r="E57" s="787" t="s">
        <v>944</v>
      </c>
      <c r="F57" s="802"/>
      <c r="G57" s="803"/>
      <c r="H57" s="773"/>
      <c r="I57" s="775"/>
      <c r="J57" s="773"/>
      <c r="K57" s="775"/>
    </row>
    <row r="58" spans="1:11" s="776" customFormat="1" ht="15" customHeight="1">
      <c r="A58" s="784" t="s">
        <v>945</v>
      </c>
      <c r="B58" s="785" t="s">
        <v>36</v>
      </c>
      <c r="C58" s="784" t="s">
        <v>548</v>
      </c>
      <c r="D58" s="791" t="s">
        <v>315</v>
      </c>
      <c r="E58" s="792" t="s">
        <v>946</v>
      </c>
      <c r="F58" s="765" t="s">
        <v>548</v>
      </c>
      <c r="G58" s="766" t="s">
        <v>549</v>
      </c>
      <c r="H58" s="773"/>
      <c r="I58" s="775"/>
      <c r="J58" s="773"/>
      <c r="K58" s="775"/>
    </row>
    <row r="59" spans="1:11" s="776" customFormat="1" ht="15" customHeight="1">
      <c r="A59" s="793" t="s">
        <v>945</v>
      </c>
      <c r="B59" s="794" t="s">
        <v>864</v>
      </c>
      <c r="C59" s="793" t="s">
        <v>548</v>
      </c>
      <c r="D59" s="798" t="s">
        <v>865</v>
      </c>
      <c r="E59" s="799" t="s">
        <v>947</v>
      </c>
      <c r="F59" s="773"/>
      <c r="G59" s="774"/>
      <c r="H59" s="773"/>
      <c r="I59" s="775"/>
      <c r="J59" s="773"/>
      <c r="K59" s="775"/>
    </row>
    <row r="60" spans="1:11" s="776" customFormat="1" ht="15" customHeight="1">
      <c r="A60" s="793" t="s">
        <v>548</v>
      </c>
      <c r="B60" s="794" t="s">
        <v>877</v>
      </c>
      <c r="C60" s="793" t="s">
        <v>548</v>
      </c>
      <c r="D60" s="798" t="s">
        <v>878</v>
      </c>
      <c r="E60" s="799" t="s">
        <v>948</v>
      </c>
      <c r="F60" s="773"/>
      <c r="G60" s="774"/>
      <c r="H60" s="773"/>
      <c r="I60" s="775"/>
      <c r="J60" s="773"/>
      <c r="K60" s="775"/>
    </row>
    <row r="61" spans="1:11" s="776" customFormat="1" ht="15" customHeight="1">
      <c r="A61" s="769" t="s">
        <v>548</v>
      </c>
      <c r="B61" s="770" t="s">
        <v>949</v>
      </c>
      <c r="C61" s="769" t="s">
        <v>548</v>
      </c>
      <c r="D61" s="771" t="s">
        <v>950</v>
      </c>
      <c r="E61" s="799" t="s">
        <v>951</v>
      </c>
      <c r="F61" s="773"/>
      <c r="G61" s="774"/>
      <c r="H61" s="773"/>
      <c r="I61" s="775"/>
      <c r="J61" s="773"/>
      <c r="K61" s="775"/>
    </row>
    <row r="62" spans="1:11" s="776" customFormat="1" ht="15" customHeight="1">
      <c r="A62" s="805" t="s">
        <v>548</v>
      </c>
      <c r="B62" s="806" t="s">
        <v>872</v>
      </c>
      <c r="C62" s="805" t="s">
        <v>548</v>
      </c>
      <c r="D62" s="807" t="s">
        <v>873</v>
      </c>
      <c r="E62" s="797" t="s">
        <v>952</v>
      </c>
      <c r="F62" s="802"/>
      <c r="G62" s="803"/>
      <c r="H62" s="802"/>
      <c r="I62" s="808"/>
      <c r="J62" s="802"/>
      <c r="K62" s="808"/>
    </row>
    <row r="63" spans="1:11" s="776" customFormat="1" ht="15" customHeight="1">
      <c r="A63" s="784" t="s">
        <v>953</v>
      </c>
      <c r="B63" s="785" t="s">
        <v>36</v>
      </c>
      <c r="C63" s="784" t="s">
        <v>550</v>
      </c>
      <c r="D63" s="786" t="s">
        <v>315</v>
      </c>
      <c r="E63" s="764" t="s">
        <v>954</v>
      </c>
      <c r="F63" s="765" t="s">
        <v>550</v>
      </c>
      <c r="G63" s="766" t="s">
        <v>551</v>
      </c>
      <c r="H63" s="817" t="s">
        <v>955</v>
      </c>
      <c r="I63" s="767" t="s">
        <v>956</v>
      </c>
      <c r="J63" s="817" t="s">
        <v>957</v>
      </c>
      <c r="K63" s="767" t="s">
        <v>958</v>
      </c>
    </row>
    <row r="64" spans="1:11" s="776" customFormat="1" ht="15" customHeight="1">
      <c r="A64" s="769" t="s">
        <v>550</v>
      </c>
      <c r="B64" s="770" t="s">
        <v>864</v>
      </c>
      <c r="C64" s="769" t="s">
        <v>550</v>
      </c>
      <c r="D64" s="771" t="s">
        <v>865</v>
      </c>
      <c r="E64" s="787" t="s">
        <v>959</v>
      </c>
      <c r="F64" s="773"/>
      <c r="G64" s="774"/>
      <c r="H64" s="773"/>
      <c r="I64" s="775"/>
      <c r="J64" s="773"/>
      <c r="K64" s="775"/>
    </row>
    <row r="65" spans="1:11" s="776" customFormat="1" ht="15" customHeight="1">
      <c r="A65" s="784" t="s">
        <v>960</v>
      </c>
      <c r="B65" s="785" t="s">
        <v>36</v>
      </c>
      <c r="C65" s="784" t="s">
        <v>552</v>
      </c>
      <c r="D65" s="791" t="s">
        <v>315</v>
      </c>
      <c r="E65" s="792" t="s">
        <v>961</v>
      </c>
      <c r="F65" s="765" t="s">
        <v>552</v>
      </c>
      <c r="G65" s="766" t="s">
        <v>553</v>
      </c>
      <c r="H65" s="773"/>
      <c r="I65" s="775"/>
      <c r="J65" s="773"/>
      <c r="K65" s="775"/>
    </row>
    <row r="66" spans="1:11" s="776" customFormat="1" ht="15" customHeight="1">
      <c r="A66" s="793" t="s">
        <v>552</v>
      </c>
      <c r="B66" s="794" t="s">
        <v>864</v>
      </c>
      <c r="C66" s="793" t="s">
        <v>552</v>
      </c>
      <c r="D66" s="798" t="s">
        <v>865</v>
      </c>
      <c r="E66" s="799" t="s">
        <v>962</v>
      </c>
      <c r="F66" s="773"/>
      <c r="G66" s="774"/>
      <c r="H66" s="773"/>
      <c r="I66" s="775"/>
      <c r="J66" s="773"/>
      <c r="K66" s="775"/>
    </row>
    <row r="67" spans="1:11" s="776" customFormat="1" ht="15" customHeight="1">
      <c r="A67" s="782" t="s">
        <v>552</v>
      </c>
      <c r="B67" s="800" t="s">
        <v>877</v>
      </c>
      <c r="C67" s="782" t="s">
        <v>552</v>
      </c>
      <c r="D67" s="796" t="s">
        <v>878</v>
      </c>
      <c r="E67" s="797" t="s">
        <v>963</v>
      </c>
      <c r="F67" s="802"/>
      <c r="G67" s="803"/>
      <c r="H67" s="773"/>
      <c r="I67" s="775"/>
      <c r="J67" s="773"/>
      <c r="K67" s="775"/>
    </row>
    <row r="68" spans="1:11" s="776" customFormat="1" ht="15" customHeight="1">
      <c r="A68" s="782" t="s">
        <v>964</v>
      </c>
      <c r="B68" s="800" t="s">
        <v>36</v>
      </c>
      <c r="C68" s="782" t="s">
        <v>964</v>
      </c>
      <c r="D68" s="796" t="s">
        <v>315</v>
      </c>
      <c r="E68" s="801" t="s">
        <v>965</v>
      </c>
      <c r="F68" s="789" t="s">
        <v>554</v>
      </c>
      <c r="G68" s="790" t="s">
        <v>555</v>
      </c>
      <c r="H68" s="773"/>
      <c r="I68" s="775"/>
      <c r="J68" s="773"/>
      <c r="K68" s="775"/>
    </row>
    <row r="69" spans="1:11" s="776" customFormat="1" ht="15" customHeight="1">
      <c r="A69" s="769" t="s">
        <v>966</v>
      </c>
      <c r="B69" s="770" t="s">
        <v>36</v>
      </c>
      <c r="C69" s="769" t="s">
        <v>556</v>
      </c>
      <c r="D69" s="771" t="s">
        <v>315</v>
      </c>
      <c r="E69" s="772" t="s">
        <v>967</v>
      </c>
      <c r="F69" s="765" t="s">
        <v>556</v>
      </c>
      <c r="G69" s="766" t="s">
        <v>557</v>
      </c>
      <c r="H69" s="773"/>
      <c r="I69" s="775"/>
      <c r="J69" s="773"/>
      <c r="K69" s="775"/>
    </row>
    <row r="70" spans="1:11" s="776" customFormat="1" ht="15" customHeight="1">
      <c r="A70" s="793" t="s">
        <v>556</v>
      </c>
      <c r="B70" s="794" t="s">
        <v>864</v>
      </c>
      <c r="C70" s="793" t="s">
        <v>966</v>
      </c>
      <c r="D70" s="798" t="s">
        <v>865</v>
      </c>
      <c r="E70" s="799" t="s">
        <v>968</v>
      </c>
      <c r="F70" s="773"/>
      <c r="G70" s="774"/>
      <c r="H70" s="773"/>
      <c r="I70" s="775"/>
      <c r="J70" s="773"/>
      <c r="K70" s="775"/>
    </row>
    <row r="71" spans="1:11" s="776" customFormat="1" ht="15" customHeight="1">
      <c r="A71" s="793" t="s">
        <v>556</v>
      </c>
      <c r="B71" s="794" t="s">
        <v>877</v>
      </c>
      <c r="C71" s="793" t="s">
        <v>966</v>
      </c>
      <c r="D71" s="798" t="s">
        <v>878</v>
      </c>
      <c r="E71" s="799" t="s">
        <v>969</v>
      </c>
      <c r="F71" s="773"/>
      <c r="G71" s="774"/>
      <c r="H71" s="773"/>
      <c r="I71" s="775"/>
      <c r="J71" s="773"/>
      <c r="K71" s="775"/>
    </row>
    <row r="72" spans="1:11" s="776" customFormat="1" ht="15" customHeight="1">
      <c r="A72" s="769" t="s">
        <v>556</v>
      </c>
      <c r="B72" s="770" t="s">
        <v>949</v>
      </c>
      <c r="C72" s="769"/>
      <c r="D72" s="771"/>
      <c r="E72" s="787" t="s">
        <v>970</v>
      </c>
      <c r="F72" s="773"/>
      <c r="G72" s="774"/>
      <c r="H72" s="773"/>
      <c r="I72" s="775"/>
      <c r="J72" s="773"/>
      <c r="K72" s="775"/>
    </row>
    <row r="73" spans="1:11" s="776" customFormat="1" ht="15" customHeight="1">
      <c r="A73" s="769"/>
      <c r="B73" s="770"/>
      <c r="C73" s="769" t="s">
        <v>556</v>
      </c>
      <c r="D73" s="771" t="s">
        <v>950</v>
      </c>
      <c r="E73" s="772" t="s">
        <v>971</v>
      </c>
      <c r="F73" s="773"/>
      <c r="G73" s="774"/>
      <c r="H73" s="773"/>
      <c r="I73" s="775"/>
      <c r="J73" s="773"/>
      <c r="K73" s="775"/>
    </row>
    <row r="74" spans="1:11" s="776" customFormat="1" ht="15" customHeight="1">
      <c r="A74" s="769"/>
      <c r="B74" s="770"/>
      <c r="C74" s="769" t="s">
        <v>556</v>
      </c>
      <c r="D74" s="771" t="s">
        <v>972</v>
      </c>
      <c r="E74" s="772" t="s">
        <v>973</v>
      </c>
      <c r="F74" s="773"/>
      <c r="G74" s="774"/>
      <c r="H74" s="773"/>
      <c r="I74" s="775"/>
      <c r="J74" s="773"/>
      <c r="K74" s="775"/>
    </row>
    <row r="75" spans="1:11" s="776" customFormat="1" ht="15" customHeight="1">
      <c r="A75" s="769"/>
      <c r="B75" s="770"/>
      <c r="C75" s="769" t="s">
        <v>556</v>
      </c>
      <c r="D75" s="771" t="s">
        <v>974</v>
      </c>
      <c r="E75" s="772" t="s">
        <v>975</v>
      </c>
      <c r="F75" s="773"/>
      <c r="G75" s="774"/>
      <c r="H75" s="773"/>
      <c r="I75" s="775"/>
      <c r="J75" s="773"/>
      <c r="K75" s="775"/>
    </row>
    <row r="76" spans="1:11" s="776" customFormat="1" ht="15" customHeight="1">
      <c r="A76" s="777"/>
      <c r="B76" s="804"/>
      <c r="C76" s="777" t="s">
        <v>556</v>
      </c>
      <c r="D76" s="778" t="s">
        <v>976</v>
      </c>
      <c r="E76" s="772" t="s">
        <v>977</v>
      </c>
      <c r="F76" s="773"/>
      <c r="G76" s="774"/>
      <c r="H76" s="773"/>
      <c r="I76" s="775"/>
      <c r="J76" s="773"/>
      <c r="K76" s="775"/>
    </row>
    <row r="77" spans="1:11" s="776" customFormat="1" ht="15" customHeight="1">
      <c r="A77" s="782" t="s">
        <v>556</v>
      </c>
      <c r="B77" s="800" t="s">
        <v>978</v>
      </c>
      <c r="C77" s="782" t="s">
        <v>556</v>
      </c>
      <c r="D77" s="796" t="s">
        <v>979</v>
      </c>
      <c r="E77" s="797" t="s">
        <v>980</v>
      </c>
      <c r="F77" s="802"/>
      <c r="G77" s="803"/>
      <c r="H77" s="773"/>
      <c r="I77" s="775"/>
      <c r="J77" s="773"/>
      <c r="K77" s="775"/>
    </row>
    <row r="78" spans="1:11" s="776" customFormat="1" ht="15" customHeight="1">
      <c r="A78" s="784" t="s">
        <v>558</v>
      </c>
      <c r="B78" s="785" t="s">
        <v>36</v>
      </c>
      <c r="C78" s="784" t="s">
        <v>558</v>
      </c>
      <c r="D78" s="791" t="s">
        <v>315</v>
      </c>
      <c r="E78" s="792" t="s">
        <v>981</v>
      </c>
      <c r="F78" s="773" t="s">
        <v>558</v>
      </c>
      <c r="G78" s="774" t="s">
        <v>559</v>
      </c>
      <c r="H78" s="773"/>
      <c r="I78" s="775"/>
      <c r="J78" s="773"/>
      <c r="K78" s="775"/>
    </row>
    <row r="79" spans="1:11" s="776" customFormat="1" ht="15" customHeight="1">
      <c r="A79" s="793" t="s">
        <v>558</v>
      </c>
      <c r="B79" s="794" t="s">
        <v>864</v>
      </c>
      <c r="C79" s="793" t="s">
        <v>558</v>
      </c>
      <c r="D79" s="798" t="s">
        <v>865</v>
      </c>
      <c r="E79" s="799" t="s">
        <v>982</v>
      </c>
      <c r="F79" s="773"/>
      <c r="G79" s="774"/>
      <c r="H79" s="773"/>
      <c r="I79" s="775"/>
      <c r="J79" s="773"/>
      <c r="K79" s="775"/>
    </row>
    <row r="80" spans="1:11" s="776" customFormat="1" ht="15" customHeight="1">
      <c r="A80" s="793" t="s">
        <v>558</v>
      </c>
      <c r="B80" s="794" t="s">
        <v>877</v>
      </c>
      <c r="C80" s="793" t="s">
        <v>558</v>
      </c>
      <c r="D80" s="798" t="s">
        <v>878</v>
      </c>
      <c r="E80" s="799" t="s">
        <v>983</v>
      </c>
      <c r="F80" s="773"/>
      <c r="G80" s="774"/>
      <c r="H80" s="773"/>
      <c r="I80" s="775"/>
      <c r="J80" s="773"/>
      <c r="K80" s="775"/>
    </row>
    <row r="81" spans="1:11" s="776" customFormat="1" ht="15" customHeight="1">
      <c r="A81" s="782" t="s">
        <v>558</v>
      </c>
      <c r="B81" s="800" t="s">
        <v>872</v>
      </c>
      <c r="C81" s="782" t="s">
        <v>558</v>
      </c>
      <c r="D81" s="796" t="s">
        <v>873</v>
      </c>
      <c r="E81" s="797" t="s">
        <v>559</v>
      </c>
      <c r="F81" s="773"/>
      <c r="G81" s="774"/>
      <c r="H81" s="773"/>
      <c r="I81" s="775"/>
      <c r="J81" s="773"/>
      <c r="K81" s="775"/>
    </row>
    <row r="82" spans="1:11" s="776" customFormat="1" ht="15" customHeight="1">
      <c r="A82" s="784" t="s">
        <v>560</v>
      </c>
      <c r="B82" s="785" t="s">
        <v>36</v>
      </c>
      <c r="C82" s="784" t="s">
        <v>560</v>
      </c>
      <c r="D82" s="791" t="s">
        <v>315</v>
      </c>
      <c r="E82" s="792" t="s">
        <v>984</v>
      </c>
      <c r="F82" s="765" t="s">
        <v>560</v>
      </c>
      <c r="G82" s="766" t="s">
        <v>561</v>
      </c>
      <c r="H82" s="765" t="s">
        <v>331</v>
      </c>
      <c r="I82" s="767" t="s">
        <v>332</v>
      </c>
      <c r="J82" s="773"/>
      <c r="K82" s="775"/>
    </row>
    <row r="83" spans="1:11" s="776" customFormat="1" ht="15" customHeight="1">
      <c r="A83" s="769" t="s">
        <v>560</v>
      </c>
      <c r="B83" s="770" t="s">
        <v>864</v>
      </c>
      <c r="C83" s="769" t="s">
        <v>560</v>
      </c>
      <c r="D83" s="771" t="s">
        <v>865</v>
      </c>
      <c r="E83" s="799" t="s">
        <v>985</v>
      </c>
      <c r="F83" s="773"/>
      <c r="G83" s="774"/>
      <c r="H83" s="773"/>
      <c r="I83" s="775"/>
      <c r="J83" s="773"/>
      <c r="K83" s="775"/>
    </row>
    <row r="84" spans="1:11" s="776" customFormat="1" ht="15" customHeight="1">
      <c r="A84" s="793" t="s">
        <v>560</v>
      </c>
      <c r="B84" s="794" t="s">
        <v>986</v>
      </c>
      <c r="C84" s="793" t="s">
        <v>560</v>
      </c>
      <c r="D84" s="798" t="s">
        <v>987</v>
      </c>
      <c r="E84" s="799" t="s">
        <v>988</v>
      </c>
      <c r="F84" s="773"/>
      <c r="G84" s="774"/>
      <c r="H84" s="773"/>
      <c r="I84" s="775"/>
      <c r="J84" s="773"/>
      <c r="K84" s="775"/>
    </row>
    <row r="85" spans="1:11" s="776" customFormat="1" ht="15" customHeight="1">
      <c r="A85" s="782" t="s">
        <v>560</v>
      </c>
      <c r="B85" s="800" t="s">
        <v>872</v>
      </c>
      <c r="C85" s="782" t="s">
        <v>560</v>
      </c>
      <c r="D85" s="796" t="s">
        <v>873</v>
      </c>
      <c r="E85" s="797" t="s">
        <v>989</v>
      </c>
      <c r="F85" s="802"/>
      <c r="G85" s="803"/>
      <c r="H85" s="773"/>
      <c r="I85" s="775"/>
      <c r="J85" s="773"/>
      <c r="K85" s="775"/>
    </row>
    <row r="86" spans="1:11" s="776" customFormat="1" ht="15" customHeight="1">
      <c r="A86" s="784" t="s">
        <v>562</v>
      </c>
      <c r="B86" s="785" t="s">
        <v>36</v>
      </c>
      <c r="C86" s="784" t="s">
        <v>562</v>
      </c>
      <c r="D86" s="791" t="s">
        <v>315</v>
      </c>
      <c r="E86" s="792" t="s">
        <v>990</v>
      </c>
      <c r="F86" s="765" t="s">
        <v>562</v>
      </c>
      <c r="G86" s="766" t="s">
        <v>563</v>
      </c>
      <c r="H86" s="773"/>
      <c r="I86" s="775"/>
      <c r="J86" s="773"/>
      <c r="K86" s="775"/>
    </row>
    <row r="87" spans="1:11" s="776" customFormat="1" ht="15" customHeight="1">
      <c r="A87" s="793" t="s">
        <v>562</v>
      </c>
      <c r="B87" s="794" t="s">
        <v>864</v>
      </c>
      <c r="C87" s="793" t="s">
        <v>562</v>
      </c>
      <c r="D87" s="798" t="s">
        <v>893</v>
      </c>
      <c r="E87" s="799" t="s">
        <v>991</v>
      </c>
      <c r="F87" s="773"/>
      <c r="G87" s="774"/>
      <c r="H87" s="773"/>
      <c r="I87" s="775"/>
      <c r="J87" s="773"/>
      <c r="K87" s="775"/>
    </row>
    <row r="88" spans="1:11" s="776" customFormat="1" ht="15" customHeight="1">
      <c r="A88" s="782" t="s">
        <v>562</v>
      </c>
      <c r="B88" s="800" t="s">
        <v>877</v>
      </c>
      <c r="C88" s="782" t="s">
        <v>562</v>
      </c>
      <c r="D88" s="796" t="s">
        <v>878</v>
      </c>
      <c r="E88" s="797" t="s">
        <v>992</v>
      </c>
      <c r="F88" s="802"/>
      <c r="G88" s="803"/>
      <c r="H88" s="802"/>
      <c r="I88" s="808"/>
      <c r="J88" s="773"/>
      <c r="K88" s="775"/>
    </row>
    <row r="89" spans="1:11" s="776" customFormat="1" ht="15" customHeight="1">
      <c r="A89" s="784" t="s">
        <v>564</v>
      </c>
      <c r="B89" s="785" t="s">
        <v>36</v>
      </c>
      <c r="C89" s="784" t="s">
        <v>564</v>
      </c>
      <c r="D89" s="791" t="s">
        <v>315</v>
      </c>
      <c r="E89" s="792" t="s">
        <v>993</v>
      </c>
      <c r="F89" s="765" t="s">
        <v>564</v>
      </c>
      <c r="G89" s="1066" t="s">
        <v>334</v>
      </c>
      <c r="H89" s="773" t="s">
        <v>333</v>
      </c>
      <c r="I89" s="1066" t="s">
        <v>334</v>
      </c>
      <c r="J89" s="773"/>
      <c r="K89" s="775"/>
    </row>
    <row r="90" spans="1:11" s="776" customFormat="1" ht="15" customHeight="1">
      <c r="A90" s="782" t="s">
        <v>564</v>
      </c>
      <c r="B90" s="800" t="s">
        <v>864</v>
      </c>
      <c r="C90" s="782" t="s">
        <v>564</v>
      </c>
      <c r="D90" s="796" t="s">
        <v>865</v>
      </c>
      <c r="E90" s="797" t="s">
        <v>994</v>
      </c>
      <c r="F90" s="802"/>
      <c r="G90" s="1068"/>
      <c r="H90" s="773"/>
      <c r="I90" s="1069"/>
      <c r="J90" s="773"/>
      <c r="K90" s="775"/>
    </row>
    <row r="91" spans="1:11" s="776" customFormat="1" ht="15" customHeight="1">
      <c r="A91" s="809" t="s">
        <v>565</v>
      </c>
      <c r="B91" s="810" t="s">
        <v>36</v>
      </c>
      <c r="C91" s="809" t="s">
        <v>565</v>
      </c>
      <c r="D91" s="811" t="s">
        <v>315</v>
      </c>
      <c r="E91" s="772" t="s">
        <v>336</v>
      </c>
      <c r="F91" s="789" t="s">
        <v>565</v>
      </c>
      <c r="G91" s="790" t="s">
        <v>336</v>
      </c>
      <c r="H91" s="789" t="s">
        <v>335</v>
      </c>
      <c r="I91" s="818" t="s">
        <v>336</v>
      </c>
      <c r="J91" s="773"/>
      <c r="K91" s="775"/>
    </row>
    <row r="92" spans="1:11" s="776" customFormat="1" ht="15" customHeight="1">
      <c r="A92" s="782" t="s">
        <v>995</v>
      </c>
      <c r="B92" s="800" t="s">
        <v>36</v>
      </c>
      <c r="C92" s="782" t="s">
        <v>566</v>
      </c>
      <c r="D92" s="796" t="s">
        <v>315</v>
      </c>
      <c r="E92" s="812" t="s">
        <v>996</v>
      </c>
      <c r="F92" s="789" t="s">
        <v>566</v>
      </c>
      <c r="G92" s="790" t="s">
        <v>997</v>
      </c>
      <c r="H92" s="765" t="s">
        <v>337</v>
      </c>
      <c r="I92" s="767" t="s">
        <v>338</v>
      </c>
      <c r="J92" s="765" t="s">
        <v>39</v>
      </c>
      <c r="K92" s="767" t="s">
        <v>87</v>
      </c>
    </row>
    <row r="93" spans="1:11" s="776" customFormat="1" ht="15" customHeight="1">
      <c r="A93" s="784" t="s">
        <v>568</v>
      </c>
      <c r="B93" s="785" t="s">
        <v>36</v>
      </c>
      <c r="C93" s="784" t="s">
        <v>568</v>
      </c>
      <c r="D93" s="791" t="s">
        <v>315</v>
      </c>
      <c r="E93" s="792" t="s">
        <v>998</v>
      </c>
      <c r="F93" s="765" t="s">
        <v>568</v>
      </c>
      <c r="G93" s="766" t="s">
        <v>569</v>
      </c>
      <c r="H93" s="773"/>
      <c r="I93" s="775"/>
      <c r="J93" s="773"/>
      <c r="K93" s="775"/>
    </row>
    <row r="94" spans="1:11" s="776" customFormat="1" ht="15" customHeight="1">
      <c r="A94" s="793" t="s">
        <v>568</v>
      </c>
      <c r="B94" s="794" t="s">
        <v>864</v>
      </c>
      <c r="C94" s="793" t="s">
        <v>568</v>
      </c>
      <c r="D94" s="798" t="s">
        <v>865</v>
      </c>
      <c r="E94" s="799" t="s">
        <v>999</v>
      </c>
      <c r="F94" s="773"/>
      <c r="G94" s="774"/>
      <c r="H94" s="773"/>
      <c r="I94" s="775"/>
      <c r="J94" s="773"/>
      <c r="K94" s="775"/>
    </row>
    <row r="95" spans="1:11" s="776" customFormat="1" ht="15" customHeight="1">
      <c r="A95" s="782" t="s">
        <v>568</v>
      </c>
      <c r="B95" s="800" t="s">
        <v>943</v>
      </c>
      <c r="C95" s="782" t="s">
        <v>568</v>
      </c>
      <c r="D95" s="796" t="s">
        <v>904</v>
      </c>
      <c r="E95" s="797" t="s">
        <v>1000</v>
      </c>
      <c r="F95" s="802"/>
      <c r="G95" s="803"/>
      <c r="H95" s="773"/>
      <c r="I95" s="775"/>
      <c r="J95" s="773"/>
      <c r="K95" s="775"/>
    </row>
    <row r="96" spans="1:11" s="776" customFormat="1" ht="15" customHeight="1">
      <c r="A96" s="809" t="s">
        <v>570</v>
      </c>
      <c r="B96" s="810" t="s">
        <v>36</v>
      </c>
      <c r="C96" s="809" t="s">
        <v>570</v>
      </c>
      <c r="D96" s="811" t="s">
        <v>315</v>
      </c>
      <c r="E96" s="812" t="s">
        <v>571</v>
      </c>
      <c r="F96" s="789" t="s">
        <v>570</v>
      </c>
      <c r="G96" s="790" t="s">
        <v>571</v>
      </c>
      <c r="H96" s="773"/>
      <c r="I96" s="775"/>
      <c r="J96" s="773"/>
      <c r="K96" s="775"/>
    </row>
    <row r="97" spans="1:11" s="776" customFormat="1" ht="15" customHeight="1">
      <c r="A97" s="809" t="s">
        <v>572</v>
      </c>
      <c r="B97" s="810" t="s">
        <v>36</v>
      </c>
      <c r="C97" s="809" t="s">
        <v>572</v>
      </c>
      <c r="D97" s="811" t="s">
        <v>315</v>
      </c>
      <c r="E97" s="812" t="s">
        <v>573</v>
      </c>
      <c r="F97" s="789" t="s">
        <v>572</v>
      </c>
      <c r="G97" s="790" t="s">
        <v>573</v>
      </c>
      <c r="H97" s="773"/>
      <c r="I97" s="775"/>
      <c r="J97" s="773"/>
      <c r="K97" s="775"/>
    </row>
    <row r="98" spans="1:11" s="776" customFormat="1" ht="15" customHeight="1">
      <c r="A98" s="761" t="s">
        <v>1001</v>
      </c>
      <c r="B98" s="762" t="s">
        <v>929</v>
      </c>
      <c r="C98" s="761" t="s">
        <v>574</v>
      </c>
      <c r="D98" s="788" t="s">
        <v>873</v>
      </c>
      <c r="E98" s="772" t="s">
        <v>575</v>
      </c>
      <c r="F98" s="765" t="s">
        <v>574</v>
      </c>
      <c r="G98" s="766" t="s">
        <v>575</v>
      </c>
      <c r="H98" s="773"/>
      <c r="I98" s="775"/>
      <c r="J98" s="773"/>
      <c r="K98" s="775"/>
    </row>
    <row r="99" spans="1:11" s="776" customFormat="1" ht="15" customHeight="1">
      <c r="A99" s="784" t="s">
        <v>576</v>
      </c>
      <c r="B99" s="785" t="s">
        <v>36</v>
      </c>
      <c r="C99" s="784" t="s">
        <v>576</v>
      </c>
      <c r="D99" s="791" t="s">
        <v>315</v>
      </c>
      <c r="E99" s="792" t="s">
        <v>1002</v>
      </c>
      <c r="F99" s="765" t="s">
        <v>576</v>
      </c>
      <c r="G99" s="766" t="s">
        <v>577</v>
      </c>
      <c r="H99" s="765" t="s">
        <v>339</v>
      </c>
      <c r="I99" s="1066" t="s">
        <v>340</v>
      </c>
      <c r="J99" s="773"/>
      <c r="K99" s="775"/>
    </row>
    <row r="100" spans="1:11" s="776" customFormat="1" ht="15" customHeight="1">
      <c r="A100" s="782" t="s">
        <v>576</v>
      </c>
      <c r="B100" s="800" t="s">
        <v>864</v>
      </c>
      <c r="C100" s="782" t="s">
        <v>576</v>
      </c>
      <c r="D100" s="796" t="s">
        <v>941</v>
      </c>
      <c r="E100" s="787" t="s">
        <v>1003</v>
      </c>
      <c r="F100" s="802"/>
      <c r="G100" s="803"/>
      <c r="H100" s="773"/>
      <c r="I100" s="1067"/>
      <c r="J100" s="773"/>
      <c r="K100" s="775"/>
    </row>
    <row r="101" spans="1:11" s="776" customFormat="1" ht="15" customHeight="1">
      <c r="A101" s="809" t="s">
        <v>578</v>
      </c>
      <c r="B101" s="810" t="s">
        <v>929</v>
      </c>
      <c r="C101" s="809" t="s">
        <v>578</v>
      </c>
      <c r="D101" s="811" t="s">
        <v>1004</v>
      </c>
      <c r="E101" s="812" t="s">
        <v>579</v>
      </c>
      <c r="F101" s="789" t="s">
        <v>578</v>
      </c>
      <c r="G101" s="812" t="s">
        <v>579</v>
      </c>
      <c r="H101" s="773"/>
      <c r="I101" s="775"/>
      <c r="J101" s="773"/>
      <c r="K101" s="775"/>
    </row>
    <row r="102" spans="1:11" s="776" customFormat="1" ht="15" customHeight="1">
      <c r="A102" s="784" t="s">
        <v>580</v>
      </c>
      <c r="B102" s="785" t="s">
        <v>36</v>
      </c>
      <c r="C102" s="784" t="s">
        <v>580</v>
      </c>
      <c r="D102" s="791" t="s">
        <v>315</v>
      </c>
      <c r="E102" s="779" t="s">
        <v>1005</v>
      </c>
      <c r="F102" s="765" t="s">
        <v>580</v>
      </c>
      <c r="G102" s="766" t="s">
        <v>581</v>
      </c>
      <c r="H102" s="773"/>
      <c r="I102" s="775"/>
      <c r="J102" s="773"/>
      <c r="K102" s="775"/>
    </row>
    <row r="103" spans="1:11" s="776" customFormat="1" ht="15" customHeight="1">
      <c r="A103" s="793" t="s">
        <v>1006</v>
      </c>
      <c r="B103" s="794" t="s">
        <v>864</v>
      </c>
      <c r="C103" s="793" t="s">
        <v>1006</v>
      </c>
      <c r="D103" s="798" t="s">
        <v>865</v>
      </c>
      <c r="E103" s="799" t="s">
        <v>1007</v>
      </c>
      <c r="F103" s="773"/>
      <c r="G103" s="774"/>
      <c r="H103" s="773"/>
      <c r="I103" s="775"/>
      <c r="J103" s="773"/>
      <c r="K103" s="775"/>
    </row>
    <row r="104" spans="1:11" s="776" customFormat="1" ht="15" customHeight="1">
      <c r="A104" s="780" t="s">
        <v>1006</v>
      </c>
      <c r="B104" s="781" t="s">
        <v>929</v>
      </c>
      <c r="C104" s="780" t="s">
        <v>580</v>
      </c>
      <c r="D104" s="816" t="s">
        <v>873</v>
      </c>
      <c r="E104" s="787" t="s">
        <v>581</v>
      </c>
      <c r="F104" s="773"/>
      <c r="G104" s="774"/>
      <c r="H104" s="773"/>
      <c r="I104" s="775"/>
      <c r="J104" s="773"/>
      <c r="K104" s="775"/>
    </row>
    <row r="105" spans="1:11" s="776" customFormat="1" ht="15" customHeight="1">
      <c r="A105" s="784" t="s">
        <v>582</v>
      </c>
      <c r="B105" s="785" t="s">
        <v>36</v>
      </c>
      <c r="C105" s="784" t="s">
        <v>582</v>
      </c>
      <c r="D105" s="791" t="s">
        <v>315</v>
      </c>
      <c r="E105" s="792" t="s">
        <v>1008</v>
      </c>
      <c r="F105" s="765" t="s">
        <v>582</v>
      </c>
      <c r="G105" s="766" t="s">
        <v>583</v>
      </c>
      <c r="H105" s="765" t="s">
        <v>341</v>
      </c>
      <c r="I105" s="767" t="s">
        <v>342</v>
      </c>
      <c r="J105" s="765" t="s">
        <v>40</v>
      </c>
      <c r="K105" s="767" t="s">
        <v>88</v>
      </c>
    </row>
    <row r="106" spans="1:11" s="776" customFormat="1" ht="15" customHeight="1">
      <c r="A106" s="793" t="s">
        <v>582</v>
      </c>
      <c r="B106" s="794" t="s">
        <v>864</v>
      </c>
      <c r="C106" s="793" t="s">
        <v>582</v>
      </c>
      <c r="D106" s="798" t="s">
        <v>865</v>
      </c>
      <c r="E106" s="799" t="s">
        <v>1009</v>
      </c>
      <c r="F106" s="773"/>
      <c r="G106" s="774"/>
      <c r="H106" s="773"/>
      <c r="I106" s="775"/>
      <c r="J106" s="773"/>
      <c r="K106" s="775"/>
    </row>
    <row r="107" spans="1:11" s="776" customFormat="1" ht="15" customHeight="1">
      <c r="A107" s="782" t="s">
        <v>582</v>
      </c>
      <c r="B107" s="800" t="s">
        <v>877</v>
      </c>
      <c r="C107" s="782" t="s">
        <v>582</v>
      </c>
      <c r="D107" s="796" t="s">
        <v>878</v>
      </c>
      <c r="E107" s="797" t="s">
        <v>1010</v>
      </c>
      <c r="F107" s="802"/>
      <c r="G107" s="803"/>
      <c r="H107" s="773"/>
      <c r="I107" s="775"/>
      <c r="J107" s="773"/>
      <c r="K107" s="775"/>
    </row>
    <row r="108" spans="1:11" s="776" customFormat="1" ht="15" customHeight="1">
      <c r="A108" s="769" t="s">
        <v>584</v>
      </c>
      <c r="B108" s="770" t="s">
        <v>872</v>
      </c>
      <c r="C108" s="769" t="s">
        <v>584</v>
      </c>
      <c r="D108" s="771" t="s">
        <v>873</v>
      </c>
      <c r="E108" s="772" t="s">
        <v>585</v>
      </c>
      <c r="F108" s="773" t="s">
        <v>584</v>
      </c>
      <c r="G108" s="774" t="s">
        <v>585</v>
      </c>
      <c r="H108" s="819"/>
      <c r="I108" s="808"/>
      <c r="J108" s="773"/>
      <c r="K108" s="775"/>
    </row>
    <row r="109" spans="1:11" s="776" customFormat="1" ht="15" customHeight="1">
      <c r="A109" s="784" t="s">
        <v>1011</v>
      </c>
      <c r="B109" s="785" t="s">
        <v>36</v>
      </c>
      <c r="C109" s="784" t="s">
        <v>1011</v>
      </c>
      <c r="D109" s="791" t="s">
        <v>860</v>
      </c>
      <c r="E109" s="792" t="s">
        <v>1012</v>
      </c>
      <c r="F109" s="765" t="s">
        <v>586</v>
      </c>
      <c r="G109" s="766" t="s">
        <v>344</v>
      </c>
      <c r="H109" s="773" t="s">
        <v>343</v>
      </c>
      <c r="I109" s="775" t="s">
        <v>344</v>
      </c>
      <c r="J109" s="773"/>
      <c r="K109" s="775"/>
    </row>
    <row r="110" spans="1:11" s="776" customFormat="1" ht="15" customHeight="1">
      <c r="A110" s="793" t="s">
        <v>1011</v>
      </c>
      <c r="B110" s="794" t="s">
        <v>940</v>
      </c>
      <c r="C110" s="793" t="s">
        <v>1011</v>
      </c>
      <c r="D110" s="798" t="s">
        <v>941</v>
      </c>
      <c r="E110" s="799" t="s">
        <v>1013</v>
      </c>
      <c r="F110" s="773"/>
      <c r="G110" s="774"/>
      <c r="H110" s="773"/>
      <c r="I110" s="775"/>
      <c r="J110" s="773"/>
      <c r="K110" s="775"/>
    </row>
    <row r="111" spans="1:11" s="776" customFormat="1" ht="15" customHeight="1">
      <c r="A111" s="777" t="s">
        <v>1011</v>
      </c>
      <c r="B111" s="804" t="s">
        <v>986</v>
      </c>
      <c r="C111" s="777" t="s">
        <v>1011</v>
      </c>
      <c r="D111" s="778" t="s">
        <v>987</v>
      </c>
      <c r="E111" s="799" t="s">
        <v>1014</v>
      </c>
      <c r="F111" s="773"/>
      <c r="G111" s="774"/>
      <c r="H111" s="773"/>
      <c r="I111" s="775"/>
      <c r="J111" s="773"/>
      <c r="K111" s="775"/>
    </row>
    <row r="112" spans="1:11" s="776" customFormat="1" ht="15" customHeight="1">
      <c r="A112" s="782" t="s">
        <v>1011</v>
      </c>
      <c r="B112" s="800" t="s">
        <v>929</v>
      </c>
      <c r="C112" s="782" t="s">
        <v>1011</v>
      </c>
      <c r="D112" s="796" t="s">
        <v>1004</v>
      </c>
      <c r="E112" s="797" t="s">
        <v>1015</v>
      </c>
      <c r="F112" s="802"/>
      <c r="G112" s="803"/>
      <c r="H112" s="773"/>
      <c r="I112" s="775"/>
      <c r="J112" s="773"/>
      <c r="K112" s="775"/>
    </row>
    <row r="113" spans="1:11" s="776" customFormat="1" ht="15" customHeight="1">
      <c r="A113" s="784" t="s">
        <v>1016</v>
      </c>
      <c r="B113" s="785" t="s">
        <v>36</v>
      </c>
      <c r="C113" s="784" t="s">
        <v>1016</v>
      </c>
      <c r="D113" s="791" t="s">
        <v>315</v>
      </c>
      <c r="E113" s="792" t="s">
        <v>588</v>
      </c>
      <c r="F113" s="765" t="s">
        <v>587</v>
      </c>
      <c r="G113" s="766" t="s">
        <v>588</v>
      </c>
      <c r="H113" s="765" t="s">
        <v>345</v>
      </c>
      <c r="I113" s="1066" t="s">
        <v>346</v>
      </c>
      <c r="J113" s="773"/>
      <c r="K113" s="775"/>
    </row>
    <row r="114" spans="1:11" s="776" customFormat="1" ht="15" customHeight="1">
      <c r="A114" s="782"/>
      <c r="B114" s="800"/>
      <c r="C114" s="782" t="s">
        <v>1016</v>
      </c>
      <c r="D114" s="796" t="s">
        <v>1017</v>
      </c>
      <c r="E114" s="801" t="s">
        <v>1018</v>
      </c>
      <c r="F114" s="802"/>
      <c r="G114" s="803"/>
      <c r="H114" s="773"/>
      <c r="I114" s="1067"/>
      <c r="J114" s="773"/>
      <c r="K114" s="775"/>
    </row>
    <row r="115" spans="1:11" s="776" customFormat="1" ht="15" customHeight="1">
      <c r="A115" s="784" t="s">
        <v>1019</v>
      </c>
      <c r="B115" s="785" t="s">
        <v>36</v>
      </c>
      <c r="C115" s="784" t="s">
        <v>1019</v>
      </c>
      <c r="D115" s="791" t="s">
        <v>315</v>
      </c>
      <c r="E115" s="792" t="s">
        <v>1020</v>
      </c>
      <c r="F115" s="765" t="s">
        <v>589</v>
      </c>
      <c r="G115" s="766" t="s">
        <v>590</v>
      </c>
      <c r="H115" s="773"/>
      <c r="I115" s="775"/>
      <c r="J115" s="773"/>
      <c r="K115" s="775"/>
    </row>
    <row r="116" spans="1:11" s="776" customFormat="1" ht="15" customHeight="1">
      <c r="A116" s="782" t="s">
        <v>1019</v>
      </c>
      <c r="B116" s="800" t="s">
        <v>864</v>
      </c>
      <c r="C116" s="782" t="s">
        <v>1019</v>
      </c>
      <c r="D116" s="796" t="s">
        <v>865</v>
      </c>
      <c r="E116" s="797" t="s">
        <v>1021</v>
      </c>
      <c r="F116" s="773"/>
      <c r="G116" s="774"/>
      <c r="H116" s="773"/>
      <c r="I116" s="775"/>
      <c r="J116" s="773"/>
      <c r="K116" s="775"/>
    </row>
    <row r="117" spans="1:11" s="776" customFormat="1" ht="15" customHeight="1">
      <c r="A117" s="784" t="s">
        <v>1022</v>
      </c>
      <c r="B117" s="785" t="s">
        <v>36</v>
      </c>
      <c r="C117" s="784" t="s">
        <v>1022</v>
      </c>
      <c r="D117" s="791" t="s">
        <v>315</v>
      </c>
      <c r="E117" s="792" t="s">
        <v>1023</v>
      </c>
      <c r="F117" s="817" t="s">
        <v>1022</v>
      </c>
      <c r="G117" s="766" t="s">
        <v>1024</v>
      </c>
      <c r="H117" s="773"/>
      <c r="I117" s="775"/>
      <c r="J117" s="773"/>
      <c r="K117" s="775"/>
    </row>
    <row r="118" spans="1:11" s="776" customFormat="1" ht="15" customHeight="1">
      <c r="A118" s="782" t="s">
        <v>1022</v>
      </c>
      <c r="B118" s="800" t="s">
        <v>864</v>
      </c>
      <c r="C118" s="782" t="s">
        <v>1022</v>
      </c>
      <c r="D118" s="796" t="s">
        <v>865</v>
      </c>
      <c r="E118" s="797" t="s">
        <v>1025</v>
      </c>
      <c r="F118" s="802"/>
      <c r="G118" s="803"/>
      <c r="H118" s="802"/>
      <c r="I118" s="808"/>
      <c r="J118" s="773"/>
      <c r="K118" s="775"/>
    </row>
    <row r="119" spans="1:11" s="776" customFormat="1" ht="15" customHeight="1">
      <c r="A119" s="784" t="s">
        <v>1026</v>
      </c>
      <c r="B119" s="785" t="s">
        <v>36</v>
      </c>
      <c r="C119" s="784" t="s">
        <v>1026</v>
      </c>
      <c r="D119" s="791" t="s">
        <v>315</v>
      </c>
      <c r="E119" s="792" t="s">
        <v>1027</v>
      </c>
      <c r="F119" s="765" t="s">
        <v>593</v>
      </c>
      <c r="G119" s="766" t="s">
        <v>594</v>
      </c>
      <c r="H119" s="765" t="s">
        <v>347</v>
      </c>
      <c r="I119" s="767" t="s">
        <v>348</v>
      </c>
      <c r="J119" s="773"/>
      <c r="K119" s="775"/>
    </row>
    <row r="120" spans="1:11" s="776" customFormat="1" ht="15" customHeight="1">
      <c r="A120" s="782" t="s">
        <v>1026</v>
      </c>
      <c r="B120" s="800" t="s">
        <v>872</v>
      </c>
      <c r="C120" s="782" t="s">
        <v>1026</v>
      </c>
      <c r="D120" s="796" t="s">
        <v>873</v>
      </c>
      <c r="E120" s="797" t="s">
        <v>1028</v>
      </c>
      <c r="F120" s="802"/>
      <c r="G120" s="803"/>
      <c r="H120" s="773"/>
      <c r="I120" s="775"/>
      <c r="J120" s="773"/>
      <c r="K120" s="775"/>
    </row>
    <row r="121" spans="1:11" s="776" customFormat="1" ht="15" customHeight="1">
      <c r="A121" s="784" t="s">
        <v>1029</v>
      </c>
      <c r="B121" s="785" t="s">
        <v>1030</v>
      </c>
      <c r="C121" s="784" t="s">
        <v>1031</v>
      </c>
      <c r="D121" s="791" t="s">
        <v>860</v>
      </c>
      <c r="E121" s="792" t="s">
        <v>1032</v>
      </c>
      <c r="F121" s="765" t="s">
        <v>595</v>
      </c>
      <c r="G121" s="766" t="s">
        <v>596</v>
      </c>
      <c r="H121" s="773"/>
      <c r="I121" s="775"/>
      <c r="J121" s="773"/>
      <c r="K121" s="775"/>
    </row>
    <row r="122" spans="1:11" s="776" customFormat="1" ht="15" customHeight="1">
      <c r="A122" s="782" t="s">
        <v>1029</v>
      </c>
      <c r="B122" s="800" t="s">
        <v>943</v>
      </c>
      <c r="C122" s="782" t="s">
        <v>1031</v>
      </c>
      <c r="D122" s="796" t="s">
        <v>873</v>
      </c>
      <c r="E122" s="801" t="s">
        <v>1033</v>
      </c>
      <c r="F122" s="802"/>
      <c r="G122" s="803"/>
      <c r="H122" s="802"/>
      <c r="I122" s="808"/>
      <c r="J122" s="773"/>
      <c r="K122" s="775"/>
    </row>
    <row r="123" spans="1:11" s="776" customFormat="1" ht="30" customHeight="1">
      <c r="A123" s="820" t="s">
        <v>597</v>
      </c>
      <c r="B123" s="821" t="s">
        <v>36</v>
      </c>
      <c r="C123" s="820" t="s">
        <v>597</v>
      </c>
      <c r="D123" s="822" t="s">
        <v>315</v>
      </c>
      <c r="E123" s="823" t="s">
        <v>350</v>
      </c>
      <c r="F123" s="824" t="s">
        <v>597</v>
      </c>
      <c r="G123" s="818" t="s">
        <v>350</v>
      </c>
      <c r="H123" s="824" t="s">
        <v>349</v>
      </c>
      <c r="I123" s="818" t="s">
        <v>350</v>
      </c>
      <c r="J123" s="825" t="s">
        <v>1034</v>
      </c>
      <c r="K123" s="826" t="s">
        <v>1035</v>
      </c>
    </row>
    <row r="124" spans="1:11" s="776" customFormat="1" ht="15" customHeight="1">
      <c r="A124" s="809" t="s">
        <v>598</v>
      </c>
      <c r="B124" s="810" t="s">
        <v>36</v>
      </c>
      <c r="C124" s="809" t="s">
        <v>598</v>
      </c>
      <c r="D124" s="811" t="s">
        <v>315</v>
      </c>
      <c r="E124" s="812" t="s">
        <v>352</v>
      </c>
      <c r="F124" s="789" t="s">
        <v>598</v>
      </c>
      <c r="G124" s="790" t="s">
        <v>352</v>
      </c>
      <c r="H124" s="789" t="s">
        <v>351</v>
      </c>
      <c r="I124" s="818" t="s">
        <v>352</v>
      </c>
      <c r="J124" s="773" t="s">
        <v>41</v>
      </c>
      <c r="K124" s="775" t="s">
        <v>89</v>
      </c>
    </row>
    <row r="125" spans="1:11" s="776" customFormat="1" ht="15" customHeight="1">
      <c r="A125" s="809" t="s">
        <v>599</v>
      </c>
      <c r="B125" s="810" t="s">
        <v>36</v>
      </c>
      <c r="C125" s="809" t="s">
        <v>599</v>
      </c>
      <c r="D125" s="811" t="s">
        <v>315</v>
      </c>
      <c r="E125" s="812" t="s">
        <v>600</v>
      </c>
      <c r="F125" s="789" t="s">
        <v>599</v>
      </c>
      <c r="G125" s="790" t="s">
        <v>600</v>
      </c>
      <c r="H125" s="789" t="s">
        <v>353</v>
      </c>
      <c r="I125" s="818" t="s">
        <v>354</v>
      </c>
      <c r="J125" s="802"/>
      <c r="K125" s="808"/>
    </row>
    <row r="126" spans="1:11" s="776" customFormat="1" ht="15" customHeight="1">
      <c r="A126" s="761" t="s">
        <v>601</v>
      </c>
      <c r="B126" s="762" t="s">
        <v>36</v>
      </c>
      <c r="C126" s="761" t="s">
        <v>601</v>
      </c>
      <c r="D126" s="763" t="s">
        <v>315</v>
      </c>
      <c r="E126" s="764" t="s">
        <v>1036</v>
      </c>
      <c r="F126" s="765" t="s">
        <v>601</v>
      </c>
      <c r="G126" s="827" t="s">
        <v>602</v>
      </c>
      <c r="H126" s="765" t="s">
        <v>353</v>
      </c>
      <c r="I126" s="827" t="s">
        <v>1037</v>
      </c>
      <c r="J126" s="765" t="s">
        <v>41</v>
      </c>
      <c r="K126" s="767" t="s">
        <v>1038</v>
      </c>
    </row>
    <row r="127" spans="1:11" s="776" customFormat="1" ht="15" customHeight="1">
      <c r="A127" s="793" t="s">
        <v>601</v>
      </c>
      <c r="B127" s="794" t="s">
        <v>864</v>
      </c>
      <c r="C127" s="793" t="s">
        <v>601</v>
      </c>
      <c r="D127" s="798" t="s">
        <v>865</v>
      </c>
      <c r="E127" s="799" t="s">
        <v>1039</v>
      </c>
      <c r="F127" s="773"/>
      <c r="G127" s="774"/>
      <c r="H127" s="773"/>
      <c r="I127" s="775"/>
      <c r="J127" s="773"/>
      <c r="K127" s="775"/>
    </row>
    <row r="128" spans="1:11" s="776" customFormat="1" ht="15" customHeight="1">
      <c r="A128" s="769" t="s">
        <v>601</v>
      </c>
      <c r="B128" s="770" t="s">
        <v>877</v>
      </c>
      <c r="C128" s="769"/>
      <c r="D128" s="771"/>
      <c r="E128" s="772" t="s">
        <v>1040</v>
      </c>
      <c r="F128" s="773"/>
      <c r="G128" s="774"/>
      <c r="H128" s="773"/>
      <c r="I128" s="775"/>
      <c r="J128" s="773"/>
      <c r="K128" s="775"/>
    </row>
    <row r="129" spans="1:11" s="776" customFormat="1" ht="15" customHeight="1">
      <c r="A129" s="769"/>
      <c r="B129" s="770"/>
      <c r="C129" s="769" t="s">
        <v>601</v>
      </c>
      <c r="D129" s="771" t="s">
        <v>878</v>
      </c>
      <c r="E129" s="772" t="s">
        <v>1041</v>
      </c>
      <c r="F129" s="773"/>
      <c r="G129" s="774"/>
      <c r="H129" s="773"/>
      <c r="I129" s="775"/>
      <c r="J129" s="773"/>
      <c r="K129" s="775"/>
    </row>
    <row r="130" spans="1:11" s="776" customFormat="1" ht="15" customHeight="1">
      <c r="A130" s="777"/>
      <c r="B130" s="804"/>
      <c r="C130" s="777" t="s">
        <v>601</v>
      </c>
      <c r="D130" s="778" t="s">
        <v>1042</v>
      </c>
      <c r="E130" s="779" t="s">
        <v>1040</v>
      </c>
      <c r="F130" s="773"/>
      <c r="G130" s="774"/>
      <c r="H130" s="773"/>
      <c r="I130" s="775"/>
      <c r="J130" s="773"/>
      <c r="K130" s="775"/>
    </row>
    <row r="131" spans="1:11" s="776" customFormat="1" ht="15" customHeight="1">
      <c r="A131" s="782" t="s">
        <v>601</v>
      </c>
      <c r="B131" s="800" t="s">
        <v>872</v>
      </c>
      <c r="C131" s="782" t="s">
        <v>601</v>
      </c>
      <c r="D131" s="796" t="s">
        <v>873</v>
      </c>
      <c r="E131" s="801" t="s">
        <v>602</v>
      </c>
      <c r="F131" s="802"/>
      <c r="G131" s="803"/>
      <c r="H131" s="802"/>
      <c r="I131" s="808"/>
      <c r="J131" s="773"/>
      <c r="K131" s="775"/>
    </row>
    <row r="132" spans="1:11" s="776" customFormat="1" ht="15" customHeight="1">
      <c r="A132" s="784" t="s">
        <v>603</v>
      </c>
      <c r="B132" s="785" t="s">
        <v>36</v>
      </c>
      <c r="C132" s="784" t="s">
        <v>603</v>
      </c>
      <c r="D132" s="791" t="s">
        <v>315</v>
      </c>
      <c r="E132" s="792" t="s">
        <v>1043</v>
      </c>
      <c r="F132" s="765" t="s">
        <v>603</v>
      </c>
      <c r="G132" s="766" t="s">
        <v>1044</v>
      </c>
      <c r="H132" s="765" t="s">
        <v>355</v>
      </c>
      <c r="I132" s="767" t="s">
        <v>1044</v>
      </c>
      <c r="J132" s="773"/>
      <c r="K132" s="775"/>
    </row>
    <row r="133" spans="1:11" s="776" customFormat="1" ht="15" customHeight="1">
      <c r="A133" s="769" t="s">
        <v>603</v>
      </c>
      <c r="B133" s="770" t="s">
        <v>864</v>
      </c>
      <c r="C133" s="769" t="s">
        <v>603</v>
      </c>
      <c r="D133" s="771" t="s">
        <v>865</v>
      </c>
      <c r="E133" s="772" t="s">
        <v>1045</v>
      </c>
      <c r="F133" s="773"/>
      <c r="G133" s="774"/>
      <c r="H133" s="773"/>
      <c r="I133" s="775"/>
      <c r="J133" s="773"/>
      <c r="K133" s="775"/>
    </row>
    <row r="134" spans="1:11" s="776" customFormat="1" ht="25.5" customHeight="1">
      <c r="A134" s="784" t="s">
        <v>604</v>
      </c>
      <c r="B134" s="785" t="s">
        <v>36</v>
      </c>
      <c r="C134" s="784" t="s">
        <v>604</v>
      </c>
      <c r="D134" s="786" t="s">
        <v>315</v>
      </c>
      <c r="E134" s="764" t="s">
        <v>1046</v>
      </c>
      <c r="F134" s="765" t="s">
        <v>604</v>
      </c>
      <c r="G134" s="827" t="s">
        <v>1047</v>
      </c>
      <c r="H134" s="765" t="s">
        <v>357</v>
      </c>
      <c r="I134" s="1066" t="s">
        <v>1048</v>
      </c>
      <c r="J134" s="773"/>
      <c r="K134" s="775"/>
    </row>
    <row r="135" spans="1:11" s="776" customFormat="1" ht="15" customHeight="1">
      <c r="A135" s="769" t="s">
        <v>1049</v>
      </c>
      <c r="B135" s="770" t="s">
        <v>864</v>
      </c>
      <c r="C135" s="769" t="s">
        <v>604</v>
      </c>
      <c r="D135" s="771" t="s">
        <v>865</v>
      </c>
      <c r="E135" s="787" t="s">
        <v>1050</v>
      </c>
      <c r="F135" s="773"/>
      <c r="G135" s="774"/>
      <c r="H135" s="773"/>
      <c r="I135" s="1067"/>
      <c r="J135" s="773"/>
      <c r="K135" s="775"/>
    </row>
    <row r="136" spans="1:11" s="776" customFormat="1" ht="15" customHeight="1">
      <c r="A136" s="809" t="s">
        <v>1051</v>
      </c>
      <c r="B136" s="810" t="s">
        <v>36</v>
      </c>
      <c r="C136" s="809" t="s">
        <v>1051</v>
      </c>
      <c r="D136" s="811" t="s">
        <v>315</v>
      </c>
      <c r="E136" s="812" t="s">
        <v>607</v>
      </c>
      <c r="F136" s="789" t="s">
        <v>606</v>
      </c>
      <c r="G136" s="790" t="s">
        <v>607</v>
      </c>
      <c r="H136" s="773"/>
      <c r="I136" s="1067"/>
      <c r="J136" s="773"/>
      <c r="K136" s="775"/>
    </row>
    <row r="137" spans="1:11" s="776" customFormat="1" ht="15" customHeight="1">
      <c r="A137" s="784" t="s">
        <v>1052</v>
      </c>
      <c r="B137" s="785" t="s">
        <v>36</v>
      </c>
      <c r="C137" s="784" t="s">
        <v>1052</v>
      </c>
      <c r="D137" s="791" t="s">
        <v>315</v>
      </c>
      <c r="E137" s="792" t="s">
        <v>1053</v>
      </c>
      <c r="F137" s="765" t="s">
        <v>608</v>
      </c>
      <c r="G137" s="828" t="s">
        <v>1054</v>
      </c>
      <c r="H137" s="773"/>
      <c r="I137" s="775"/>
      <c r="J137" s="773"/>
      <c r="K137" s="775"/>
    </row>
    <row r="138" spans="1:11" s="776" customFormat="1" ht="15" customHeight="1">
      <c r="A138" s="793" t="s">
        <v>1052</v>
      </c>
      <c r="B138" s="794" t="s">
        <v>940</v>
      </c>
      <c r="C138" s="793" t="s">
        <v>1052</v>
      </c>
      <c r="D138" s="798" t="s">
        <v>941</v>
      </c>
      <c r="E138" s="799" t="s">
        <v>1055</v>
      </c>
      <c r="F138" s="773"/>
      <c r="G138" s="829"/>
      <c r="H138" s="773"/>
      <c r="I138" s="775"/>
      <c r="J138" s="773"/>
      <c r="K138" s="775"/>
    </row>
    <row r="139" spans="1:11" s="776" customFormat="1" ht="15" customHeight="1">
      <c r="A139" s="805" t="s">
        <v>1052</v>
      </c>
      <c r="B139" s="806" t="s">
        <v>872</v>
      </c>
      <c r="C139" s="805" t="s">
        <v>1052</v>
      </c>
      <c r="D139" s="807" t="s">
        <v>873</v>
      </c>
      <c r="E139" s="797" t="s">
        <v>609</v>
      </c>
      <c r="F139" s="802"/>
      <c r="G139" s="803"/>
      <c r="H139" s="802"/>
      <c r="I139" s="808"/>
      <c r="J139" s="773"/>
      <c r="K139" s="775"/>
    </row>
    <row r="140" spans="1:11" s="776" customFormat="1" ht="15" customHeight="1">
      <c r="A140" s="784" t="s">
        <v>1056</v>
      </c>
      <c r="B140" s="785" t="s">
        <v>36</v>
      </c>
      <c r="C140" s="784" t="s">
        <v>1056</v>
      </c>
      <c r="D140" s="791" t="s">
        <v>315</v>
      </c>
      <c r="E140" s="792" t="s">
        <v>1057</v>
      </c>
      <c r="F140" s="765" t="s">
        <v>610</v>
      </c>
      <c r="G140" s="766" t="s">
        <v>360</v>
      </c>
      <c r="H140" s="765" t="s">
        <v>359</v>
      </c>
      <c r="I140" s="767" t="s">
        <v>360</v>
      </c>
      <c r="J140" s="773"/>
      <c r="K140" s="775"/>
    </row>
    <row r="141" spans="1:11" s="776" customFormat="1" ht="15" customHeight="1">
      <c r="A141" s="769" t="s">
        <v>1056</v>
      </c>
      <c r="B141" s="770" t="s">
        <v>864</v>
      </c>
      <c r="C141" s="769" t="s">
        <v>610</v>
      </c>
      <c r="D141" s="771" t="s">
        <v>865</v>
      </c>
      <c r="E141" s="772" t="s">
        <v>1058</v>
      </c>
      <c r="F141" s="773"/>
      <c r="G141" s="774"/>
      <c r="H141" s="773"/>
      <c r="I141" s="775"/>
      <c r="J141" s="773"/>
      <c r="K141" s="775"/>
    </row>
    <row r="142" spans="1:11" s="776" customFormat="1" ht="15" customHeight="1">
      <c r="A142" s="793" t="s">
        <v>610</v>
      </c>
      <c r="B142" s="794" t="s">
        <v>877</v>
      </c>
      <c r="C142" s="793" t="s">
        <v>610</v>
      </c>
      <c r="D142" s="798" t="s">
        <v>878</v>
      </c>
      <c r="E142" s="799" t="s">
        <v>1059</v>
      </c>
      <c r="F142" s="773"/>
      <c r="G142" s="774"/>
      <c r="H142" s="773"/>
      <c r="I142" s="775"/>
      <c r="J142" s="773"/>
      <c r="K142" s="775"/>
    </row>
    <row r="143" spans="1:11" s="776" customFormat="1" ht="15" customHeight="1">
      <c r="A143" s="782" t="s">
        <v>610</v>
      </c>
      <c r="B143" s="800" t="s">
        <v>872</v>
      </c>
      <c r="C143" s="782" t="s">
        <v>610</v>
      </c>
      <c r="D143" s="796" t="s">
        <v>873</v>
      </c>
      <c r="E143" s="797" t="s">
        <v>1060</v>
      </c>
      <c r="F143" s="802"/>
      <c r="G143" s="803"/>
      <c r="H143" s="802"/>
      <c r="I143" s="808"/>
      <c r="J143" s="773"/>
      <c r="K143" s="775"/>
    </row>
    <row r="144" spans="1:11" s="776" customFormat="1" ht="15" customHeight="1">
      <c r="A144" s="784" t="s">
        <v>1061</v>
      </c>
      <c r="B144" s="785" t="s">
        <v>36</v>
      </c>
      <c r="C144" s="784" t="s">
        <v>611</v>
      </c>
      <c r="D144" s="786" t="s">
        <v>315</v>
      </c>
      <c r="E144" s="792" t="s">
        <v>1062</v>
      </c>
      <c r="F144" s="765" t="s">
        <v>611</v>
      </c>
      <c r="G144" s="766" t="s">
        <v>362</v>
      </c>
      <c r="H144" s="765" t="s">
        <v>361</v>
      </c>
      <c r="I144" s="767" t="s">
        <v>362</v>
      </c>
      <c r="J144" s="773"/>
      <c r="K144" s="775"/>
    </row>
    <row r="145" spans="1:11" s="776" customFormat="1" ht="15" customHeight="1">
      <c r="A145" s="809" t="s">
        <v>1063</v>
      </c>
      <c r="B145" s="810" t="s">
        <v>36</v>
      </c>
      <c r="C145" s="809" t="s">
        <v>1063</v>
      </c>
      <c r="D145" s="811" t="s">
        <v>315</v>
      </c>
      <c r="E145" s="812" t="s">
        <v>364</v>
      </c>
      <c r="F145" s="789" t="s">
        <v>612</v>
      </c>
      <c r="G145" s="790" t="s">
        <v>364</v>
      </c>
      <c r="H145" s="789" t="s">
        <v>363</v>
      </c>
      <c r="I145" s="818" t="s">
        <v>364</v>
      </c>
      <c r="J145" s="773"/>
      <c r="K145" s="775"/>
    </row>
    <row r="146" spans="1:11" s="776" customFormat="1" ht="15" customHeight="1">
      <c r="A146" s="761" t="s">
        <v>1064</v>
      </c>
      <c r="B146" s="762" t="s">
        <v>36</v>
      </c>
      <c r="C146" s="761"/>
      <c r="D146" s="763"/>
      <c r="E146" s="764" t="s">
        <v>1065</v>
      </c>
      <c r="F146" s="765" t="s">
        <v>613</v>
      </c>
      <c r="G146" s="1066" t="s">
        <v>614</v>
      </c>
      <c r="H146" s="765" t="s">
        <v>365</v>
      </c>
      <c r="I146" s="1066" t="s">
        <v>366</v>
      </c>
      <c r="J146" s="773"/>
      <c r="K146" s="775"/>
    </row>
    <row r="147" spans="1:11" s="776" customFormat="1" ht="15" customHeight="1">
      <c r="A147" s="769"/>
      <c r="B147" s="770"/>
      <c r="C147" s="769" t="s">
        <v>1064</v>
      </c>
      <c r="D147" s="771" t="s">
        <v>860</v>
      </c>
      <c r="E147" s="772" t="s">
        <v>1066</v>
      </c>
      <c r="F147" s="773"/>
      <c r="G147" s="1067"/>
      <c r="H147" s="773"/>
      <c r="I147" s="1067"/>
      <c r="J147" s="773"/>
      <c r="K147" s="775"/>
    </row>
    <row r="148" spans="1:11" s="776" customFormat="1" ht="15" customHeight="1">
      <c r="A148" s="769"/>
      <c r="B148" s="770"/>
      <c r="C148" s="769" t="s">
        <v>613</v>
      </c>
      <c r="D148" s="771" t="s">
        <v>922</v>
      </c>
      <c r="E148" s="772" t="s">
        <v>1067</v>
      </c>
      <c r="F148" s="773"/>
      <c r="G148" s="774"/>
      <c r="H148" s="773"/>
      <c r="I148" s="775"/>
      <c r="J148" s="773"/>
      <c r="K148" s="775"/>
    </row>
    <row r="149" spans="1:11" s="776" customFormat="1" ht="15" customHeight="1">
      <c r="A149" s="769"/>
      <c r="B149" s="770"/>
      <c r="C149" s="769" t="s">
        <v>613</v>
      </c>
      <c r="D149" s="771" t="s">
        <v>924</v>
      </c>
      <c r="E149" s="772" t="s">
        <v>1068</v>
      </c>
      <c r="F149" s="802"/>
      <c r="G149" s="803"/>
      <c r="H149" s="773"/>
      <c r="I149" s="775"/>
      <c r="J149" s="773"/>
      <c r="K149" s="775"/>
    </row>
    <row r="150" spans="1:11" s="776" customFormat="1" ht="15" customHeight="1">
      <c r="A150" s="809" t="s">
        <v>1069</v>
      </c>
      <c r="B150" s="810" t="s">
        <v>1030</v>
      </c>
      <c r="C150" s="809" t="s">
        <v>1069</v>
      </c>
      <c r="D150" s="811" t="s">
        <v>869</v>
      </c>
      <c r="E150" s="812" t="s">
        <v>616</v>
      </c>
      <c r="F150" s="789" t="s">
        <v>615</v>
      </c>
      <c r="G150" s="790" t="s">
        <v>616</v>
      </c>
      <c r="H150" s="773"/>
      <c r="I150" s="775"/>
      <c r="J150" s="773"/>
      <c r="K150" s="775"/>
    </row>
    <row r="151" spans="1:11" s="776" customFormat="1" ht="15" customHeight="1">
      <c r="A151" s="777" t="s">
        <v>1070</v>
      </c>
      <c r="B151" s="804" t="s">
        <v>36</v>
      </c>
      <c r="C151" s="777" t="s">
        <v>1070</v>
      </c>
      <c r="D151" s="778" t="s">
        <v>315</v>
      </c>
      <c r="E151" s="779" t="s">
        <v>1071</v>
      </c>
      <c r="F151" s="765" t="s">
        <v>617</v>
      </c>
      <c r="G151" s="766" t="s">
        <v>618</v>
      </c>
      <c r="H151" s="773"/>
      <c r="I151" s="775"/>
      <c r="J151" s="773"/>
      <c r="K151" s="775"/>
    </row>
    <row r="152" spans="1:11" s="776" customFormat="1" ht="15" customHeight="1">
      <c r="A152" s="805" t="s">
        <v>1070</v>
      </c>
      <c r="B152" s="806" t="s">
        <v>864</v>
      </c>
      <c r="C152" s="805" t="s">
        <v>1070</v>
      </c>
      <c r="D152" s="807" t="s">
        <v>865</v>
      </c>
      <c r="E152" s="797" t="s">
        <v>1072</v>
      </c>
      <c r="F152" s="802"/>
      <c r="G152" s="803"/>
      <c r="H152" s="773"/>
      <c r="I152" s="775"/>
      <c r="J152" s="773"/>
      <c r="K152" s="775"/>
    </row>
    <row r="153" spans="1:11" s="776" customFormat="1" ht="15" customHeight="1">
      <c r="A153" s="809" t="s">
        <v>1073</v>
      </c>
      <c r="B153" s="810" t="s">
        <v>36</v>
      </c>
      <c r="C153" s="809" t="s">
        <v>1073</v>
      </c>
      <c r="D153" s="811" t="s">
        <v>315</v>
      </c>
      <c r="E153" s="812" t="s">
        <v>620</v>
      </c>
      <c r="F153" s="789" t="s">
        <v>619</v>
      </c>
      <c r="G153" s="790" t="s">
        <v>620</v>
      </c>
      <c r="H153" s="773"/>
      <c r="I153" s="775"/>
      <c r="J153" s="773"/>
      <c r="K153" s="775"/>
    </row>
    <row r="154" spans="1:11" s="776" customFormat="1" ht="15" customHeight="1">
      <c r="A154" s="784" t="s">
        <v>1074</v>
      </c>
      <c r="B154" s="785" t="s">
        <v>36</v>
      </c>
      <c r="C154" s="784" t="s">
        <v>1074</v>
      </c>
      <c r="D154" s="791" t="s">
        <v>315</v>
      </c>
      <c r="E154" s="779" t="s">
        <v>1075</v>
      </c>
      <c r="F154" s="765" t="s">
        <v>621</v>
      </c>
      <c r="G154" s="766" t="s">
        <v>622</v>
      </c>
      <c r="H154" s="773"/>
      <c r="I154" s="775"/>
      <c r="J154" s="773"/>
      <c r="K154" s="775"/>
    </row>
    <row r="155" spans="1:11" s="776" customFormat="1" ht="15" customHeight="1">
      <c r="A155" s="793" t="s">
        <v>621</v>
      </c>
      <c r="B155" s="794" t="s">
        <v>892</v>
      </c>
      <c r="C155" s="793" t="s">
        <v>1074</v>
      </c>
      <c r="D155" s="798" t="s">
        <v>893</v>
      </c>
      <c r="E155" s="799" t="s">
        <v>1076</v>
      </c>
      <c r="F155" s="773"/>
      <c r="G155" s="774"/>
      <c r="H155" s="773"/>
      <c r="I155" s="775"/>
      <c r="J155" s="773"/>
      <c r="K155" s="775"/>
    </row>
    <row r="156" spans="1:11" s="776" customFormat="1" ht="15" customHeight="1">
      <c r="A156" s="769" t="s">
        <v>1074</v>
      </c>
      <c r="B156" s="770" t="s">
        <v>943</v>
      </c>
      <c r="C156" s="769"/>
      <c r="D156" s="771"/>
      <c r="E156" s="772" t="s">
        <v>622</v>
      </c>
      <c r="F156" s="773"/>
      <c r="G156" s="774"/>
      <c r="H156" s="773"/>
      <c r="I156" s="775"/>
      <c r="J156" s="773"/>
      <c r="K156" s="775"/>
    </row>
    <row r="157" spans="1:11" s="776" customFormat="1" ht="15" customHeight="1">
      <c r="A157" s="769"/>
      <c r="B157" s="770"/>
      <c r="C157" s="769" t="s">
        <v>1074</v>
      </c>
      <c r="D157" s="771" t="s">
        <v>881</v>
      </c>
      <c r="E157" s="772" t="s">
        <v>1077</v>
      </c>
      <c r="F157" s="773"/>
      <c r="G157" s="774"/>
      <c r="H157" s="773"/>
      <c r="I157" s="775"/>
      <c r="J157" s="773"/>
      <c r="K157" s="775"/>
    </row>
    <row r="158" spans="1:11" s="776" customFormat="1" ht="15" customHeight="1">
      <c r="A158" s="782"/>
      <c r="B158" s="800"/>
      <c r="C158" s="782" t="s">
        <v>1074</v>
      </c>
      <c r="D158" s="796" t="s">
        <v>873</v>
      </c>
      <c r="E158" s="801" t="s">
        <v>1078</v>
      </c>
      <c r="F158" s="802"/>
      <c r="G158" s="803"/>
      <c r="H158" s="802"/>
      <c r="I158" s="808"/>
      <c r="J158" s="773"/>
      <c r="K158" s="775"/>
    </row>
    <row r="159" spans="1:11" s="776" customFormat="1" ht="15" customHeight="1">
      <c r="A159" s="761" t="s">
        <v>623</v>
      </c>
      <c r="B159" s="762" t="s">
        <v>36</v>
      </c>
      <c r="C159" s="761"/>
      <c r="D159" s="763"/>
      <c r="E159" s="764" t="s">
        <v>368</v>
      </c>
      <c r="F159" s="773" t="s">
        <v>623</v>
      </c>
      <c r="G159" s="774" t="s">
        <v>368</v>
      </c>
      <c r="H159" s="773" t="s">
        <v>367</v>
      </c>
      <c r="I159" s="775" t="s">
        <v>368</v>
      </c>
      <c r="J159" s="765" t="s">
        <v>42</v>
      </c>
      <c r="K159" s="767" t="s">
        <v>90</v>
      </c>
    </row>
    <row r="160" spans="1:11" s="776" customFormat="1" ht="15" customHeight="1">
      <c r="A160" s="769"/>
      <c r="B160" s="770"/>
      <c r="C160" s="769" t="s">
        <v>623</v>
      </c>
      <c r="D160" s="771" t="s">
        <v>315</v>
      </c>
      <c r="E160" s="772" t="s">
        <v>1079</v>
      </c>
      <c r="F160" s="773"/>
      <c r="G160" s="774"/>
      <c r="H160" s="773"/>
      <c r="I160" s="775"/>
      <c r="J160" s="773"/>
      <c r="K160" s="775"/>
    </row>
    <row r="161" spans="1:11" s="776" customFormat="1" ht="15" customHeight="1">
      <c r="A161" s="769"/>
      <c r="B161" s="770"/>
      <c r="C161" s="769" t="s">
        <v>623</v>
      </c>
      <c r="D161" s="771" t="s">
        <v>317</v>
      </c>
      <c r="E161" s="772" t="s">
        <v>1080</v>
      </c>
      <c r="F161" s="773"/>
      <c r="G161" s="774"/>
      <c r="H161" s="773"/>
      <c r="I161" s="775"/>
      <c r="J161" s="773"/>
      <c r="K161" s="775"/>
    </row>
    <row r="162" spans="1:11" s="776" customFormat="1" ht="15" customHeight="1">
      <c r="A162" s="769"/>
      <c r="B162" s="770"/>
      <c r="C162" s="769" t="s">
        <v>623</v>
      </c>
      <c r="D162" s="771" t="s">
        <v>319</v>
      </c>
      <c r="E162" s="772" t="s">
        <v>1081</v>
      </c>
      <c r="F162" s="773"/>
      <c r="G162" s="774"/>
      <c r="H162" s="773"/>
      <c r="I162" s="775"/>
      <c r="J162" s="773"/>
      <c r="K162" s="775"/>
    </row>
    <row r="163" spans="1:11" s="776" customFormat="1" ht="15" customHeight="1">
      <c r="A163" s="769"/>
      <c r="B163" s="770"/>
      <c r="C163" s="769" t="s">
        <v>623</v>
      </c>
      <c r="D163" s="771" t="s">
        <v>1082</v>
      </c>
      <c r="E163" s="772" t="s">
        <v>1083</v>
      </c>
      <c r="F163" s="773"/>
      <c r="G163" s="774"/>
      <c r="H163" s="773"/>
      <c r="I163" s="775"/>
      <c r="J163" s="773"/>
      <c r="K163" s="775"/>
    </row>
    <row r="164" spans="1:11" s="776" customFormat="1" ht="15" customHeight="1">
      <c r="A164" s="769"/>
      <c r="B164" s="770"/>
      <c r="C164" s="769" t="s">
        <v>623</v>
      </c>
      <c r="D164" s="771" t="s">
        <v>321</v>
      </c>
      <c r="E164" s="772" t="s">
        <v>1084</v>
      </c>
      <c r="F164" s="773"/>
      <c r="G164" s="774"/>
      <c r="H164" s="773"/>
      <c r="I164" s="775"/>
      <c r="J164" s="773"/>
      <c r="K164" s="775"/>
    </row>
    <row r="165" spans="1:11" s="776" customFormat="1" ht="15" customHeight="1">
      <c r="A165" s="769"/>
      <c r="B165" s="770"/>
      <c r="C165" s="769" t="s">
        <v>623</v>
      </c>
      <c r="D165" s="771" t="s">
        <v>1085</v>
      </c>
      <c r="E165" s="772" t="s">
        <v>1086</v>
      </c>
      <c r="F165" s="773"/>
      <c r="G165" s="774"/>
      <c r="H165" s="773"/>
      <c r="I165" s="775"/>
      <c r="J165" s="773"/>
      <c r="K165" s="775"/>
    </row>
    <row r="166" spans="1:11" s="776" customFormat="1" ht="15" customHeight="1">
      <c r="A166" s="769"/>
      <c r="B166" s="770"/>
      <c r="C166" s="769" t="s">
        <v>623</v>
      </c>
      <c r="D166" s="771" t="s">
        <v>323</v>
      </c>
      <c r="E166" s="772" t="s">
        <v>1087</v>
      </c>
      <c r="F166" s="773"/>
      <c r="G166" s="774"/>
      <c r="H166" s="773"/>
      <c r="I166" s="775"/>
      <c r="J166" s="773"/>
      <c r="K166" s="775"/>
    </row>
    <row r="167" spans="1:11" s="776" customFormat="1" ht="15" customHeight="1">
      <c r="A167" s="769"/>
      <c r="B167" s="770"/>
      <c r="C167" s="769" t="s">
        <v>623</v>
      </c>
      <c r="D167" s="771" t="s">
        <v>1088</v>
      </c>
      <c r="E167" s="772" t="s">
        <v>1089</v>
      </c>
      <c r="F167" s="773"/>
      <c r="G167" s="774"/>
      <c r="H167" s="773"/>
      <c r="I167" s="775"/>
      <c r="J167" s="773"/>
      <c r="K167" s="775"/>
    </row>
    <row r="168" spans="1:11" s="776" customFormat="1" ht="15" customHeight="1">
      <c r="A168" s="782"/>
      <c r="B168" s="800"/>
      <c r="C168" s="782" t="s">
        <v>623</v>
      </c>
      <c r="D168" s="796" t="s">
        <v>890</v>
      </c>
      <c r="E168" s="801" t="s">
        <v>1090</v>
      </c>
      <c r="F168" s="773"/>
      <c r="G168" s="774"/>
      <c r="H168" s="773"/>
      <c r="I168" s="775"/>
      <c r="J168" s="773"/>
      <c r="K168" s="775"/>
    </row>
    <row r="169" spans="1:11" s="776" customFormat="1" ht="15" customHeight="1">
      <c r="A169" s="761" t="s">
        <v>624</v>
      </c>
      <c r="B169" s="762" t="s">
        <v>36</v>
      </c>
      <c r="C169" s="761"/>
      <c r="D169" s="763"/>
      <c r="E169" s="772" t="s">
        <v>370</v>
      </c>
      <c r="F169" s="765" t="s">
        <v>624</v>
      </c>
      <c r="G169" s="766" t="s">
        <v>370</v>
      </c>
      <c r="H169" s="765" t="s">
        <v>369</v>
      </c>
      <c r="I169" s="767" t="s">
        <v>370</v>
      </c>
      <c r="J169" s="773"/>
      <c r="K169" s="775"/>
    </row>
    <row r="170" spans="1:11" s="776" customFormat="1" ht="15" customHeight="1">
      <c r="A170" s="769"/>
      <c r="B170" s="770"/>
      <c r="C170" s="769" t="s">
        <v>624</v>
      </c>
      <c r="D170" s="771" t="s">
        <v>315</v>
      </c>
      <c r="E170" s="772" t="s">
        <v>1091</v>
      </c>
      <c r="F170" s="773"/>
      <c r="G170" s="774"/>
      <c r="H170" s="773"/>
      <c r="I170" s="775"/>
      <c r="J170" s="773"/>
      <c r="K170" s="775"/>
    </row>
    <row r="171" spans="1:11" s="776" customFormat="1" ht="15" customHeight="1">
      <c r="A171" s="777"/>
      <c r="B171" s="804"/>
      <c r="C171" s="777" t="s">
        <v>624</v>
      </c>
      <c r="D171" s="778" t="s">
        <v>890</v>
      </c>
      <c r="E171" s="779" t="s">
        <v>1092</v>
      </c>
      <c r="F171" s="773"/>
      <c r="G171" s="774"/>
      <c r="H171" s="773"/>
      <c r="I171" s="775"/>
      <c r="J171" s="773"/>
      <c r="K171" s="775"/>
    </row>
    <row r="172" spans="1:11" s="776" customFormat="1" ht="15" customHeight="1">
      <c r="A172" s="782" t="s">
        <v>624</v>
      </c>
      <c r="B172" s="800" t="s">
        <v>864</v>
      </c>
      <c r="C172" s="782" t="s">
        <v>624</v>
      </c>
      <c r="D172" s="796" t="s">
        <v>865</v>
      </c>
      <c r="E172" s="797" t="s">
        <v>1093</v>
      </c>
      <c r="F172" s="802"/>
      <c r="G172" s="803"/>
      <c r="H172" s="802"/>
      <c r="I172" s="808"/>
      <c r="J172" s="802"/>
      <c r="K172" s="808"/>
    </row>
    <row r="173" spans="1:11" s="776" customFormat="1" ht="15" customHeight="1">
      <c r="A173" s="761" t="s">
        <v>625</v>
      </c>
      <c r="B173" s="762" t="s">
        <v>36</v>
      </c>
      <c r="C173" s="761"/>
      <c r="D173" s="763"/>
      <c r="E173" s="830" t="s">
        <v>372</v>
      </c>
      <c r="F173" s="831" t="s">
        <v>625</v>
      </c>
      <c r="G173" s="832" t="s">
        <v>372</v>
      </c>
      <c r="H173" s="833" t="s">
        <v>371</v>
      </c>
      <c r="I173" s="767" t="s">
        <v>372</v>
      </c>
      <c r="J173" s="831" t="s">
        <v>43</v>
      </c>
      <c r="K173" s="767" t="s">
        <v>1094</v>
      </c>
    </row>
    <row r="174" spans="1:11" s="776" customFormat="1" ht="15" customHeight="1">
      <c r="A174" s="769"/>
      <c r="B174" s="770"/>
      <c r="C174" s="769" t="s">
        <v>625</v>
      </c>
      <c r="D174" s="771" t="s">
        <v>315</v>
      </c>
      <c r="E174" s="834" t="s">
        <v>1095</v>
      </c>
      <c r="F174" s="835"/>
      <c r="G174" s="836"/>
      <c r="H174" s="837"/>
      <c r="I174" s="775"/>
      <c r="J174" s="835"/>
      <c r="K174" s="775"/>
    </row>
    <row r="175" spans="1:11" s="776" customFormat="1" ht="15" customHeight="1">
      <c r="A175" s="838"/>
      <c r="B175" s="839"/>
      <c r="C175" s="769" t="s">
        <v>625</v>
      </c>
      <c r="D175" s="771" t="s">
        <v>317</v>
      </c>
      <c r="E175" s="834" t="s">
        <v>1096</v>
      </c>
      <c r="F175" s="835"/>
      <c r="G175" s="836"/>
      <c r="H175" s="837"/>
      <c r="I175" s="775"/>
      <c r="J175" s="835"/>
      <c r="K175" s="775"/>
    </row>
    <row r="176" spans="1:11" s="776" customFormat="1" ht="15" customHeight="1">
      <c r="A176" s="769"/>
      <c r="B176" s="770"/>
      <c r="C176" s="769" t="s">
        <v>625</v>
      </c>
      <c r="D176" s="771" t="s">
        <v>319</v>
      </c>
      <c r="E176" s="772" t="s">
        <v>1097</v>
      </c>
      <c r="F176" s="773"/>
      <c r="G176" s="774"/>
      <c r="H176" s="773"/>
      <c r="I176" s="775"/>
      <c r="J176" s="773"/>
      <c r="K176" s="775"/>
    </row>
    <row r="177" spans="1:11" s="776" customFormat="1" ht="15" customHeight="1">
      <c r="A177" s="769"/>
      <c r="B177" s="770"/>
      <c r="C177" s="769" t="s">
        <v>625</v>
      </c>
      <c r="D177" s="771" t="s">
        <v>1082</v>
      </c>
      <c r="E177" s="772" t="s">
        <v>1098</v>
      </c>
      <c r="F177" s="773"/>
      <c r="G177" s="774"/>
      <c r="H177" s="773"/>
      <c r="I177" s="775"/>
      <c r="J177" s="773"/>
      <c r="K177" s="775"/>
    </row>
    <row r="178" spans="1:11" s="776" customFormat="1" ht="15" customHeight="1">
      <c r="A178" s="769"/>
      <c r="B178" s="770"/>
      <c r="C178" s="769" t="s">
        <v>625</v>
      </c>
      <c r="D178" s="771" t="s">
        <v>321</v>
      </c>
      <c r="E178" s="772" t="s">
        <v>1099</v>
      </c>
      <c r="F178" s="773"/>
      <c r="G178" s="774"/>
      <c r="H178" s="773"/>
      <c r="I178" s="775"/>
      <c r="J178" s="773"/>
      <c r="K178" s="775"/>
    </row>
    <row r="179" spans="1:11" s="776" customFormat="1" ht="15" customHeight="1">
      <c r="A179" s="769"/>
      <c r="B179" s="770"/>
      <c r="C179" s="769" t="s">
        <v>625</v>
      </c>
      <c r="D179" s="771" t="s">
        <v>1085</v>
      </c>
      <c r="E179" s="772" t="s">
        <v>1100</v>
      </c>
      <c r="F179" s="773"/>
      <c r="G179" s="774"/>
      <c r="H179" s="773"/>
      <c r="I179" s="775"/>
      <c r="J179" s="773"/>
      <c r="K179" s="775"/>
    </row>
    <row r="180" spans="1:11" s="776" customFormat="1" ht="15" customHeight="1">
      <c r="A180" s="769"/>
      <c r="B180" s="770"/>
      <c r="C180" s="769" t="s">
        <v>625</v>
      </c>
      <c r="D180" s="771" t="s">
        <v>323</v>
      </c>
      <c r="E180" s="772" t="s">
        <v>1101</v>
      </c>
      <c r="F180" s="773"/>
      <c r="G180" s="774"/>
      <c r="H180" s="773"/>
      <c r="I180" s="775"/>
      <c r="J180" s="773"/>
      <c r="K180" s="775"/>
    </row>
    <row r="181" spans="1:11" s="776" customFormat="1" ht="15" customHeight="1">
      <c r="A181" s="782"/>
      <c r="B181" s="800"/>
      <c r="C181" s="782" t="s">
        <v>625</v>
      </c>
      <c r="D181" s="796" t="s">
        <v>890</v>
      </c>
      <c r="E181" s="801" t="s">
        <v>1102</v>
      </c>
      <c r="F181" s="802"/>
      <c r="G181" s="803"/>
      <c r="H181" s="802"/>
      <c r="I181" s="808"/>
      <c r="J181" s="773"/>
      <c r="K181" s="775"/>
    </row>
    <row r="182" spans="1:11" s="776" customFormat="1" ht="15" customHeight="1">
      <c r="A182" s="809" t="s">
        <v>1103</v>
      </c>
      <c r="B182" s="810" t="s">
        <v>36</v>
      </c>
      <c r="C182" s="809" t="s">
        <v>1103</v>
      </c>
      <c r="D182" s="811" t="s">
        <v>315</v>
      </c>
      <c r="E182" s="812" t="s">
        <v>627</v>
      </c>
      <c r="F182" s="765" t="s">
        <v>626</v>
      </c>
      <c r="G182" s="766" t="s">
        <v>627</v>
      </c>
      <c r="H182" s="765" t="s">
        <v>373</v>
      </c>
      <c r="I182" s="767" t="s">
        <v>374</v>
      </c>
      <c r="J182" s="773"/>
      <c r="K182" s="775"/>
    </row>
    <row r="183" spans="1:11" s="776" customFormat="1" ht="15" customHeight="1">
      <c r="A183" s="769" t="s">
        <v>1104</v>
      </c>
      <c r="B183" s="770" t="s">
        <v>872</v>
      </c>
      <c r="C183" s="769"/>
      <c r="D183" s="771"/>
      <c r="E183" s="772" t="s">
        <v>629</v>
      </c>
      <c r="F183" s="765" t="s">
        <v>628</v>
      </c>
      <c r="G183" s="766" t="s">
        <v>629</v>
      </c>
      <c r="H183" s="773"/>
      <c r="I183" s="775"/>
      <c r="J183" s="773"/>
      <c r="K183" s="775"/>
    </row>
    <row r="184" spans="1:11" s="776" customFormat="1" ht="15" customHeight="1">
      <c r="A184" s="769"/>
      <c r="B184" s="770"/>
      <c r="C184" s="769" t="s">
        <v>1105</v>
      </c>
      <c r="D184" s="771" t="s">
        <v>1106</v>
      </c>
      <c r="E184" s="772" t="s">
        <v>1107</v>
      </c>
      <c r="F184" s="773"/>
      <c r="G184" s="774"/>
      <c r="H184" s="773"/>
      <c r="I184" s="775"/>
      <c r="J184" s="773"/>
      <c r="K184" s="775"/>
    </row>
    <row r="185" spans="1:11" s="776" customFormat="1" ht="15" customHeight="1">
      <c r="A185" s="782"/>
      <c r="B185" s="800"/>
      <c r="C185" s="782" t="s">
        <v>1105</v>
      </c>
      <c r="D185" s="796" t="s">
        <v>904</v>
      </c>
      <c r="E185" s="801" t="s">
        <v>1108</v>
      </c>
      <c r="F185" s="802"/>
      <c r="G185" s="803"/>
      <c r="H185" s="802"/>
      <c r="I185" s="808"/>
      <c r="J185" s="773"/>
      <c r="K185" s="808"/>
    </row>
    <row r="186" spans="1:11" s="776" customFormat="1" ht="15" customHeight="1">
      <c r="A186" s="809" t="s">
        <v>1109</v>
      </c>
      <c r="B186" s="810" t="s">
        <v>36</v>
      </c>
      <c r="C186" s="809" t="s">
        <v>1109</v>
      </c>
      <c r="D186" s="811" t="s">
        <v>315</v>
      </c>
      <c r="E186" s="812" t="s">
        <v>631</v>
      </c>
      <c r="F186" s="789" t="s">
        <v>630</v>
      </c>
      <c r="G186" s="790" t="s">
        <v>631</v>
      </c>
      <c r="H186" s="765" t="s">
        <v>375</v>
      </c>
      <c r="I186" s="767" t="s">
        <v>1110</v>
      </c>
      <c r="J186" s="840" t="s">
        <v>1034</v>
      </c>
      <c r="K186" s="1066" t="s">
        <v>1111</v>
      </c>
    </row>
    <row r="187" spans="1:11" s="776" customFormat="1" ht="24" customHeight="1">
      <c r="A187" s="761" t="s">
        <v>1112</v>
      </c>
      <c r="B187" s="762" t="s">
        <v>1030</v>
      </c>
      <c r="C187" s="761" t="s">
        <v>632</v>
      </c>
      <c r="D187" s="763" t="s">
        <v>315</v>
      </c>
      <c r="E187" s="764" t="s">
        <v>1113</v>
      </c>
      <c r="F187" s="765" t="s">
        <v>632</v>
      </c>
      <c r="G187" s="841" t="s">
        <v>1113</v>
      </c>
      <c r="H187" s="819"/>
      <c r="I187" s="808"/>
      <c r="J187" s="773"/>
      <c r="K187" s="1067"/>
    </row>
    <row r="188" spans="1:11" s="776" customFormat="1" ht="15" customHeight="1">
      <c r="A188" s="761" t="s">
        <v>634</v>
      </c>
      <c r="B188" s="762" t="s">
        <v>36</v>
      </c>
      <c r="C188" s="761" t="s">
        <v>634</v>
      </c>
      <c r="D188" s="763" t="s">
        <v>315</v>
      </c>
      <c r="E188" s="764" t="s">
        <v>1114</v>
      </c>
      <c r="F188" s="765" t="s">
        <v>634</v>
      </c>
      <c r="G188" s="766" t="s">
        <v>378</v>
      </c>
      <c r="H188" s="773" t="s">
        <v>377</v>
      </c>
      <c r="I188" s="775" t="s">
        <v>378</v>
      </c>
      <c r="J188" s="765" t="s">
        <v>44</v>
      </c>
      <c r="K188" s="767" t="s">
        <v>236</v>
      </c>
    </row>
    <row r="189" spans="1:11" s="776" customFormat="1" ht="15" customHeight="1">
      <c r="A189" s="793" t="s">
        <v>1115</v>
      </c>
      <c r="B189" s="794" t="s">
        <v>940</v>
      </c>
      <c r="C189" s="793" t="s">
        <v>1115</v>
      </c>
      <c r="D189" s="795" t="s">
        <v>941</v>
      </c>
      <c r="E189" s="799" t="s">
        <v>1116</v>
      </c>
      <c r="F189" s="773"/>
      <c r="G189" s="774"/>
      <c r="H189" s="773"/>
      <c r="I189" s="775"/>
      <c r="J189" s="773"/>
      <c r="K189" s="775"/>
    </row>
    <row r="190" spans="1:11" s="776" customFormat="1" ht="15" customHeight="1">
      <c r="A190" s="769" t="s">
        <v>1115</v>
      </c>
      <c r="B190" s="770" t="s">
        <v>872</v>
      </c>
      <c r="C190" s="769"/>
      <c r="D190" s="771"/>
      <c r="E190" s="787" t="s">
        <v>1117</v>
      </c>
      <c r="F190" s="773"/>
      <c r="G190" s="774"/>
      <c r="H190" s="773"/>
      <c r="I190" s="775"/>
      <c r="J190" s="773"/>
      <c r="K190" s="775"/>
    </row>
    <row r="191" spans="1:11" s="776" customFormat="1" ht="15" customHeight="1">
      <c r="A191" s="769"/>
      <c r="B191" s="770"/>
      <c r="C191" s="769" t="s">
        <v>1115</v>
      </c>
      <c r="D191" s="771" t="s">
        <v>881</v>
      </c>
      <c r="E191" s="772" t="s">
        <v>1118</v>
      </c>
      <c r="F191" s="773"/>
      <c r="G191" s="774"/>
      <c r="H191" s="773"/>
      <c r="I191" s="775"/>
      <c r="J191" s="773"/>
      <c r="K191" s="775"/>
    </row>
    <row r="192" spans="1:11" s="776" customFormat="1" ht="15" customHeight="1">
      <c r="A192" s="782"/>
      <c r="B192" s="800"/>
      <c r="C192" s="782" t="s">
        <v>1115</v>
      </c>
      <c r="D192" s="796" t="s">
        <v>873</v>
      </c>
      <c r="E192" s="801" t="s">
        <v>1119</v>
      </c>
      <c r="F192" s="802"/>
      <c r="G192" s="803"/>
      <c r="H192" s="773"/>
      <c r="I192" s="775"/>
      <c r="J192" s="773"/>
      <c r="K192" s="775"/>
    </row>
    <row r="193" spans="1:11" s="776" customFormat="1" ht="15" customHeight="1">
      <c r="A193" s="761" t="s">
        <v>635</v>
      </c>
      <c r="B193" s="762" t="s">
        <v>36</v>
      </c>
      <c r="C193" s="761" t="s">
        <v>635</v>
      </c>
      <c r="D193" s="763" t="s">
        <v>315</v>
      </c>
      <c r="E193" s="792" t="s">
        <v>1120</v>
      </c>
      <c r="F193" s="765" t="s">
        <v>635</v>
      </c>
      <c r="G193" s="766" t="s">
        <v>380</v>
      </c>
      <c r="H193" s="765" t="s">
        <v>379</v>
      </c>
      <c r="I193" s="767" t="s">
        <v>380</v>
      </c>
      <c r="J193" s="773"/>
      <c r="K193" s="775"/>
    </row>
    <row r="194" spans="1:11" s="776" customFormat="1" ht="15" customHeight="1">
      <c r="A194" s="793" t="s">
        <v>1121</v>
      </c>
      <c r="B194" s="794" t="s">
        <v>940</v>
      </c>
      <c r="C194" s="793" t="s">
        <v>1121</v>
      </c>
      <c r="D194" s="795" t="s">
        <v>941</v>
      </c>
      <c r="E194" s="799" t="s">
        <v>1122</v>
      </c>
      <c r="F194" s="773"/>
      <c r="G194" s="774"/>
      <c r="H194" s="773"/>
      <c r="I194" s="775"/>
      <c r="J194" s="773"/>
      <c r="K194" s="775"/>
    </row>
    <row r="195" spans="1:11" s="776" customFormat="1" ht="15" customHeight="1">
      <c r="A195" s="782" t="s">
        <v>1121</v>
      </c>
      <c r="B195" s="800" t="s">
        <v>986</v>
      </c>
      <c r="C195" s="782" t="s">
        <v>1121</v>
      </c>
      <c r="D195" s="796" t="s">
        <v>987</v>
      </c>
      <c r="E195" s="797" t="s">
        <v>1123</v>
      </c>
      <c r="F195" s="802"/>
      <c r="G195" s="803"/>
      <c r="H195" s="802"/>
      <c r="I195" s="808"/>
      <c r="J195" s="773"/>
      <c r="K195" s="775"/>
    </row>
    <row r="196" spans="1:11" s="776" customFormat="1" ht="15" customHeight="1">
      <c r="A196" s="761" t="s">
        <v>636</v>
      </c>
      <c r="B196" s="762" t="s">
        <v>36</v>
      </c>
      <c r="C196" s="761"/>
      <c r="D196" s="763"/>
      <c r="E196" s="764" t="s">
        <v>382</v>
      </c>
      <c r="F196" s="765" t="s">
        <v>636</v>
      </c>
      <c r="G196" s="766" t="s">
        <v>382</v>
      </c>
      <c r="H196" s="765" t="s">
        <v>381</v>
      </c>
      <c r="I196" s="767" t="s">
        <v>382</v>
      </c>
      <c r="J196" s="773"/>
      <c r="K196" s="775"/>
    </row>
    <row r="197" spans="1:11" s="776" customFormat="1" ht="15" customHeight="1">
      <c r="A197" s="769"/>
      <c r="B197" s="770"/>
      <c r="C197" s="769" t="s">
        <v>636</v>
      </c>
      <c r="D197" s="771" t="s">
        <v>315</v>
      </c>
      <c r="E197" s="772" t="s">
        <v>1124</v>
      </c>
      <c r="F197" s="773"/>
      <c r="G197" s="774"/>
      <c r="H197" s="773"/>
      <c r="I197" s="775"/>
      <c r="J197" s="773"/>
      <c r="K197" s="775"/>
    </row>
    <row r="198" spans="1:11" s="776" customFormat="1" ht="15" customHeight="1">
      <c r="A198" s="769"/>
      <c r="B198" s="770"/>
      <c r="C198" s="769" t="s">
        <v>636</v>
      </c>
      <c r="D198" s="771" t="s">
        <v>317</v>
      </c>
      <c r="E198" s="772" t="s">
        <v>1125</v>
      </c>
      <c r="F198" s="773"/>
      <c r="G198" s="774"/>
      <c r="H198" s="773"/>
      <c r="I198" s="775"/>
      <c r="J198" s="773"/>
      <c r="K198" s="775"/>
    </row>
    <row r="199" spans="1:11" s="776" customFormat="1" ht="15" customHeight="1">
      <c r="A199" s="782"/>
      <c r="B199" s="800"/>
      <c r="C199" s="782" t="s">
        <v>636</v>
      </c>
      <c r="D199" s="796" t="s">
        <v>319</v>
      </c>
      <c r="E199" s="801" t="s">
        <v>1126</v>
      </c>
      <c r="F199" s="802"/>
      <c r="G199" s="803"/>
      <c r="H199" s="802"/>
      <c r="I199" s="808"/>
      <c r="J199" s="773"/>
      <c r="K199" s="775"/>
    </row>
    <row r="200" spans="1:11" s="776" customFormat="1" ht="15" customHeight="1">
      <c r="A200" s="784" t="s">
        <v>1127</v>
      </c>
      <c r="B200" s="785" t="s">
        <v>36</v>
      </c>
      <c r="C200" s="784" t="s">
        <v>1127</v>
      </c>
      <c r="D200" s="791" t="s">
        <v>315</v>
      </c>
      <c r="E200" s="792" t="s">
        <v>1128</v>
      </c>
      <c r="F200" s="765" t="s">
        <v>637</v>
      </c>
      <c r="G200" s="766" t="s">
        <v>638</v>
      </c>
      <c r="H200" s="765" t="s">
        <v>383</v>
      </c>
      <c r="I200" s="767" t="s">
        <v>384</v>
      </c>
      <c r="J200" s="773"/>
      <c r="K200" s="775"/>
    </row>
    <row r="201" spans="1:11" s="776" customFormat="1" ht="15" customHeight="1">
      <c r="A201" s="805" t="s">
        <v>1127</v>
      </c>
      <c r="B201" s="806" t="s">
        <v>929</v>
      </c>
      <c r="C201" s="805" t="s">
        <v>1127</v>
      </c>
      <c r="D201" s="807" t="s">
        <v>1004</v>
      </c>
      <c r="E201" s="797" t="s">
        <v>1129</v>
      </c>
      <c r="F201" s="802"/>
      <c r="G201" s="803"/>
      <c r="H201" s="773"/>
      <c r="I201" s="775"/>
      <c r="J201" s="773"/>
      <c r="K201" s="775"/>
    </row>
    <row r="202" spans="1:11" s="776" customFormat="1" ht="15" customHeight="1">
      <c r="A202" s="777" t="s">
        <v>639</v>
      </c>
      <c r="B202" s="804" t="s">
        <v>906</v>
      </c>
      <c r="C202" s="777" t="s">
        <v>639</v>
      </c>
      <c r="D202" s="778" t="s">
        <v>860</v>
      </c>
      <c r="E202" s="779" t="s">
        <v>1130</v>
      </c>
      <c r="F202" s="765" t="s">
        <v>639</v>
      </c>
      <c r="G202" s="766" t="s">
        <v>384</v>
      </c>
      <c r="H202" s="773"/>
      <c r="I202" s="775"/>
      <c r="J202" s="773"/>
      <c r="K202" s="775"/>
    </row>
    <row r="203" spans="1:11" s="776" customFormat="1" ht="15" customHeight="1">
      <c r="A203" s="793" t="s">
        <v>639</v>
      </c>
      <c r="B203" s="794" t="s">
        <v>940</v>
      </c>
      <c r="C203" s="793" t="s">
        <v>639</v>
      </c>
      <c r="D203" s="798" t="s">
        <v>941</v>
      </c>
      <c r="E203" s="799" t="s">
        <v>1131</v>
      </c>
      <c r="F203" s="773"/>
      <c r="G203" s="774"/>
      <c r="H203" s="773"/>
      <c r="I203" s="775"/>
      <c r="J203" s="773"/>
      <c r="K203" s="775"/>
    </row>
    <row r="204" spans="1:11" s="776" customFormat="1" ht="15" customHeight="1">
      <c r="A204" s="782" t="s">
        <v>639</v>
      </c>
      <c r="B204" s="800" t="s">
        <v>872</v>
      </c>
      <c r="C204" s="782" t="s">
        <v>639</v>
      </c>
      <c r="D204" s="796" t="s">
        <v>873</v>
      </c>
      <c r="E204" s="787" t="s">
        <v>384</v>
      </c>
      <c r="F204" s="802"/>
      <c r="G204" s="803"/>
      <c r="H204" s="802"/>
      <c r="I204" s="808"/>
      <c r="J204" s="802"/>
      <c r="K204" s="808"/>
    </row>
    <row r="205" spans="1:11" s="776" customFormat="1" ht="15" customHeight="1">
      <c r="A205" s="784" t="s">
        <v>640</v>
      </c>
      <c r="B205" s="785" t="s">
        <v>36</v>
      </c>
      <c r="C205" s="784" t="s">
        <v>640</v>
      </c>
      <c r="D205" s="791" t="s">
        <v>315</v>
      </c>
      <c r="E205" s="792" t="s">
        <v>1132</v>
      </c>
      <c r="F205" s="765" t="s">
        <v>640</v>
      </c>
      <c r="G205" s="766" t="s">
        <v>386</v>
      </c>
      <c r="H205" s="765" t="s">
        <v>385</v>
      </c>
      <c r="I205" s="767" t="s">
        <v>386</v>
      </c>
      <c r="J205" s="765" t="s">
        <v>45</v>
      </c>
      <c r="K205" s="767" t="s">
        <v>91</v>
      </c>
    </row>
    <row r="206" spans="1:11" s="776" customFormat="1" ht="15" customHeight="1">
      <c r="A206" s="793" t="s">
        <v>640</v>
      </c>
      <c r="B206" s="794" t="s">
        <v>864</v>
      </c>
      <c r="C206" s="793" t="s">
        <v>640</v>
      </c>
      <c r="D206" s="798" t="s">
        <v>865</v>
      </c>
      <c r="E206" s="799" t="s">
        <v>1133</v>
      </c>
      <c r="F206" s="773"/>
      <c r="G206" s="774"/>
      <c r="H206" s="773"/>
      <c r="I206" s="775"/>
      <c r="J206" s="773"/>
      <c r="K206" s="775"/>
    </row>
    <row r="207" spans="1:11" s="776" customFormat="1" ht="15" customHeight="1">
      <c r="A207" s="793" t="s">
        <v>640</v>
      </c>
      <c r="B207" s="794" t="s">
        <v>877</v>
      </c>
      <c r="C207" s="793" t="s">
        <v>640</v>
      </c>
      <c r="D207" s="798" t="s">
        <v>878</v>
      </c>
      <c r="E207" s="799" t="s">
        <v>1134</v>
      </c>
      <c r="F207" s="773"/>
      <c r="G207" s="774"/>
      <c r="H207" s="773"/>
      <c r="I207" s="775"/>
      <c r="J207" s="773"/>
      <c r="K207" s="775"/>
    </row>
    <row r="208" spans="1:11" s="776" customFormat="1" ht="15" customHeight="1">
      <c r="A208" s="782" t="s">
        <v>640</v>
      </c>
      <c r="B208" s="800" t="s">
        <v>949</v>
      </c>
      <c r="C208" s="782" t="s">
        <v>640</v>
      </c>
      <c r="D208" s="796" t="s">
        <v>950</v>
      </c>
      <c r="E208" s="797" t="s">
        <v>1135</v>
      </c>
      <c r="F208" s="773"/>
      <c r="G208" s="774"/>
      <c r="H208" s="773"/>
      <c r="I208" s="775"/>
      <c r="J208" s="773"/>
      <c r="K208" s="775"/>
    </row>
    <row r="209" spans="1:11" s="776" customFormat="1" ht="15" customHeight="1">
      <c r="A209" s="809"/>
      <c r="B209" s="810"/>
      <c r="C209" s="809" t="s">
        <v>641</v>
      </c>
      <c r="D209" s="811" t="s">
        <v>1136</v>
      </c>
      <c r="E209" s="812" t="s">
        <v>1137</v>
      </c>
      <c r="F209" s="842" t="s">
        <v>1138</v>
      </c>
      <c r="G209" s="790" t="s">
        <v>1137</v>
      </c>
      <c r="H209" s="802"/>
      <c r="I209" s="808"/>
      <c r="J209" s="773"/>
      <c r="K209" s="775"/>
    </row>
    <row r="210" spans="1:11" s="776" customFormat="1" ht="15" customHeight="1">
      <c r="A210" s="761" t="s">
        <v>643</v>
      </c>
      <c r="B210" s="762" t="s">
        <v>36</v>
      </c>
      <c r="C210" s="761" t="s">
        <v>643</v>
      </c>
      <c r="D210" s="763" t="s">
        <v>315</v>
      </c>
      <c r="E210" s="764" t="s">
        <v>644</v>
      </c>
      <c r="F210" s="765" t="s">
        <v>643</v>
      </c>
      <c r="G210" s="766" t="s">
        <v>644</v>
      </c>
      <c r="H210" s="773" t="s">
        <v>387</v>
      </c>
      <c r="I210" s="775" t="s">
        <v>388</v>
      </c>
      <c r="J210" s="773"/>
      <c r="K210" s="775"/>
    </row>
    <row r="211" spans="1:11" s="776" customFormat="1" ht="15" customHeight="1">
      <c r="A211" s="761" t="s">
        <v>645</v>
      </c>
      <c r="B211" s="762" t="s">
        <v>36</v>
      </c>
      <c r="C211" s="761" t="s">
        <v>645</v>
      </c>
      <c r="D211" s="763" t="s">
        <v>315</v>
      </c>
      <c r="E211" s="764" t="s">
        <v>646</v>
      </c>
      <c r="F211" s="765" t="s">
        <v>645</v>
      </c>
      <c r="G211" s="766" t="s">
        <v>646</v>
      </c>
      <c r="H211" s="773"/>
      <c r="I211" s="775"/>
      <c r="J211" s="773"/>
      <c r="K211" s="775"/>
    </row>
    <row r="212" spans="1:11" s="776" customFormat="1" ht="15" customHeight="1">
      <c r="A212" s="784" t="s">
        <v>647</v>
      </c>
      <c r="B212" s="785" t="s">
        <v>36</v>
      </c>
      <c r="C212" s="784" t="s">
        <v>647</v>
      </c>
      <c r="D212" s="786" t="s">
        <v>315</v>
      </c>
      <c r="E212" s="764" t="s">
        <v>1139</v>
      </c>
      <c r="F212" s="765" t="s">
        <v>647</v>
      </c>
      <c r="G212" s="766" t="s">
        <v>648</v>
      </c>
      <c r="H212" s="773"/>
      <c r="I212" s="775"/>
      <c r="J212" s="773"/>
      <c r="K212" s="775"/>
    </row>
    <row r="213" spans="1:11" s="776" customFormat="1" ht="15" customHeight="1">
      <c r="A213" s="782" t="s">
        <v>647</v>
      </c>
      <c r="B213" s="800" t="s">
        <v>864</v>
      </c>
      <c r="C213" s="782" t="s">
        <v>647</v>
      </c>
      <c r="D213" s="796" t="s">
        <v>865</v>
      </c>
      <c r="E213" s="797" t="s">
        <v>1140</v>
      </c>
      <c r="F213" s="802"/>
      <c r="G213" s="803"/>
      <c r="H213" s="773"/>
      <c r="I213" s="775"/>
      <c r="J213" s="773"/>
      <c r="K213" s="775"/>
    </row>
    <row r="214" spans="1:11" s="776" customFormat="1" ht="15" customHeight="1">
      <c r="A214" s="761" t="s">
        <v>649</v>
      </c>
      <c r="B214" s="762" t="s">
        <v>36</v>
      </c>
      <c r="C214" s="761" t="s">
        <v>649</v>
      </c>
      <c r="D214" s="763" t="s">
        <v>315</v>
      </c>
      <c r="E214" s="764" t="s">
        <v>1141</v>
      </c>
      <c r="F214" s="765" t="s">
        <v>649</v>
      </c>
      <c r="G214" s="766" t="s">
        <v>1142</v>
      </c>
      <c r="H214" s="765" t="s">
        <v>389</v>
      </c>
      <c r="I214" s="767" t="s">
        <v>1142</v>
      </c>
      <c r="J214" s="773"/>
      <c r="K214" s="775"/>
    </row>
    <row r="215" spans="1:11" s="776" customFormat="1" ht="15" customHeight="1">
      <c r="A215" s="793" t="s">
        <v>649</v>
      </c>
      <c r="B215" s="794" t="s">
        <v>864</v>
      </c>
      <c r="C215" s="793" t="s">
        <v>649</v>
      </c>
      <c r="D215" s="798" t="s">
        <v>865</v>
      </c>
      <c r="E215" s="799" t="s">
        <v>1143</v>
      </c>
      <c r="F215" s="773"/>
      <c r="G215" s="774"/>
      <c r="H215" s="773"/>
      <c r="I215" s="775"/>
      <c r="J215" s="773"/>
      <c r="K215" s="775"/>
    </row>
    <row r="216" spans="1:11" s="776" customFormat="1" ht="15" customHeight="1">
      <c r="A216" s="769" t="s">
        <v>649</v>
      </c>
      <c r="B216" s="770" t="s">
        <v>877</v>
      </c>
      <c r="C216" s="769" t="s">
        <v>649</v>
      </c>
      <c r="D216" s="771" t="s">
        <v>878</v>
      </c>
      <c r="E216" s="797" t="s">
        <v>1144</v>
      </c>
      <c r="F216" s="773"/>
      <c r="G216" s="774"/>
      <c r="H216" s="773"/>
      <c r="I216" s="775"/>
      <c r="J216" s="773"/>
      <c r="K216" s="775"/>
    </row>
    <row r="217" spans="1:11" s="776" customFormat="1" ht="15" customHeight="1">
      <c r="A217" s="784" t="s">
        <v>1145</v>
      </c>
      <c r="B217" s="785" t="s">
        <v>36</v>
      </c>
      <c r="C217" s="784" t="s">
        <v>1145</v>
      </c>
      <c r="D217" s="791" t="s">
        <v>315</v>
      </c>
      <c r="E217" s="779" t="s">
        <v>1146</v>
      </c>
      <c r="F217" s="765" t="s">
        <v>650</v>
      </c>
      <c r="G217" s="766" t="s">
        <v>392</v>
      </c>
      <c r="H217" s="765" t="s">
        <v>391</v>
      </c>
      <c r="I217" s="767" t="s">
        <v>392</v>
      </c>
      <c r="J217" s="773"/>
      <c r="K217" s="775"/>
    </row>
    <row r="218" spans="1:11" s="776" customFormat="1" ht="15" customHeight="1">
      <c r="A218" s="782" t="s">
        <v>1145</v>
      </c>
      <c r="B218" s="800" t="s">
        <v>872</v>
      </c>
      <c r="C218" s="782" t="s">
        <v>1145</v>
      </c>
      <c r="D218" s="796" t="s">
        <v>873</v>
      </c>
      <c r="E218" s="797" t="s">
        <v>392</v>
      </c>
      <c r="F218" s="802"/>
      <c r="G218" s="803"/>
      <c r="H218" s="802"/>
      <c r="I218" s="808"/>
      <c r="J218" s="802"/>
      <c r="K218" s="808"/>
    </row>
    <row r="219" spans="1:11" s="776" customFormat="1" ht="15" customHeight="1">
      <c r="A219" s="784" t="s">
        <v>651</v>
      </c>
      <c r="B219" s="785" t="s">
        <v>36</v>
      </c>
      <c r="C219" s="784" t="s">
        <v>651</v>
      </c>
      <c r="D219" s="791" t="s">
        <v>315</v>
      </c>
      <c r="E219" s="792" t="s">
        <v>1147</v>
      </c>
      <c r="F219" s="765" t="s">
        <v>651</v>
      </c>
      <c r="G219" s="766" t="s">
        <v>394</v>
      </c>
      <c r="H219" s="773" t="s">
        <v>393</v>
      </c>
      <c r="I219" s="775" t="s">
        <v>394</v>
      </c>
      <c r="J219" s="765" t="s">
        <v>46</v>
      </c>
      <c r="K219" s="767" t="s">
        <v>92</v>
      </c>
    </row>
    <row r="220" spans="1:11" s="776" customFormat="1" ht="15" customHeight="1">
      <c r="A220" s="793" t="s">
        <v>651</v>
      </c>
      <c r="B220" s="794" t="s">
        <v>864</v>
      </c>
      <c r="C220" s="793" t="s">
        <v>651</v>
      </c>
      <c r="D220" s="798" t="s">
        <v>865</v>
      </c>
      <c r="E220" s="799" t="s">
        <v>1148</v>
      </c>
      <c r="F220" s="773"/>
      <c r="G220" s="774"/>
      <c r="H220" s="773"/>
      <c r="I220" s="775"/>
      <c r="J220" s="773"/>
      <c r="K220" s="775"/>
    </row>
    <row r="221" spans="1:11" s="776" customFormat="1" ht="15" customHeight="1">
      <c r="A221" s="793" t="s">
        <v>651</v>
      </c>
      <c r="B221" s="794" t="s">
        <v>877</v>
      </c>
      <c r="C221" s="793" t="s">
        <v>651</v>
      </c>
      <c r="D221" s="798" t="s">
        <v>878</v>
      </c>
      <c r="E221" s="799" t="s">
        <v>1149</v>
      </c>
      <c r="F221" s="773"/>
      <c r="G221" s="774"/>
      <c r="H221" s="773"/>
      <c r="I221" s="775"/>
      <c r="J221" s="773"/>
      <c r="K221" s="775"/>
    </row>
    <row r="222" spans="1:11" s="776" customFormat="1" ht="15" customHeight="1">
      <c r="A222" s="782" t="s">
        <v>651</v>
      </c>
      <c r="B222" s="800" t="s">
        <v>872</v>
      </c>
      <c r="C222" s="782" t="s">
        <v>651</v>
      </c>
      <c r="D222" s="796" t="s">
        <v>873</v>
      </c>
      <c r="E222" s="797" t="s">
        <v>1150</v>
      </c>
      <c r="F222" s="773"/>
      <c r="G222" s="774"/>
      <c r="H222" s="773"/>
      <c r="I222" s="775"/>
      <c r="J222" s="773"/>
      <c r="K222" s="775"/>
    </row>
    <row r="223" spans="1:11" s="776" customFormat="1" ht="15" customHeight="1">
      <c r="A223" s="809"/>
      <c r="B223" s="810"/>
      <c r="C223" s="809" t="s">
        <v>652</v>
      </c>
      <c r="D223" s="811" t="s">
        <v>1151</v>
      </c>
      <c r="E223" s="812" t="s">
        <v>653</v>
      </c>
      <c r="F223" s="842" t="s">
        <v>1152</v>
      </c>
      <c r="G223" s="790" t="s">
        <v>653</v>
      </c>
      <c r="H223" s="773"/>
      <c r="I223" s="775"/>
      <c r="J223" s="773"/>
      <c r="K223" s="775"/>
    </row>
    <row r="224" spans="1:11" s="776" customFormat="1" ht="15" customHeight="1">
      <c r="A224" s="784" t="s">
        <v>654</v>
      </c>
      <c r="B224" s="785" t="s">
        <v>36</v>
      </c>
      <c r="C224" s="784" t="s">
        <v>654</v>
      </c>
      <c r="D224" s="791" t="s">
        <v>315</v>
      </c>
      <c r="E224" s="792" t="s">
        <v>655</v>
      </c>
      <c r="F224" s="765" t="s">
        <v>654</v>
      </c>
      <c r="G224" s="766" t="s">
        <v>655</v>
      </c>
      <c r="H224" s="765" t="s">
        <v>395</v>
      </c>
      <c r="I224" s="766" t="s">
        <v>396</v>
      </c>
      <c r="J224" s="773"/>
      <c r="K224" s="775"/>
    </row>
    <row r="225" spans="1:11" s="776" customFormat="1" ht="15" customHeight="1">
      <c r="A225" s="782" t="s">
        <v>654</v>
      </c>
      <c r="B225" s="800" t="s">
        <v>864</v>
      </c>
      <c r="C225" s="782" t="s">
        <v>654</v>
      </c>
      <c r="D225" s="796" t="s">
        <v>865</v>
      </c>
      <c r="E225" s="797" t="s">
        <v>1153</v>
      </c>
      <c r="F225" s="802"/>
      <c r="G225" s="803"/>
      <c r="H225" s="773"/>
      <c r="I225" s="775"/>
      <c r="J225" s="773"/>
      <c r="K225" s="775"/>
    </row>
    <row r="226" spans="1:11" s="776" customFormat="1" ht="15" customHeight="1">
      <c r="A226" s="784" t="s">
        <v>1154</v>
      </c>
      <c r="B226" s="785" t="s">
        <v>36</v>
      </c>
      <c r="C226" s="784" t="s">
        <v>1154</v>
      </c>
      <c r="D226" s="791" t="s">
        <v>315</v>
      </c>
      <c r="E226" s="779" t="s">
        <v>1155</v>
      </c>
      <c r="F226" s="765" t="s">
        <v>656</v>
      </c>
      <c r="G226" s="766" t="s">
        <v>657</v>
      </c>
      <c r="H226" s="773"/>
      <c r="I226" s="775"/>
      <c r="J226" s="773"/>
      <c r="K226" s="775"/>
    </row>
    <row r="227" spans="1:11" s="776" customFormat="1" ht="15" customHeight="1">
      <c r="A227" s="793" t="s">
        <v>1154</v>
      </c>
      <c r="B227" s="794" t="s">
        <v>864</v>
      </c>
      <c r="C227" s="793" t="s">
        <v>1154</v>
      </c>
      <c r="D227" s="798" t="s">
        <v>865</v>
      </c>
      <c r="E227" s="799" t="s">
        <v>1156</v>
      </c>
      <c r="F227" s="773"/>
      <c r="G227" s="774"/>
      <c r="H227" s="773"/>
      <c r="I227" s="775"/>
      <c r="J227" s="773"/>
      <c r="K227" s="775"/>
    </row>
    <row r="228" spans="1:11" s="776" customFormat="1" ht="15" customHeight="1">
      <c r="A228" s="793" t="s">
        <v>1154</v>
      </c>
      <c r="B228" s="794" t="s">
        <v>877</v>
      </c>
      <c r="C228" s="793" t="s">
        <v>1154</v>
      </c>
      <c r="D228" s="798" t="s">
        <v>878</v>
      </c>
      <c r="E228" s="799" t="s">
        <v>1157</v>
      </c>
      <c r="F228" s="773"/>
      <c r="G228" s="774"/>
      <c r="H228" s="773"/>
      <c r="I228" s="775"/>
      <c r="J228" s="773"/>
      <c r="K228" s="775"/>
    </row>
    <row r="229" spans="1:11" s="776" customFormat="1" ht="15" customHeight="1">
      <c r="A229" s="793" t="s">
        <v>1154</v>
      </c>
      <c r="B229" s="794" t="s">
        <v>949</v>
      </c>
      <c r="C229" s="793" t="s">
        <v>1154</v>
      </c>
      <c r="D229" s="798" t="s">
        <v>950</v>
      </c>
      <c r="E229" s="799" t="s">
        <v>1158</v>
      </c>
      <c r="F229" s="773"/>
      <c r="G229" s="774"/>
      <c r="H229" s="773"/>
      <c r="I229" s="775"/>
      <c r="J229" s="773"/>
      <c r="K229" s="775"/>
    </row>
    <row r="230" spans="1:11" s="776" customFormat="1" ht="15" customHeight="1">
      <c r="A230" s="782" t="s">
        <v>1154</v>
      </c>
      <c r="B230" s="800" t="s">
        <v>872</v>
      </c>
      <c r="C230" s="782" t="s">
        <v>1154</v>
      </c>
      <c r="D230" s="796" t="s">
        <v>873</v>
      </c>
      <c r="E230" s="797" t="s">
        <v>657</v>
      </c>
      <c r="F230" s="802"/>
      <c r="G230" s="803"/>
      <c r="H230" s="802"/>
      <c r="I230" s="808"/>
      <c r="J230" s="802"/>
      <c r="K230" s="808"/>
    </row>
    <row r="231" spans="1:11" s="776" customFormat="1" ht="15" customHeight="1">
      <c r="A231" s="809" t="s">
        <v>658</v>
      </c>
      <c r="B231" s="810" t="s">
        <v>36</v>
      </c>
      <c r="C231" s="809" t="s">
        <v>658</v>
      </c>
      <c r="D231" s="811" t="s">
        <v>315</v>
      </c>
      <c r="E231" s="812" t="s">
        <v>659</v>
      </c>
      <c r="F231" s="765" t="s">
        <v>658</v>
      </c>
      <c r="G231" s="766" t="s">
        <v>659</v>
      </c>
      <c r="H231" s="765" t="s">
        <v>397</v>
      </c>
      <c r="I231" s="1066" t="s">
        <v>1159</v>
      </c>
      <c r="J231" s="765" t="s">
        <v>47</v>
      </c>
      <c r="K231" s="767" t="s">
        <v>93</v>
      </c>
    </row>
    <row r="232" spans="1:11" s="776" customFormat="1" ht="15" customHeight="1">
      <c r="A232" s="809" t="s">
        <v>660</v>
      </c>
      <c r="B232" s="810" t="s">
        <v>36</v>
      </c>
      <c r="C232" s="809" t="s">
        <v>660</v>
      </c>
      <c r="D232" s="811" t="s">
        <v>315</v>
      </c>
      <c r="E232" s="812" t="s">
        <v>661</v>
      </c>
      <c r="F232" s="789" t="s">
        <v>660</v>
      </c>
      <c r="G232" s="790" t="s">
        <v>661</v>
      </c>
      <c r="H232" s="802"/>
      <c r="I232" s="1068"/>
      <c r="J232" s="773"/>
      <c r="K232" s="775"/>
    </row>
    <row r="233" spans="1:11" s="776" customFormat="1" ht="15" customHeight="1">
      <c r="A233" s="843" t="s">
        <v>662</v>
      </c>
      <c r="B233" s="844" t="s">
        <v>36</v>
      </c>
      <c r="C233" s="843" t="s">
        <v>662</v>
      </c>
      <c r="D233" s="845" t="s">
        <v>315</v>
      </c>
      <c r="E233" s="823" t="s">
        <v>1160</v>
      </c>
      <c r="F233" s="824" t="s">
        <v>662</v>
      </c>
      <c r="G233" s="846" t="s">
        <v>1161</v>
      </c>
      <c r="H233" s="831" t="s">
        <v>399</v>
      </c>
      <c r="I233" s="767" t="s">
        <v>400</v>
      </c>
      <c r="J233" s="773"/>
      <c r="K233" s="775"/>
    </row>
    <row r="234" spans="1:11" s="776" customFormat="1" ht="15" customHeight="1">
      <c r="A234" s="784" t="s">
        <v>664</v>
      </c>
      <c r="B234" s="785" t="s">
        <v>36</v>
      </c>
      <c r="C234" s="784" t="s">
        <v>664</v>
      </c>
      <c r="D234" s="791" t="s">
        <v>315</v>
      </c>
      <c r="E234" s="779" t="s">
        <v>1162</v>
      </c>
      <c r="F234" s="765" t="s">
        <v>664</v>
      </c>
      <c r="G234" s="766" t="s">
        <v>400</v>
      </c>
      <c r="H234" s="773"/>
      <c r="I234" s="775"/>
      <c r="J234" s="773"/>
      <c r="K234" s="775"/>
    </row>
    <row r="235" spans="1:11" s="776" customFormat="1" ht="15" customHeight="1">
      <c r="A235" s="793" t="s">
        <v>664</v>
      </c>
      <c r="B235" s="794" t="s">
        <v>864</v>
      </c>
      <c r="C235" s="793" t="s">
        <v>664</v>
      </c>
      <c r="D235" s="798" t="s">
        <v>865</v>
      </c>
      <c r="E235" s="799" t="s">
        <v>1163</v>
      </c>
      <c r="F235" s="773"/>
      <c r="G235" s="774"/>
      <c r="H235" s="773"/>
      <c r="I235" s="775"/>
      <c r="J235" s="773"/>
      <c r="K235" s="775"/>
    </row>
    <row r="236" spans="1:11" s="776" customFormat="1" ht="15" customHeight="1">
      <c r="A236" s="780" t="s">
        <v>664</v>
      </c>
      <c r="B236" s="781" t="s">
        <v>877</v>
      </c>
      <c r="C236" s="780"/>
      <c r="D236" s="816"/>
      <c r="E236" s="787" t="s">
        <v>1164</v>
      </c>
      <c r="F236" s="773"/>
      <c r="G236" s="774"/>
      <c r="H236" s="773"/>
      <c r="I236" s="775"/>
      <c r="J236" s="773"/>
      <c r="K236" s="775"/>
    </row>
    <row r="237" spans="1:11" s="776" customFormat="1" ht="15" customHeight="1">
      <c r="A237" s="769"/>
      <c r="B237" s="770"/>
      <c r="C237" s="769" t="s">
        <v>664</v>
      </c>
      <c r="D237" s="771" t="s">
        <v>878</v>
      </c>
      <c r="E237" s="772" t="s">
        <v>1165</v>
      </c>
      <c r="F237" s="773"/>
      <c r="G237" s="774"/>
      <c r="H237" s="773"/>
      <c r="I237" s="775"/>
      <c r="J237" s="773"/>
      <c r="K237" s="775"/>
    </row>
    <row r="238" spans="1:11" s="776" customFormat="1" ht="15" customHeight="1">
      <c r="A238" s="769"/>
      <c r="B238" s="770"/>
      <c r="C238" s="769" t="s">
        <v>664</v>
      </c>
      <c r="D238" s="771" t="s">
        <v>1042</v>
      </c>
      <c r="E238" s="772" t="s">
        <v>1166</v>
      </c>
      <c r="F238" s="773"/>
      <c r="G238" s="774"/>
      <c r="H238" s="773"/>
      <c r="I238" s="775"/>
      <c r="J238" s="773"/>
      <c r="K238" s="775"/>
    </row>
    <row r="239" spans="1:11" s="776" customFormat="1" ht="15" customHeight="1">
      <c r="A239" s="777"/>
      <c r="B239" s="804"/>
      <c r="C239" s="777" t="s">
        <v>664</v>
      </c>
      <c r="D239" s="778" t="s">
        <v>1167</v>
      </c>
      <c r="E239" s="779" t="s">
        <v>1168</v>
      </c>
      <c r="F239" s="773"/>
      <c r="G239" s="774"/>
      <c r="H239" s="773"/>
      <c r="I239" s="775"/>
      <c r="J239" s="773"/>
      <c r="K239" s="775"/>
    </row>
    <row r="240" spans="1:11" s="776" customFormat="1" ht="15" customHeight="1">
      <c r="A240" s="769" t="s">
        <v>664</v>
      </c>
      <c r="B240" s="770" t="s">
        <v>872</v>
      </c>
      <c r="C240" s="769" t="s">
        <v>664</v>
      </c>
      <c r="D240" s="771" t="s">
        <v>873</v>
      </c>
      <c r="E240" s="772" t="s">
        <v>400</v>
      </c>
      <c r="F240" s="773"/>
      <c r="G240" s="774"/>
      <c r="H240" s="773"/>
      <c r="I240" s="775"/>
      <c r="J240" s="773"/>
      <c r="K240" s="775"/>
    </row>
    <row r="241" spans="1:11" s="776" customFormat="1" ht="15" customHeight="1">
      <c r="A241" s="784" t="s">
        <v>1169</v>
      </c>
      <c r="B241" s="785" t="s">
        <v>36</v>
      </c>
      <c r="C241" s="784" t="s">
        <v>1169</v>
      </c>
      <c r="D241" s="791" t="s">
        <v>315</v>
      </c>
      <c r="E241" s="792" t="s">
        <v>1170</v>
      </c>
      <c r="F241" s="765" t="s">
        <v>665</v>
      </c>
      <c r="G241" s="766" t="s">
        <v>666</v>
      </c>
      <c r="H241" s="765" t="s">
        <v>401</v>
      </c>
      <c r="I241" s="767" t="s">
        <v>1</v>
      </c>
      <c r="J241" s="765" t="s">
        <v>48</v>
      </c>
      <c r="K241" s="767" t="s">
        <v>1</v>
      </c>
    </row>
    <row r="242" spans="1:11" s="776" customFormat="1" ht="15" customHeight="1">
      <c r="A242" s="793" t="s">
        <v>1169</v>
      </c>
      <c r="B242" s="794" t="s">
        <v>864</v>
      </c>
      <c r="C242" s="793" t="s">
        <v>1169</v>
      </c>
      <c r="D242" s="798" t="s">
        <v>865</v>
      </c>
      <c r="E242" s="799" t="s">
        <v>1171</v>
      </c>
      <c r="F242" s="773"/>
      <c r="G242" s="774"/>
      <c r="H242" s="773"/>
      <c r="I242" s="775"/>
      <c r="J242" s="773"/>
      <c r="K242" s="775"/>
    </row>
    <row r="243" spans="1:11" s="776" customFormat="1" ht="15" customHeight="1">
      <c r="A243" s="782" t="s">
        <v>1169</v>
      </c>
      <c r="B243" s="800" t="s">
        <v>877</v>
      </c>
      <c r="C243" s="782" t="s">
        <v>1169</v>
      </c>
      <c r="D243" s="796" t="s">
        <v>878</v>
      </c>
      <c r="E243" s="797" t="s">
        <v>1172</v>
      </c>
      <c r="F243" s="802"/>
      <c r="G243" s="803"/>
      <c r="H243" s="773"/>
      <c r="I243" s="775"/>
      <c r="J243" s="773"/>
      <c r="K243" s="775"/>
    </row>
    <row r="244" spans="1:11" s="776" customFormat="1" ht="15" customHeight="1">
      <c r="A244" s="784" t="s">
        <v>1173</v>
      </c>
      <c r="B244" s="785" t="s">
        <v>36</v>
      </c>
      <c r="C244" s="784" t="s">
        <v>1173</v>
      </c>
      <c r="D244" s="791" t="s">
        <v>315</v>
      </c>
      <c r="E244" s="772" t="s">
        <v>1174</v>
      </c>
      <c r="F244" s="789" t="s">
        <v>667</v>
      </c>
      <c r="G244" s="790" t="s">
        <v>668</v>
      </c>
      <c r="H244" s="773"/>
      <c r="I244" s="775"/>
      <c r="J244" s="773"/>
      <c r="K244" s="775"/>
    </row>
    <row r="245" spans="1:11" s="776" customFormat="1" ht="15" customHeight="1">
      <c r="A245" s="809" t="s">
        <v>1175</v>
      </c>
      <c r="B245" s="810" t="s">
        <v>36</v>
      </c>
      <c r="C245" s="809" t="s">
        <v>1175</v>
      </c>
      <c r="D245" s="811" t="s">
        <v>315</v>
      </c>
      <c r="E245" s="812" t="s">
        <v>670</v>
      </c>
      <c r="F245" s="789" t="s">
        <v>669</v>
      </c>
      <c r="G245" s="790" t="s">
        <v>670</v>
      </c>
      <c r="H245" s="773"/>
      <c r="I245" s="775"/>
      <c r="J245" s="773"/>
      <c r="K245" s="775"/>
    </row>
    <row r="246" spans="1:11" s="776" customFormat="1" ht="15" customHeight="1">
      <c r="A246" s="809" t="s">
        <v>1176</v>
      </c>
      <c r="B246" s="810" t="s">
        <v>36</v>
      </c>
      <c r="C246" s="809" t="s">
        <v>1176</v>
      </c>
      <c r="D246" s="811" t="s">
        <v>315</v>
      </c>
      <c r="E246" s="812" t="s">
        <v>672</v>
      </c>
      <c r="F246" s="789" t="s">
        <v>671</v>
      </c>
      <c r="G246" s="790" t="s">
        <v>672</v>
      </c>
      <c r="H246" s="773"/>
      <c r="I246" s="775"/>
      <c r="J246" s="773"/>
      <c r="K246" s="775"/>
    </row>
    <row r="247" spans="1:11" s="776" customFormat="1" ht="15" customHeight="1">
      <c r="A247" s="793" t="s">
        <v>1177</v>
      </c>
      <c r="B247" s="794" t="s">
        <v>906</v>
      </c>
      <c r="C247" s="793" t="s">
        <v>1177</v>
      </c>
      <c r="D247" s="798" t="s">
        <v>860</v>
      </c>
      <c r="E247" s="792" t="s">
        <v>1178</v>
      </c>
      <c r="F247" s="765" t="s">
        <v>673</v>
      </c>
      <c r="G247" s="766" t="s">
        <v>674</v>
      </c>
      <c r="H247" s="773"/>
      <c r="I247" s="775"/>
      <c r="J247" s="773"/>
      <c r="K247" s="775"/>
    </row>
    <row r="248" spans="1:11" s="776" customFormat="1" ht="15" customHeight="1">
      <c r="A248" s="769" t="s">
        <v>1177</v>
      </c>
      <c r="B248" s="770" t="s">
        <v>929</v>
      </c>
      <c r="C248" s="769" t="s">
        <v>673</v>
      </c>
      <c r="D248" s="771" t="s">
        <v>873</v>
      </c>
      <c r="E248" s="787" t="s">
        <v>1179</v>
      </c>
      <c r="F248" s="773"/>
      <c r="G248" s="774"/>
      <c r="H248" s="773"/>
      <c r="I248" s="775"/>
      <c r="J248" s="773"/>
      <c r="K248" s="775"/>
    </row>
    <row r="249" spans="1:11" s="776" customFormat="1" ht="15" customHeight="1">
      <c r="A249" s="784" t="s">
        <v>1180</v>
      </c>
      <c r="B249" s="785" t="s">
        <v>36</v>
      </c>
      <c r="C249" s="784" t="s">
        <v>1180</v>
      </c>
      <c r="D249" s="786" t="s">
        <v>315</v>
      </c>
      <c r="E249" s="812" t="s">
        <v>1181</v>
      </c>
      <c r="F249" s="789" t="s">
        <v>675</v>
      </c>
      <c r="G249" s="790" t="s">
        <v>676</v>
      </c>
      <c r="H249" s="765" t="s">
        <v>402</v>
      </c>
      <c r="I249" s="767" t="s">
        <v>2</v>
      </c>
      <c r="J249" s="765" t="s">
        <v>49</v>
      </c>
      <c r="K249" s="767" t="s">
        <v>2</v>
      </c>
    </row>
    <row r="250" spans="1:11" s="776" customFormat="1" ht="15" customHeight="1">
      <c r="A250" s="809" t="s">
        <v>1182</v>
      </c>
      <c r="B250" s="810" t="s">
        <v>36</v>
      </c>
      <c r="C250" s="809" t="s">
        <v>1182</v>
      </c>
      <c r="D250" s="813" t="s">
        <v>315</v>
      </c>
      <c r="E250" s="812" t="s">
        <v>1183</v>
      </c>
      <c r="F250" s="789" t="s">
        <v>677</v>
      </c>
      <c r="G250" s="790" t="s">
        <v>678</v>
      </c>
      <c r="H250" s="773"/>
      <c r="I250" s="775"/>
      <c r="J250" s="773"/>
      <c r="K250" s="775"/>
    </row>
    <row r="251" spans="1:11" s="776" customFormat="1" ht="15" customHeight="1">
      <c r="A251" s="805" t="s">
        <v>1184</v>
      </c>
      <c r="B251" s="806" t="s">
        <v>906</v>
      </c>
      <c r="C251" s="805" t="s">
        <v>1184</v>
      </c>
      <c r="D251" s="847" t="s">
        <v>860</v>
      </c>
      <c r="E251" s="812" t="s">
        <v>680</v>
      </c>
      <c r="F251" s="789" t="s">
        <v>679</v>
      </c>
      <c r="G251" s="790" t="s">
        <v>680</v>
      </c>
      <c r="H251" s="773"/>
      <c r="I251" s="775"/>
      <c r="J251" s="773"/>
      <c r="K251" s="775"/>
    </row>
    <row r="252" spans="1:11" s="776" customFormat="1" ht="15" customHeight="1">
      <c r="A252" s="761" t="s">
        <v>1185</v>
      </c>
      <c r="B252" s="762" t="s">
        <v>906</v>
      </c>
      <c r="C252" s="761" t="s">
        <v>681</v>
      </c>
      <c r="D252" s="763" t="s">
        <v>315</v>
      </c>
      <c r="E252" s="764" t="s">
        <v>1186</v>
      </c>
      <c r="F252" s="765" t="s">
        <v>681</v>
      </c>
      <c r="G252" s="766" t="s">
        <v>682</v>
      </c>
      <c r="H252" s="773"/>
      <c r="I252" s="775"/>
      <c r="J252" s="773"/>
      <c r="K252" s="775"/>
    </row>
    <row r="253" spans="1:11" s="776" customFormat="1" ht="15" customHeight="1">
      <c r="A253" s="784" t="s">
        <v>1187</v>
      </c>
      <c r="B253" s="785" t="s">
        <v>36</v>
      </c>
      <c r="C253" s="784" t="s">
        <v>1187</v>
      </c>
      <c r="D253" s="791" t="s">
        <v>315</v>
      </c>
      <c r="E253" s="792" t="s">
        <v>1188</v>
      </c>
      <c r="F253" s="765" t="s">
        <v>683</v>
      </c>
      <c r="G253" s="766" t="s">
        <v>684</v>
      </c>
      <c r="H253" s="773"/>
      <c r="I253" s="775"/>
      <c r="J253" s="773"/>
      <c r="K253" s="775"/>
    </row>
    <row r="254" spans="1:11" s="776" customFormat="1" ht="15" customHeight="1">
      <c r="A254" s="780" t="s">
        <v>1187</v>
      </c>
      <c r="B254" s="781" t="s">
        <v>940</v>
      </c>
      <c r="C254" s="780" t="s">
        <v>683</v>
      </c>
      <c r="D254" s="816" t="s">
        <v>865</v>
      </c>
      <c r="E254" s="787" t="s">
        <v>1189</v>
      </c>
      <c r="F254" s="773"/>
      <c r="G254" s="774"/>
      <c r="H254" s="773"/>
      <c r="I254" s="775"/>
      <c r="J254" s="773"/>
      <c r="K254" s="775"/>
    </row>
    <row r="255" spans="1:11" s="776" customFormat="1" ht="15" customHeight="1">
      <c r="A255" s="784" t="s">
        <v>1190</v>
      </c>
      <c r="B255" s="785" t="s">
        <v>36</v>
      </c>
      <c r="C255" s="784" t="s">
        <v>1190</v>
      </c>
      <c r="D255" s="791" t="s">
        <v>315</v>
      </c>
      <c r="E255" s="792" t="s">
        <v>1191</v>
      </c>
      <c r="F255" s="765" t="s">
        <v>685</v>
      </c>
      <c r="G255" s="766" t="s">
        <v>686</v>
      </c>
      <c r="H255" s="773"/>
      <c r="I255" s="775"/>
      <c r="J255" s="773"/>
      <c r="K255" s="775"/>
    </row>
    <row r="256" spans="1:11" s="776" customFormat="1" ht="15" customHeight="1">
      <c r="A256" s="793" t="s">
        <v>1190</v>
      </c>
      <c r="B256" s="794" t="s">
        <v>940</v>
      </c>
      <c r="C256" s="793" t="s">
        <v>1190</v>
      </c>
      <c r="D256" s="798" t="s">
        <v>941</v>
      </c>
      <c r="E256" s="799" t="s">
        <v>686</v>
      </c>
      <c r="F256" s="773"/>
      <c r="G256" s="774"/>
      <c r="H256" s="773"/>
      <c r="I256" s="775"/>
      <c r="J256" s="773"/>
      <c r="K256" s="775"/>
    </row>
    <row r="257" spans="1:11" s="776" customFormat="1" ht="15" customHeight="1">
      <c r="A257" s="805" t="s">
        <v>1190</v>
      </c>
      <c r="B257" s="806" t="s">
        <v>986</v>
      </c>
      <c r="C257" s="805" t="s">
        <v>1190</v>
      </c>
      <c r="D257" s="807" t="s">
        <v>987</v>
      </c>
      <c r="E257" s="797" t="s">
        <v>1192</v>
      </c>
      <c r="F257" s="802"/>
      <c r="G257" s="803"/>
      <c r="H257" s="773"/>
      <c r="I257" s="775"/>
      <c r="J257" s="773"/>
      <c r="K257" s="775"/>
    </row>
    <row r="258" spans="1:11" s="776" customFormat="1" ht="15" customHeight="1">
      <c r="A258" s="777" t="s">
        <v>1193</v>
      </c>
      <c r="B258" s="804" t="s">
        <v>906</v>
      </c>
      <c r="C258" s="777" t="s">
        <v>1193</v>
      </c>
      <c r="D258" s="778" t="s">
        <v>860</v>
      </c>
      <c r="E258" s="801" t="s">
        <v>688</v>
      </c>
      <c r="F258" s="789" t="s">
        <v>687</v>
      </c>
      <c r="G258" s="790" t="s">
        <v>688</v>
      </c>
      <c r="H258" s="773"/>
      <c r="I258" s="775"/>
      <c r="J258" s="773"/>
      <c r="K258" s="775"/>
    </row>
    <row r="259" spans="1:11" s="776" customFormat="1" ht="15" customHeight="1">
      <c r="A259" s="784" t="s">
        <v>1194</v>
      </c>
      <c r="B259" s="785" t="s">
        <v>906</v>
      </c>
      <c r="C259" s="784" t="s">
        <v>1194</v>
      </c>
      <c r="D259" s="791" t="s">
        <v>315</v>
      </c>
      <c r="E259" s="792" t="s">
        <v>1195</v>
      </c>
      <c r="F259" s="765" t="s">
        <v>689</v>
      </c>
      <c r="G259" s="766" t="s">
        <v>690</v>
      </c>
      <c r="H259" s="773"/>
      <c r="I259" s="775"/>
      <c r="J259" s="773"/>
      <c r="K259" s="775"/>
    </row>
    <row r="260" spans="1:11" s="776" customFormat="1" ht="15" customHeight="1">
      <c r="A260" s="793" t="s">
        <v>1194</v>
      </c>
      <c r="B260" s="794" t="s">
        <v>940</v>
      </c>
      <c r="C260" s="793" t="s">
        <v>1194</v>
      </c>
      <c r="D260" s="798" t="s">
        <v>941</v>
      </c>
      <c r="E260" s="799" t="s">
        <v>1196</v>
      </c>
      <c r="F260" s="773"/>
      <c r="G260" s="774"/>
      <c r="H260" s="773"/>
      <c r="I260" s="775"/>
      <c r="J260" s="773"/>
      <c r="K260" s="775"/>
    </row>
    <row r="261" spans="1:11" s="776" customFormat="1" ht="15" customHeight="1">
      <c r="A261" s="793" t="s">
        <v>1194</v>
      </c>
      <c r="B261" s="794" t="s">
        <v>986</v>
      </c>
      <c r="C261" s="793" t="s">
        <v>1194</v>
      </c>
      <c r="D261" s="798" t="s">
        <v>987</v>
      </c>
      <c r="E261" s="799" t="s">
        <v>1197</v>
      </c>
      <c r="F261" s="773"/>
      <c r="G261" s="774"/>
      <c r="H261" s="773"/>
      <c r="I261" s="775"/>
      <c r="J261" s="773"/>
      <c r="K261" s="775"/>
    </row>
    <row r="262" spans="1:11" s="776" customFormat="1" ht="15" customHeight="1">
      <c r="A262" s="805" t="s">
        <v>1194</v>
      </c>
      <c r="B262" s="806" t="s">
        <v>929</v>
      </c>
      <c r="C262" s="805" t="s">
        <v>1194</v>
      </c>
      <c r="D262" s="807" t="s">
        <v>873</v>
      </c>
      <c r="E262" s="797" t="s">
        <v>1198</v>
      </c>
      <c r="F262" s="802"/>
      <c r="G262" s="803"/>
      <c r="H262" s="802"/>
      <c r="I262" s="808"/>
      <c r="J262" s="802"/>
      <c r="K262" s="808"/>
    </row>
    <row r="263" spans="1:11" s="776" customFormat="1" ht="15" customHeight="1">
      <c r="A263" s="784" t="s">
        <v>691</v>
      </c>
      <c r="B263" s="785" t="s">
        <v>36</v>
      </c>
      <c r="C263" s="784" t="s">
        <v>691</v>
      </c>
      <c r="D263" s="791" t="s">
        <v>315</v>
      </c>
      <c r="E263" s="792" t="s">
        <v>1199</v>
      </c>
      <c r="F263" s="765" t="s">
        <v>691</v>
      </c>
      <c r="G263" s="766" t="s">
        <v>692</v>
      </c>
      <c r="H263" s="773" t="s">
        <v>403</v>
      </c>
      <c r="I263" s="775" t="s">
        <v>3</v>
      </c>
      <c r="J263" s="773" t="s">
        <v>50</v>
      </c>
      <c r="K263" s="775" t="s">
        <v>3</v>
      </c>
    </row>
    <row r="264" spans="1:11" s="776" customFormat="1" ht="15" customHeight="1">
      <c r="A264" s="782" t="s">
        <v>691</v>
      </c>
      <c r="B264" s="800" t="s">
        <v>872</v>
      </c>
      <c r="C264" s="782" t="s">
        <v>1200</v>
      </c>
      <c r="D264" s="796" t="s">
        <v>1004</v>
      </c>
      <c r="E264" s="797" t="s">
        <v>1201</v>
      </c>
      <c r="F264" s="802"/>
      <c r="G264" s="803"/>
      <c r="H264" s="773"/>
      <c r="I264" s="775"/>
      <c r="J264" s="773"/>
      <c r="K264" s="775"/>
    </row>
    <row r="265" spans="1:11" s="776" customFormat="1" ht="15" customHeight="1">
      <c r="A265" s="769" t="s">
        <v>693</v>
      </c>
      <c r="B265" s="770" t="s">
        <v>36</v>
      </c>
      <c r="C265" s="769" t="s">
        <v>693</v>
      </c>
      <c r="D265" s="771" t="s">
        <v>315</v>
      </c>
      <c r="E265" s="772" t="s">
        <v>1202</v>
      </c>
      <c r="F265" s="765" t="s">
        <v>693</v>
      </c>
      <c r="G265" s="766" t="s">
        <v>694</v>
      </c>
      <c r="H265" s="773"/>
      <c r="I265" s="775"/>
      <c r="J265" s="773"/>
      <c r="K265" s="775"/>
    </row>
    <row r="266" spans="1:11" s="776" customFormat="1" ht="15" customHeight="1">
      <c r="A266" s="761" t="s">
        <v>1203</v>
      </c>
      <c r="B266" s="762" t="s">
        <v>36</v>
      </c>
      <c r="C266" s="761" t="s">
        <v>1203</v>
      </c>
      <c r="D266" s="788" t="s">
        <v>315</v>
      </c>
      <c r="E266" s="764" t="s">
        <v>1204</v>
      </c>
      <c r="F266" s="789" t="s">
        <v>695</v>
      </c>
      <c r="G266" s="790" t="s">
        <v>696</v>
      </c>
      <c r="H266" s="773"/>
      <c r="I266" s="775"/>
      <c r="J266" s="773"/>
      <c r="K266" s="775"/>
    </row>
    <row r="267" spans="1:11" s="776" customFormat="1" ht="15" customHeight="1">
      <c r="A267" s="809" t="s">
        <v>1205</v>
      </c>
      <c r="B267" s="810" t="s">
        <v>906</v>
      </c>
      <c r="C267" s="809" t="s">
        <v>1205</v>
      </c>
      <c r="D267" s="813" t="s">
        <v>860</v>
      </c>
      <c r="E267" s="812" t="s">
        <v>698</v>
      </c>
      <c r="F267" s="789" t="s">
        <v>697</v>
      </c>
      <c r="G267" s="790" t="s">
        <v>698</v>
      </c>
      <c r="H267" s="773"/>
      <c r="I267" s="775"/>
      <c r="J267" s="773"/>
      <c r="K267" s="775"/>
    </row>
    <row r="268" spans="1:11" s="776" customFormat="1" ht="15" customHeight="1">
      <c r="A268" s="809" t="s">
        <v>1206</v>
      </c>
      <c r="B268" s="810" t="s">
        <v>36</v>
      </c>
      <c r="C268" s="809" t="s">
        <v>1206</v>
      </c>
      <c r="D268" s="813" t="s">
        <v>315</v>
      </c>
      <c r="E268" s="812" t="s">
        <v>1207</v>
      </c>
      <c r="F268" s="789" t="s">
        <v>699</v>
      </c>
      <c r="G268" s="790" t="s">
        <v>700</v>
      </c>
      <c r="H268" s="773"/>
      <c r="I268" s="775"/>
      <c r="J268" s="773"/>
      <c r="K268" s="775"/>
    </row>
    <row r="269" spans="1:11" s="776" customFormat="1" ht="15" customHeight="1">
      <c r="A269" s="777" t="s">
        <v>1208</v>
      </c>
      <c r="B269" s="810" t="s">
        <v>906</v>
      </c>
      <c r="C269" s="809" t="s">
        <v>1208</v>
      </c>
      <c r="D269" s="813" t="s">
        <v>860</v>
      </c>
      <c r="E269" s="801" t="s">
        <v>702</v>
      </c>
      <c r="F269" s="789" t="s">
        <v>701</v>
      </c>
      <c r="G269" s="790" t="s">
        <v>702</v>
      </c>
      <c r="H269" s="773"/>
      <c r="I269" s="775"/>
      <c r="J269" s="773"/>
      <c r="K269" s="775"/>
    </row>
    <row r="270" spans="1:11" s="776" customFormat="1" ht="15" customHeight="1">
      <c r="A270" s="784" t="s">
        <v>1209</v>
      </c>
      <c r="B270" s="804" t="s">
        <v>906</v>
      </c>
      <c r="C270" s="777" t="s">
        <v>1209</v>
      </c>
      <c r="D270" s="778" t="s">
        <v>860</v>
      </c>
      <c r="E270" s="779" t="s">
        <v>1210</v>
      </c>
      <c r="F270" s="765" t="s">
        <v>703</v>
      </c>
      <c r="G270" s="766" t="s">
        <v>405</v>
      </c>
      <c r="H270" s="765" t="s">
        <v>404</v>
      </c>
      <c r="I270" s="767" t="s">
        <v>405</v>
      </c>
      <c r="J270" s="765" t="s">
        <v>51</v>
      </c>
      <c r="K270" s="767" t="s">
        <v>94</v>
      </c>
    </row>
    <row r="271" spans="1:11" s="776" customFormat="1" ht="15" customHeight="1">
      <c r="A271" s="793" t="s">
        <v>703</v>
      </c>
      <c r="B271" s="794" t="s">
        <v>940</v>
      </c>
      <c r="C271" s="793" t="s">
        <v>703</v>
      </c>
      <c r="D271" s="798" t="s">
        <v>941</v>
      </c>
      <c r="E271" s="799" t="s">
        <v>1211</v>
      </c>
      <c r="F271" s="773"/>
      <c r="G271" s="774"/>
      <c r="H271" s="773"/>
      <c r="I271" s="775"/>
      <c r="J271" s="773"/>
      <c r="K271" s="775"/>
    </row>
    <row r="272" spans="1:11" s="776" customFormat="1" ht="15" customHeight="1">
      <c r="A272" s="780" t="s">
        <v>703</v>
      </c>
      <c r="B272" s="781" t="s">
        <v>986</v>
      </c>
      <c r="C272" s="780" t="s">
        <v>703</v>
      </c>
      <c r="D272" s="816" t="s">
        <v>987</v>
      </c>
      <c r="E272" s="787" t="s">
        <v>1212</v>
      </c>
      <c r="F272" s="773"/>
      <c r="G272" s="774"/>
      <c r="H272" s="773"/>
      <c r="I272" s="775"/>
      <c r="J272" s="773"/>
      <c r="K272" s="775"/>
    </row>
    <row r="273" spans="1:11" s="776" customFormat="1" ht="15" customHeight="1">
      <c r="A273" s="805" t="s">
        <v>1213</v>
      </c>
      <c r="B273" s="806" t="s">
        <v>898</v>
      </c>
      <c r="C273" s="805" t="s">
        <v>1213</v>
      </c>
      <c r="D273" s="807" t="s">
        <v>899</v>
      </c>
      <c r="E273" s="797" t="s">
        <v>1214</v>
      </c>
      <c r="F273" s="802"/>
      <c r="G273" s="803"/>
      <c r="H273" s="802"/>
      <c r="I273" s="808"/>
      <c r="J273" s="773"/>
      <c r="K273" s="775"/>
    </row>
    <row r="274" spans="1:11" s="776" customFormat="1" ht="15" customHeight="1">
      <c r="A274" s="784" t="s">
        <v>1215</v>
      </c>
      <c r="B274" s="785" t="s">
        <v>1030</v>
      </c>
      <c r="C274" s="784" t="s">
        <v>1215</v>
      </c>
      <c r="D274" s="786" t="s">
        <v>869</v>
      </c>
      <c r="E274" s="792" t="s">
        <v>1216</v>
      </c>
      <c r="F274" s="765" t="s">
        <v>704</v>
      </c>
      <c r="G274" s="766" t="s">
        <v>407</v>
      </c>
      <c r="H274" s="773" t="s">
        <v>406</v>
      </c>
      <c r="I274" s="775" t="s">
        <v>407</v>
      </c>
      <c r="J274" s="773"/>
      <c r="K274" s="775"/>
    </row>
    <row r="275" spans="1:11" s="776" customFormat="1" ht="15" customHeight="1">
      <c r="A275" s="780" t="s">
        <v>1217</v>
      </c>
      <c r="B275" s="781" t="s">
        <v>940</v>
      </c>
      <c r="C275" s="780" t="s">
        <v>1217</v>
      </c>
      <c r="D275" s="816" t="s">
        <v>941</v>
      </c>
      <c r="E275" s="787" t="s">
        <v>1218</v>
      </c>
      <c r="F275" s="773"/>
      <c r="G275" s="774"/>
      <c r="H275" s="773"/>
      <c r="I275" s="775"/>
      <c r="J275" s="773"/>
      <c r="K275" s="775"/>
    </row>
    <row r="276" spans="1:11" s="776" customFormat="1" ht="15" customHeight="1">
      <c r="A276" s="805" t="s">
        <v>1217</v>
      </c>
      <c r="B276" s="806" t="s">
        <v>929</v>
      </c>
      <c r="C276" s="805" t="s">
        <v>1217</v>
      </c>
      <c r="D276" s="807" t="s">
        <v>1004</v>
      </c>
      <c r="E276" s="797" t="s">
        <v>1219</v>
      </c>
      <c r="F276" s="802"/>
      <c r="G276" s="803"/>
      <c r="H276" s="773"/>
      <c r="I276" s="775"/>
      <c r="J276" s="802"/>
      <c r="K276" s="808"/>
    </row>
    <row r="277" spans="1:11" s="776" customFormat="1" ht="15" customHeight="1">
      <c r="A277" s="761" t="s">
        <v>1220</v>
      </c>
      <c r="B277" s="762" t="s">
        <v>36</v>
      </c>
      <c r="C277" s="761"/>
      <c r="D277" s="788"/>
      <c r="E277" s="764" t="s">
        <v>1221</v>
      </c>
      <c r="F277" s="773" t="s">
        <v>705</v>
      </c>
      <c r="G277" s="774" t="s">
        <v>409</v>
      </c>
      <c r="H277" s="765" t="s">
        <v>408</v>
      </c>
      <c r="I277" s="767" t="s">
        <v>409</v>
      </c>
      <c r="J277" s="765" t="s">
        <v>52</v>
      </c>
      <c r="K277" s="767" t="s">
        <v>95</v>
      </c>
    </row>
    <row r="278" spans="1:11" s="776" customFormat="1" ht="15" customHeight="1">
      <c r="A278" s="769"/>
      <c r="B278" s="770"/>
      <c r="C278" s="769" t="s">
        <v>1220</v>
      </c>
      <c r="D278" s="814" t="s">
        <v>315</v>
      </c>
      <c r="E278" s="772" t="s">
        <v>1222</v>
      </c>
      <c r="F278" s="773"/>
      <c r="G278" s="774"/>
      <c r="H278" s="773"/>
      <c r="I278" s="775"/>
      <c r="J278" s="773"/>
      <c r="K278" s="775"/>
    </row>
    <row r="279" spans="1:11" s="776" customFormat="1" ht="15" customHeight="1">
      <c r="A279" s="848"/>
      <c r="B279" s="849"/>
      <c r="C279" s="777" t="s">
        <v>1220</v>
      </c>
      <c r="D279" s="850" t="s">
        <v>922</v>
      </c>
      <c r="E279" s="779" t="s">
        <v>1223</v>
      </c>
      <c r="F279" s="773"/>
      <c r="G279" s="774"/>
      <c r="H279" s="773"/>
      <c r="I279" s="775"/>
      <c r="J279" s="773"/>
      <c r="K279" s="775"/>
    </row>
    <row r="280" spans="1:11" s="776" customFormat="1" ht="15" customHeight="1">
      <c r="A280" s="793" t="s">
        <v>705</v>
      </c>
      <c r="B280" s="794" t="s">
        <v>864</v>
      </c>
      <c r="C280" s="793" t="s">
        <v>705</v>
      </c>
      <c r="D280" s="798" t="s">
        <v>865</v>
      </c>
      <c r="E280" s="799" t="s">
        <v>1224</v>
      </c>
      <c r="F280" s="773"/>
      <c r="G280" s="774"/>
      <c r="H280" s="773"/>
      <c r="I280" s="775"/>
      <c r="J280" s="773"/>
      <c r="K280" s="775"/>
    </row>
    <row r="281" spans="1:11" s="776" customFormat="1" ht="15" customHeight="1">
      <c r="A281" s="793" t="s">
        <v>705</v>
      </c>
      <c r="B281" s="794" t="s">
        <v>877</v>
      </c>
      <c r="C281" s="793" t="s">
        <v>705</v>
      </c>
      <c r="D281" s="795" t="s">
        <v>878</v>
      </c>
      <c r="E281" s="799" t="s">
        <v>1225</v>
      </c>
      <c r="F281" s="773"/>
      <c r="G281" s="774"/>
      <c r="H281" s="773"/>
      <c r="I281" s="775"/>
      <c r="J281" s="773"/>
      <c r="K281" s="775"/>
    </row>
    <row r="282" spans="1:11" s="776" customFormat="1" ht="15" customHeight="1">
      <c r="A282" s="777" t="s">
        <v>1220</v>
      </c>
      <c r="B282" s="804" t="s">
        <v>1226</v>
      </c>
      <c r="C282" s="777" t="s">
        <v>1220</v>
      </c>
      <c r="D282" s="778" t="s">
        <v>1227</v>
      </c>
      <c r="E282" s="799" t="s">
        <v>1228</v>
      </c>
      <c r="F282" s="773"/>
      <c r="G282" s="774"/>
      <c r="H282" s="773"/>
      <c r="I282" s="775"/>
      <c r="J282" s="773"/>
      <c r="K282" s="775"/>
    </row>
    <row r="283" spans="1:11" s="776" customFormat="1" ht="15" customHeight="1">
      <c r="A283" s="793" t="s">
        <v>705</v>
      </c>
      <c r="B283" s="794" t="s">
        <v>978</v>
      </c>
      <c r="C283" s="793" t="s">
        <v>705</v>
      </c>
      <c r="D283" s="795" t="s">
        <v>979</v>
      </c>
      <c r="E283" s="799" t="s">
        <v>1229</v>
      </c>
      <c r="F283" s="773"/>
      <c r="G283" s="774"/>
      <c r="H283" s="773"/>
      <c r="I283" s="775"/>
      <c r="J283" s="773"/>
      <c r="K283" s="775"/>
    </row>
    <row r="284" spans="1:11" s="776" customFormat="1" ht="15" customHeight="1">
      <c r="A284" s="782" t="s">
        <v>1220</v>
      </c>
      <c r="B284" s="800" t="s">
        <v>929</v>
      </c>
      <c r="C284" s="782" t="s">
        <v>705</v>
      </c>
      <c r="D284" s="783" t="s">
        <v>1004</v>
      </c>
      <c r="E284" s="797" t="s">
        <v>1230</v>
      </c>
      <c r="F284" s="773"/>
      <c r="G284" s="774"/>
      <c r="H284" s="802"/>
      <c r="I284" s="808"/>
      <c r="J284" s="773"/>
      <c r="K284" s="775"/>
    </row>
    <row r="285" spans="1:11" s="776" customFormat="1" ht="15" customHeight="1">
      <c r="A285" s="769" t="s">
        <v>1231</v>
      </c>
      <c r="B285" s="770" t="s">
        <v>906</v>
      </c>
      <c r="C285" s="769" t="s">
        <v>1231</v>
      </c>
      <c r="D285" s="771" t="s">
        <v>860</v>
      </c>
      <c r="E285" s="792" t="s">
        <v>1232</v>
      </c>
      <c r="F285" s="765" t="s">
        <v>706</v>
      </c>
      <c r="G285" s="766" t="s">
        <v>411</v>
      </c>
      <c r="H285" s="773" t="s">
        <v>410</v>
      </c>
      <c r="I285" s="775" t="s">
        <v>411</v>
      </c>
      <c r="J285" s="773"/>
      <c r="K285" s="775"/>
    </row>
    <row r="286" spans="1:11" s="776" customFormat="1" ht="15" customHeight="1">
      <c r="A286" s="780" t="s">
        <v>1231</v>
      </c>
      <c r="B286" s="781" t="s">
        <v>940</v>
      </c>
      <c r="C286" s="780" t="s">
        <v>1231</v>
      </c>
      <c r="D286" s="851" t="s">
        <v>941</v>
      </c>
      <c r="E286" s="797" t="s">
        <v>1233</v>
      </c>
      <c r="F286" s="802"/>
      <c r="G286" s="803"/>
      <c r="H286" s="773"/>
      <c r="I286" s="775"/>
      <c r="J286" s="773"/>
      <c r="K286" s="775"/>
    </row>
    <row r="287" spans="1:11" s="776" customFormat="1" ht="15" customHeight="1">
      <c r="A287" s="809" t="s">
        <v>1234</v>
      </c>
      <c r="B287" s="810" t="s">
        <v>36</v>
      </c>
      <c r="C287" s="809" t="s">
        <v>1234</v>
      </c>
      <c r="D287" s="811" t="s">
        <v>315</v>
      </c>
      <c r="E287" s="812" t="s">
        <v>708</v>
      </c>
      <c r="F287" s="773" t="s">
        <v>707</v>
      </c>
      <c r="G287" s="774" t="s">
        <v>708</v>
      </c>
      <c r="H287" s="765" t="s">
        <v>412</v>
      </c>
      <c r="I287" s="1066" t="s">
        <v>413</v>
      </c>
      <c r="J287" s="773"/>
      <c r="K287" s="775"/>
    </row>
    <row r="288" spans="1:11" s="776" customFormat="1" ht="15" customHeight="1">
      <c r="A288" s="809" t="s">
        <v>1235</v>
      </c>
      <c r="B288" s="810" t="s">
        <v>906</v>
      </c>
      <c r="C288" s="809" t="s">
        <v>1235</v>
      </c>
      <c r="D288" s="813" t="s">
        <v>315</v>
      </c>
      <c r="E288" s="812" t="s">
        <v>710</v>
      </c>
      <c r="F288" s="789" t="s">
        <v>709</v>
      </c>
      <c r="G288" s="790" t="s">
        <v>710</v>
      </c>
      <c r="H288" s="802"/>
      <c r="I288" s="1068"/>
      <c r="J288" s="773"/>
      <c r="K288" s="775"/>
    </row>
    <row r="289" spans="1:11" s="776" customFormat="1" ht="15" customHeight="1">
      <c r="A289" s="777" t="s">
        <v>1236</v>
      </c>
      <c r="B289" s="804" t="s">
        <v>906</v>
      </c>
      <c r="C289" s="777" t="s">
        <v>1236</v>
      </c>
      <c r="D289" s="778" t="s">
        <v>860</v>
      </c>
      <c r="E289" s="792" t="s">
        <v>1237</v>
      </c>
      <c r="F289" s="765" t="s">
        <v>711</v>
      </c>
      <c r="G289" s="766" t="s">
        <v>415</v>
      </c>
      <c r="H289" s="765" t="s">
        <v>414</v>
      </c>
      <c r="I289" s="767" t="s">
        <v>415</v>
      </c>
      <c r="J289" s="773"/>
      <c r="K289" s="775"/>
    </row>
    <row r="290" spans="1:11" s="776" customFormat="1" ht="15" customHeight="1">
      <c r="A290" s="793" t="s">
        <v>1236</v>
      </c>
      <c r="B290" s="794" t="s">
        <v>864</v>
      </c>
      <c r="C290" s="793" t="s">
        <v>1236</v>
      </c>
      <c r="D290" s="798" t="s">
        <v>941</v>
      </c>
      <c r="E290" s="799" t="s">
        <v>1238</v>
      </c>
      <c r="F290" s="773"/>
      <c r="G290" s="774"/>
      <c r="H290" s="773"/>
      <c r="I290" s="775"/>
      <c r="J290" s="773"/>
      <c r="K290" s="775"/>
    </row>
    <row r="291" spans="1:11" s="776" customFormat="1" ht="15" customHeight="1">
      <c r="A291" s="793" t="s">
        <v>1236</v>
      </c>
      <c r="B291" s="794" t="s">
        <v>877</v>
      </c>
      <c r="C291" s="793" t="s">
        <v>1236</v>
      </c>
      <c r="D291" s="798" t="s">
        <v>987</v>
      </c>
      <c r="E291" s="799" t="s">
        <v>1239</v>
      </c>
      <c r="F291" s="773"/>
      <c r="G291" s="774"/>
      <c r="H291" s="773"/>
      <c r="I291" s="775"/>
      <c r="J291" s="773"/>
      <c r="K291" s="775"/>
    </row>
    <row r="292" spans="1:11" s="776" customFormat="1" ht="15" customHeight="1">
      <c r="A292" s="805" t="s">
        <v>1236</v>
      </c>
      <c r="B292" s="806" t="s">
        <v>929</v>
      </c>
      <c r="C292" s="805" t="s">
        <v>1236</v>
      </c>
      <c r="D292" s="847" t="s">
        <v>1004</v>
      </c>
      <c r="E292" s="797" t="s">
        <v>1240</v>
      </c>
      <c r="F292" s="802"/>
      <c r="G292" s="803"/>
      <c r="H292" s="802"/>
      <c r="I292" s="808"/>
      <c r="J292" s="802"/>
      <c r="K292" s="808"/>
    </row>
    <row r="293" spans="1:11" s="776" customFormat="1" ht="15" customHeight="1">
      <c r="A293" s="784" t="s">
        <v>1241</v>
      </c>
      <c r="B293" s="785" t="s">
        <v>36</v>
      </c>
      <c r="C293" s="784" t="s">
        <v>712</v>
      </c>
      <c r="D293" s="791" t="s">
        <v>315</v>
      </c>
      <c r="E293" s="792" t="s">
        <v>1242</v>
      </c>
      <c r="F293" s="765" t="s">
        <v>712</v>
      </c>
      <c r="G293" s="766" t="s">
        <v>713</v>
      </c>
      <c r="H293" s="765" t="s">
        <v>416</v>
      </c>
      <c r="I293" s="767" t="s">
        <v>417</v>
      </c>
      <c r="J293" s="765" t="s">
        <v>53</v>
      </c>
      <c r="K293" s="767" t="s">
        <v>115</v>
      </c>
    </row>
    <row r="294" spans="1:11" s="776" customFormat="1" ht="15" customHeight="1">
      <c r="A294" s="793" t="s">
        <v>712</v>
      </c>
      <c r="B294" s="794" t="s">
        <v>864</v>
      </c>
      <c r="C294" s="793" t="s">
        <v>712</v>
      </c>
      <c r="D294" s="798" t="s">
        <v>865</v>
      </c>
      <c r="E294" s="799" t="s">
        <v>1243</v>
      </c>
      <c r="F294" s="773"/>
      <c r="G294" s="774"/>
      <c r="H294" s="773"/>
      <c r="I294" s="775"/>
      <c r="J294" s="773"/>
      <c r="K294" s="775"/>
    </row>
    <row r="295" spans="1:11" s="776" customFormat="1" ht="15" customHeight="1">
      <c r="A295" s="793" t="s">
        <v>712</v>
      </c>
      <c r="B295" s="794" t="s">
        <v>986</v>
      </c>
      <c r="C295" s="793" t="s">
        <v>712</v>
      </c>
      <c r="D295" s="798" t="s">
        <v>987</v>
      </c>
      <c r="E295" s="799" t="s">
        <v>1244</v>
      </c>
      <c r="F295" s="773"/>
      <c r="G295" s="774"/>
      <c r="H295" s="773"/>
      <c r="I295" s="775"/>
      <c r="J295" s="773"/>
      <c r="K295" s="775"/>
    </row>
    <row r="296" spans="1:11" s="776" customFormat="1" ht="15" customHeight="1">
      <c r="A296" s="793" t="s">
        <v>1245</v>
      </c>
      <c r="B296" s="794" t="s">
        <v>898</v>
      </c>
      <c r="C296" s="793" t="s">
        <v>712</v>
      </c>
      <c r="D296" s="798" t="s">
        <v>899</v>
      </c>
      <c r="E296" s="799" t="s">
        <v>1246</v>
      </c>
      <c r="F296" s="773"/>
      <c r="G296" s="774"/>
      <c r="H296" s="773"/>
      <c r="I296" s="775"/>
      <c r="J296" s="773"/>
      <c r="K296" s="775"/>
    </row>
    <row r="297" spans="1:11" s="776" customFormat="1" ht="15" customHeight="1">
      <c r="A297" s="782" t="s">
        <v>712</v>
      </c>
      <c r="B297" s="800" t="s">
        <v>872</v>
      </c>
      <c r="C297" s="782" t="s">
        <v>1245</v>
      </c>
      <c r="D297" s="796" t="s">
        <v>873</v>
      </c>
      <c r="E297" s="801" t="s">
        <v>1247</v>
      </c>
      <c r="F297" s="802"/>
      <c r="G297" s="803"/>
      <c r="H297" s="773"/>
      <c r="I297" s="775"/>
      <c r="J297" s="773"/>
      <c r="K297" s="775"/>
    </row>
    <row r="298" spans="1:11" s="776" customFormat="1" ht="15" customHeight="1">
      <c r="A298" s="793" t="s">
        <v>1248</v>
      </c>
      <c r="B298" s="794" t="s">
        <v>36</v>
      </c>
      <c r="C298" s="793" t="s">
        <v>714</v>
      </c>
      <c r="D298" s="798" t="s">
        <v>315</v>
      </c>
      <c r="E298" s="799" t="s">
        <v>1249</v>
      </c>
      <c r="F298" s="765" t="s">
        <v>714</v>
      </c>
      <c r="G298" s="766" t="s">
        <v>715</v>
      </c>
      <c r="H298" s="773"/>
      <c r="I298" s="775"/>
      <c r="J298" s="773"/>
      <c r="K298" s="775"/>
    </row>
    <row r="299" spans="1:11" s="776" customFormat="1" ht="15" customHeight="1">
      <c r="A299" s="782" t="s">
        <v>714</v>
      </c>
      <c r="B299" s="800" t="s">
        <v>864</v>
      </c>
      <c r="C299" s="782" t="s">
        <v>714</v>
      </c>
      <c r="D299" s="796" t="s">
        <v>865</v>
      </c>
      <c r="E299" s="797" t="s">
        <v>1250</v>
      </c>
      <c r="F299" s="802"/>
      <c r="G299" s="803"/>
      <c r="H299" s="802"/>
      <c r="I299" s="808"/>
      <c r="J299" s="773"/>
      <c r="K299" s="775"/>
    </row>
    <row r="300" spans="1:11" s="776" customFormat="1" ht="15" customHeight="1">
      <c r="A300" s="784" t="s">
        <v>1251</v>
      </c>
      <c r="B300" s="785" t="s">
        <v>906</v>
      </c>
      <c r="C300" s="784" t="s">
        <v>1251</v>
      </c>
      <c r="D300" s="791" t="s">
        <v>315</v>
      </c>
      <c r="E300" s="779" t="s">
        <v>1252</v>
      </c>
      <c r="F300" s="765" t="s">
        <v>716</v>
      </c>
      <c r="G300" s="1066" t="s">
        <v>419</v>
      </c>
      <c r="H300" s="765" t="s">
        <v>418</v>
      </c>
      <c r="I300" s="1066" t="s">
        <v>419</v>
      </c>
      <c r="J300" s="773"/>
      <c r="K300" s="775"/>
    </row>
    <row r="301" spans="1:11" s="776" customFormat="1" ht="15" customHeight="1">
      <c r="A301" s="793" t="s">
        <v>1251</v>
      </c>
      <c r="B301" s="794" t="s">
        <v>940</v>
      </c>
      <c r="C301" s="793" t="s">
        <v>1251</v>
      </c>
      <c r="D301" s="798" t="s">
        <v>941</v>
      </c>
      <c r="E301" s="799" t="s">
        <v>1253</v>
      </c>
      <c r="F301" s="773"/>
      <c r="G301" s="1067"/>
      <c r="H301" s="773"/>
      <c r="I301" s="1067"/>
      <c r="J301" s="773"/>
      <c r="K301" s="775"/>
    </row>
    <row r="302" spans="1:11" s="776" customFormat="1" ht="15" customHeight="1">
      <c r="A302" s="769" t="s">
        <v>1251</v>
      </c>
      <c r="B302" s="770" t="s">
        <v>986</v>
      </c>
      <c r="C302" s="805" t="s">
        <v>1251</v>
      </c>
      <c r="D302" s="847" t="s">
        <v>987</v>
      </c>
      <c r="E302" s="797" t="s">
        <v>1254</v>
      </c>
      <c r="F302" s="802"/>
      <c r="G302" s="803"/>
      <c r="H302" s="802"/>
      <c r="I302" s="808"/>
      <c r="J302" s="802"/>
      <c r="K302" s="808"/>
    </row>
    <row r="303" spans="1:11" s="776" customFormat="1" ht="15" customHeight="1">
      <c r="A303" s="761" t="s">
        <v>1255</v>
      </c>
      <c r="B303" s="762" t="s">
        <v>906</v>
      </c>
      <c r="C303" s="769" t="s">
        <v>717</v>
      </c>
      <c r="D303" s="771" t="s">
        <v>315</v>
      </c>
      <c r="E303" s="772" t="s">
        <v>1256</v>
      </c>
      <c r="F303" s="765" t="s">
        <v>717</v>
      </c>
      <c r="G303" s="766" t="s">
        <v>421</v>
      </c>
      <c r="H303" s="765" t="s">
        <v>420</v>
      </c>
      <c r="I303" s="767" t="s">
        <v>421</v>
      </c>
      <c r="J303" s="765" t="s">
        <v>54</v>
      </c>
      <c r="K303" s="767" t="s">
        <v>237</v>
      </c>
    </row>
    <row r="304" spans="1:11" s="776" customFormat="1" ht="15" customHeight="1">
      <c r="A304" s="780" t="s">
        <v>1255</v>
      </c>
      <c r="B304" s="781" t="s">
        <v>940</v>
      </c>
      <c r="C304" s="780" t="s">
        <v>717</v>
      </c>
      <c r="D304" s="816" t="s">
        <v>941</v>
      </c>
      <c r="E304" s="787" t="s">
        <v>1257</v>
      </c>
      <c r="F304" s="819"/>
      <c r="G304" s="803"/>
      <c r="H304" s="802"/>
      <c r="I304" s="808"/>
      <c r="J304" s="773"/>
      <c r="K304" s="775"/>
    </row>
    <row r="305" spans="1:11" s="776" customFormat="1" ht="15" customHeight="1">
      <c r="A305" s="820" t="s">
        <v>1258</v>
      </c>
      <c r="B305" s="821" t="s">
        <v>906</v>
      </c>
      <c r="C305" s="820" t="s">
        <v>1258</v>
      </c>
      <c r="D305" s="852" t="s">
        <v>860</v>
      </c>
      <c r="E305" s="830" t="s">
        <v>719</v>
      </c>
      <c r="F305" s="835" t="s">
        <v>718</v>
      </c>
      <c r="G305" s="829" t="s">
        <v>719</v>
      </c>
      <c r="H305" s="835" t="s">
        <v>422</v>
      </c>
      <c r="I305" s="775" t="s">
        <v>423</v>
      </c>
      <c r="J305" s="773"/>
      <c r="K305" s="775"/>
    </row>
    <row r="306" spans="1:11" s="776" customFormat="1" ht="15" customHeight="1">
      <c r="A306" s="809" t="s">
        <v>1259</v>
      </c>
      <c r="B306" s="810" t="s">
        <v>36</v>
      </c>
      <c r="C306" s="809" t="s">
        <v>1259</v>
      </c>
      <c r="D306" s="811" t="s">
        <v>315</v>
      </c>
      <c r="E306" s="812" t="s">
        <v>721</v>
      </c>
      <c r="F306" s="789" t="s">
        <v>720</v>
      </c>
      <c r="G306" s="790" t="s">
        <v>721</v>
      </c>
      <c r="H306" s="773"/>
      <c r="I306" s="775"/>
      <c r="J306" s="773"/>
      <c r="K306" s="775"/>
    </row>
    <row r="307" spans="1:11" s="776" customFormat="1" ht="15" customHeight="1">
      <c r="A307" s="777" t="s">
        <v>1260</v>
      </c>
      <c r="B307" s="804" t="s">
        <v>906</v>
      </c>
      <c r="C307" s="777" t="s">
        <v>1260</v>
      </c>
      <c r="D307" s="778" t="s">
        <v>860</v>
      </c>
      <c r="E307" s="779" t="s">
        <v>1261</v>
      </c>
      <c r="F307" s="773" t="s">
        <v>722</v>
      </c>
      <c r="G307" s="774" t="s">
        <v>425</v>
      </c>
      <c r="H307" s="765" t="s">
        <v>424</v>
      </c>
      <c r="I307" s="767" t="s">
        <v>425</v>
      </c>
      <c r="J307" s="773"/>
      <c r="K307" s="775"/>
    </row>
    <row r="308" spans="1:11" s="776" customFormat="1" ht="15" customHeight="1">
      <c r="A308" s="782" t="s">
        <v>1260</v>
      </c>
      <c r="B308" s="800" t="s">
        <v>940</v>
      </c>
      <c r="C308" s="782" t="s">
        <v>1260</v>
      </c>
      <c r="D308" s="796" t="s">
        <v>941</v>
      </c>
      <c r="E308" s="797" t="s">
        <v>1262</v>
      </c>
      <c r="F308" s="773"/>
      <c r="G308" s="774"/>
      <c r="H308" s="802"/>
      <c r="I308" s="808"/>
      <c r="J308" s="773"/>
      <c r="K308" s="775"/>
    </row>
    <row r="309" spans="1:11" s="776" customFormat="1" ht="15" customHeight="1">
      <c r="A309" s="784" t="s">
        <v>1263</v>
      </c>
      <c r="B309" s="785" t="s">
        <v>36</v>
      </c>
      <c r="C309" s="784" t="s">
        <v>1263</v>
      </c>
      <c r="D309" s="791" t="s">
        <v>315</v>
      </c>
      <c r="E309" s="792" t="s">
        <v>1264</v>
      </c>
      <c r="F309" s="765" t="s">
        <v>723</v>
      </c>
      <c r="G309" s="766" t="s">
        <v>427</v>
      </c>
      <c r="H309" s="773" t="s">
        <v>426</v>
      </c>
      <c r="I309" s="775" t="s">
        <v>427</v>
      </c>
      <c r="J309" s="773"/>
      <c r="K309" s="775"/>
    </row>
    <row r="310" spans="1:11" s="776" customFormat="1" ht="15" customHeight="1">
      <c r="A310" s="793" t="s">
        <v>1263</v>
      </c>
      <c r="B310" s="794" t="s">
        <v>864</v>
      </c>
      <c r="C310" s="793" t="s">
        <v>1263</v>
      </c>
      <c r="D310" s="798" t="s">
        <v>865</v>
      </c>
      <c r="E310" s="799" t="s">
        <v>1265</v>
      </c>
      <c r="F310" s="773"/>
      <c r="G310" s="774"/>
      <c r="H310" s="773"/>
      <c r="I310" s="775"/>
      <c r="J310" s="773"/>
      <c r="K310" s="775"/>
    </row>
    <row r="311" spans="1:11" s="776" customFormat="1" ht="15" customHeight="1">
      <c r="A311" s="793" t="s">
        <v>1263</v>
      </c>
      <c r="B311" s="794" t="s">
        <v>877</v>
      </c>
      <c r="C311" s="793" t="s">
        <v>1263</v>
      </c>
      <c r="D311" s="798" t="s">
        <v>878</v>
      </c>
      <c r="E311" s="799" t="s">
        <v>1266</v>
      </c>
      <c r="F311" s="773"/>
      <c r="G311" s="774"/>
      <c r="H311" s="773"/>
      <c r="I311" s="775"/>
      <c r="J311" s="773"/>
      <c r="K311" s="775"/>
    </row>
    <row r="312" spans="1:11" s="776" customFormat="1" ht="15" customHeight="1">
      <c r="A312" s="782" t="s">
        <v>1263</v>
      </c>
      <c r="B312" s="800" t="s">
        <v>1267</v>
      </c>
      <c r="C312" s="782" t="s">
        <v>1263</v>
      </c>
      <c r="D312" s="796" t="s">
        <v>1268</v>
      </c>
      <c r="E312" s="797" t="s">
        <v>1269</v>
      </c>
      <c r="F312" s="802"/>
      <c r="G312" s="803"/>
      <c r="H312" s="773"/>
      <c r="I312" s="775"/>
      <c r="J312" s="773"/>
      <c r="K312" s="775"/>
    </row>
    <row r="313" spans="1:11" s="776" customFormat="1" ht="15" customHeight="1">
      <c r="A313" s="777" t="s">
        <v>1270</v>
      </c>
      <c r="B313" s="804" t="s">
        <v>36</v>
      </c>
      <c r="C313" s="777" t="s">
        <v>1270</v>
      </c>
      <c r="D313" s="778" t="s">
        <v>315</v>
      </c>
      <c r="E313" s="779" t="s">
        <v>1271</v>
      </c>
      <c r="F313" s="773" t="s">
        <v>724</v>
      </c>
      <c r="G313" s="774" t="s">
        <v>725</v>
      </c>
      <c r="H313" s="765" t="s">
        <v>428</v>
      </c>
      <c r="I313" s="1066" t="s">
        <v>429</v>
      </c>
      <c r="J313" s="773"/>
      <c r="K313" s="775"/>
    </row>
    <row r="314" spans="1:11" s="776" customFormat="1" ht="15" customHeight="1">
      <c r="A314" s="782" t="s">
        <v>1270</v>
      </c>
      <c r="B314" s="800" t="s">
        <v>1267</v>
      </c>
      <c r="C314" s="782" t="s">
        <v>1270</v>
      </c>
      <c r="D314" s="796" t="s">
        <v>1268</v>
      </c>
      <c r="E314" s="797" t="s">
        <v>1272</v>
      </c>
      <c r="F314" s="773"/>
      <c r="G314" s="774"/>
      <c r="H314" s="773"/>
      <c r="I314" s="1067"/>
      <c r="J314" s="773"/>
      <c r="K314" s="775"/>
    </row>
    <row r="315" spans="1:11" s="776" customFormat="1" ht="15" customHeight="1">
      <c r="A315" s="784" t="s">
        <v>1273</v>
      </c>
      <c r="B315" s="785" t="s">
        <v>36</v>
      </c>
      <c r="C315" s="784" t="s">
        <v>1273</v>
      </c>
      <c r="D315" s="791" t="s">
        <v>315</v>
      </c>
      <c r="E315" s="792" t="s">
        <v>1274</v>
      </c>
      <c r="F315" s="765" t="s">
        <v>726</v>
      </c>
      <c r="G315" s="766" t="s">
        <v>727</v>
      </c>
      <c r="H315" s="773"/>
      <c r="I315" s="775"/>
      <c r="J315" s="773"/>
      <c r="K315" s="775"/>
    </row>
    <row r="316" spans="1:11" s="776" customFormat="1" ht="15" customHeight="1">
      <c r="A316" s="782" t="s">
        <v>1273</v>
      </c>
      <c r="B316" s="800" t="s">
        <v>1267</v>
      </c>
      <c r="C316" s="782" t="s">
        <v>1273</v>
      </c>
      <c r="D316" s="796" t="s">
        <v>1268</v>
      </c>
      <c r="E316" s="797" t="s">
        <v>1275</v>
      </c>
      <c r="F316" s="802"/>
      <c r="G316" s="803"/>
      <c r="H316" s="773"/>
      <c r="I316" s="775"/>
      <c r="J316" s="773"/>
      <c r="K316" s="775"/>
    </row>
    <row r="317" spans="1:11" s="776" customFormat="1" ht="15" customHeight="1">
      <c r="A317" s="784" t="s">
        <v>1276</v>
      </c>
      <c r="B317" s="785" t="s">
        <v>36</v>
      </c>
      <c r="C317" s="784" t="s">
        <v>1276</v>
      </c>
      <c r="D317" s="791" t="s">
        <v>315</v>
      </c>
      <c r="E317" s="779" t="s">
        <v>1277</v>
      </c>
      <c r="F317" s="765" t="s">
        <v>728</v>
      </c>
      <c r="G317" s="766" t="s">
        <v>729</v>
      </c>
      <c r="H317" s="773"/>
      <c r="I317" s="775"/>
      <c r="J317" s="773"/>
      <c r="K317" s="775"/>
    </row>
    <row r="318" spans="1:11" s="776" customFormat="1" ht="15" customHeight="1">
      <c r="A318" s="769" t="s">
        <v>1276</v>
      </c>
      <c r="B318" s="770" t="s">
        <v>872</v>
      </c>
      <c r="C318" s="769" t="s">
        <v>728</v>
      </c>
      <c r="D318" s="771" t="s">
        <v>873</v>
      </c>
      <c r="E318" s="787" t="s">
        <v>729</v>
      </c>
      <c r="F318" s="819"/>
      <c r="G318" s="803"/>
      <c r="H318" s="802"/>
      <c r="I318" s="808"/>
      <c r="J318" s="773"/>
      <c r="K318" s="775"/>
    </row>
    <row r="319" spans="1:11" s="776" customFormat="1" ht="15" customHeight="1">
      <c r="A319" s="784" t="s">
        <v>730</v>
      </c>
      <c r="B319" s="785" t="s">
        <v>36</v>
      </c>
      <c r="C319" s="784" t="s">
        <v>730</v>
      </c>
      <c r="D319" s="791" t="s">
        <v>315</v>
      </c>
      <c r="E319" s="792" t="s">
        <v>1278</v>
      </c>
      <c r="F319" s="773" t="s">
        <v>730</v>
      </c>
      <c r="G319" s="774" t="s">
        <v>731</v>
      </c>
      <c r="H319" s="773" t="s">
        <v>430</v>
      </c>
      <c r="I319" s="775" t="s">
        <v>4</v>
      </c>
      <c r="J319" s="765" t="s">
        <v>55</v>
      </c>
      <c r="K319" s="1066" t="s">
        <v>1279</v>
      </c>
    </row>
    <row r="320" spans="1:11" s="776" customFormat="1" ht="15" customHeight="1">
      <c r="A320" s="769" t="s">
        <v>730</v>
      </c>
      <c r="B320" s="770" t="s">
        <v>864</v>
      </c>
      <c r="C320" s="769" t="s">
        <v>730</v>
      </c>
      <c r="D320" s="771" t="s">
        <v>865</v>
      </c>
      <c r="E320" s="797" t="s">
        <v>1280</v>
      </c>
      <c r="F320" s="773"/>
      <c r="G320" s="774"/>
      <c r="H320" s="773"/>
      <c r="I320" s="775"/>
      <c r="J320" s="773"/>
      <c r="K320" s="1067"/>
    </row>
    <row r="321" spans="1:11" s="776" customFormat="1" ht="15" customHeight="1">
      <c r="A321" s="784" t="s">
        <v>732</v>
      </c>
      <c r="B321" s="785" t="s">
        <v>906</v>
      </c>
      <c r="C321" s="784" t="s">
        <v>732</v>
      </c>
      <c r="D321" s="786" t="s">
        <v>860</v>
      </c>
      <c r="E321" s="779" t="s">
        <v>1281</v>
      </c>
      <c r="F321" s="765" t="s">
        <v>732</v>
      </c>
      <c r="G321" s="766" t="s">
        <v>4</v>
      </c>
      <c r="H321" s="773"/>
      <c r="I321" s="775"/>
      <c r="J321" s="773"/>
      <c r="K321" s="775"/>
    </row>
    <row r="322" spans="1:11" s="776" customFormat="1" ht="15" customHeight="1">
      <c r="A322" s="793" t="s">
        <v>1282</v>
      </c>
      <c r="B322" s="794" t="s">
        <v>940</v>
      </c>
      <c r="C322" s="793" t="s">
        <v>1282</v>
      </c>
      <c r="D322" s="795" t="s">
        <v>941</v>
      </c>
      <c r="E322" s="799" t="s">
        <v>1283</v>
      </c>
      <c r="F322" s="773"/>
      <c r="G322" s="774"/>
      <c r="H322" s="773"/>
      <c r="I322" s="775"/>
      <c r="J322" s="773"/>
      <c r="K322" s="775"/>
    </row>
    <row r="323" spans="1:11" s="776" customFormat="1" ht="15" customHeight="1">
      <c r="A323" s="777" t="s">
        <v>732</v>
      </c>
      <c r="B323" s="804" t="s">
        <v>986</v>
      </c>
      <c r="C323" s="777" t="s">
        <v>732</v>
      </c>
      <c r="D323" s="778" t="s">
        <v>987</v>
      </c>
      <c r="E323" s="799" t="s">
        <v>1284</v>
      </c>
      <c r="F323" s="773"/>
      <c r="G323" s="774"/>
      <c r="H323" s="773"/>
      <c r="I323" s="775"/>
      <c r="J323" s="773"/>
      <c r="K323" s="775"/>
    </row>
    <row r="324" spans="1:11" s="776" customFormat="1" ht="15" customHeight="1">
      <c r="A324" s="793" t="s">
        <v>732</v>
      </c>
      <c r="B324" s="794" t="s">
        <v>1226</v>
      </c>
      <c r="C324" s="793" t="s">
        <v>732</v>
      </c>
      <c r="D324" s="798" t="s">
        <v>1227</v>
      </c>
      <c r="E324" s="799" t="s">
        <v>1285</v>
      </c>
      <c r="F324" s="773"/>
      <c r="G324" s="774"/>
      <c r="H324" s="773"/>
      <c r="I324" s="775"/>
      <c r="J324" s="773"/>
      <c r="K324" s="775"/>
    </row>
    <row r="325" spans="1:11" s="776" customFormat="1" ht="15" customHeight="1">
      <c r="A325" s="793" t="s">
        <v>732</v>
      </c>
      <c r="B325" s="794" t="s">
        <v>978</v>
      </c>
      <c r="C325" s="793" t="s">
        <v>732</v>
      </c>
      <c r="D325" s="798" t="s">
        <v>1286</v>
      </c>
      <c r="E325" s="799" t="s">
        <v>1287</v>
      </c>
      <c r="F325" s="773"/>
      <c r="G325" s="774"/>
      <c r="H325" s="773"/>
      <c r="I325" s="775"/>
      <c r="J325" s="773"/>
      <c r="K325" s="775"/>
    </row>
    <row r="326" spans="1:11" s="776" customFormat="1" ht="15" customHeight="1">
      <c r="A326" s="793" t="s">
        <v>732</v>
      </c>
      <c r="B326" s="794" t="s">
        <v>1288</v>
      </c>
      <c r="C326" s="793" t="s">
        <v>732</v>
      </c>
      <c r="D326" s="798" t="s">
        <v>1289</v>
      </c>
      <c r="E326" s="799" t="s">
        <v>1290</v>
      </c>
      <c r="F326" s="773"/>
      <c r="G326" s="774"/>
      <c r="H326" s="773"/>
      <c r="I326" s="775"/>
      <c r="J326" s="773"/>
      <c r="K326" s="775"/>
    </row>
    <row r="327" spans="1:11" s="776" customFormat="1" ht="15" customHeight="1">
      <c r="A327" s="769" t="s">
        <v>732</v>
      </c>
      <c r="B327" s="770" t="s">
        <v>872</v>
      </c>
      <c r="C327" s="769" t="s">
        <v>732</v>
      </c>
      <c r="D327" s="771" t="s">
        <v>873</v>
      </c>
      <c r="E327" s="787" t="s">
        <v>4</v>
      </c>
      <c r="F327" s="802"/>
      <c r="G327" s="803"/>
      <c r="H327" s="773"/>
      <c r="I327" s="775"/>
      <c r="J327" s="773"/>
      <c r="K327" s="775"/>
    </row>
    <row r="328" spans="1:11" s="776" customFormat="1" ht="15" customHeight="1">
      <c r="A328" s="809" t="s">
        <v>1291</v>
      </c>
      <c r="B328" s="810" t="s">
        <v>906</v>
      </c>
      <c r="C328" s="809" t="s">
        <v>1291</v>
      </c>
      <c r="D328" s="811" t="s">
        <v>860</v>
      </c>
      <c r="E328" s="812" t="s">
        <v>1292</v>
      </c>
      <c r="F328" s="789" t="s">
        <v>733</v>
      </c>
      <c r="G328" s="853" t="s">
        <v>432</v>
      </c>
      <c r="H328" s="789" t="s">
        <v>431</v>
      </c>
      <c r="I328" s="846" t="s">
        <v>432</v>
      </c>
      <c r="J328" s="802"/>
      <c r="K328" s="808"/>
    </row>
    <row r="329" spans="1:11" s="776" customFormat="1" ht="15" customHeight="1">
      <c r="A329" s="784" t="s">
        <v>734</v>
      </c>
      <c r="B329" s="785" t="s">
        <v>36</v>
      </c>
      <c r="C329" s="784" t="s">
        <v>734</v>
      </c>
      <c r="D329" s="791" t="s">
        <v>315</v>
      </c>
      <c r="E329" s="792" t="s">
        <v>1293</v>
      </c>
      <c r="F329" s="765" t="s">
        <v>734</v>
      </c>
      <c r="G329" s="766" t="s">
        <v>735</v>
      </c>
      <c r="H329" s="773" t="s">
        <v>433</v>
      </c>
      <c r="I329" s="775" t="s">
        <v>434</v>
      </c>
      <c r="J329" s="773" t="s">
        <v>56</v>
      </c>
      <c r="K329" s="775" t="s">
        <v>96</v>
      </c>
    </row>
    <row r="330" spans="1:11" s="776" customFormat="1" ht="15" customHeight="1">
      <c r="A330" s="782" t="s">
        <v>734</v>
      </c>
      <c r="B330" s="800" t="s">
        <v>864</v>
      </c>
      <c r="C330" s="782" t="s">
        <v>734</v>
      </c>
      <c r="D330" s="796" t="s">
        <v>865</v>
      </c>
      <c r="E330" s="801" t="s">
        <v>1294</v>
      </c>
      <c r="F330" s="802"/>
      <c r="G330" s="803"/>
      <c r="H330" s="773"/>
      <c r="I330" s="775"/>
      <c r="J330" s="773"/>
      <c r="K330" s="775"/>
    </row>
    <row r="331" spans="1:11" s="776" customFormat="1" ht="15" customHeight="1">
      <c r="A331" s="784" t="s">
        <v>736</v>
      </c>
      <c r="B331" s="785" t="s">
        <v>36</v>
      </c>
      <c r="C331" s="784" t="s">
        <v>736</v>
      </c>
      <c r="D331" s="791" t="s">
        <v>315</v>
      </c>
      <c r="E331" s="792" t="s">
        <v>1295</v>
      </c>
      <c r="F331" s="773" t="s">
        <v>736</v>
      </c>
      <c r="G331" s="774" t="s">
        <v>737</v>
      </c>
      <c r="H331" s="773"/>
      <c r="I331" s="775"/>
      <c r="J331" s="773"/>
      <c r="K331" s="775"/>
    </row>
    <row r="332" spans="1:11" s="776" customFormat="1" ht="15" customHeight="1">
      <c r="A332" s="782" t="s">
        <v>736</v>
      </c>
      <c r="B332" s="800" t="s">
        <v>864</v>
      </c>
      <c r="C332" s="782" t="s">
        <v>736</v>
      </c>
      <c r="D332" s="796" t="s">
        <v>865</v>
      </c>
      <c r="E332" s="801" t="s">
        <v>1296</v>
      </c>
      <c r="F332" s="773"/>
      <c r="G332" s="774"/>
      <c r="H332" s="773"/>
      <c r="I332" s="775"/>
      <c r="J332" s="773"/>
      <c r="K332" s="775"/>
    </row>
    <row r="333" spans="1:11" s="776" customFormat="1" ht="15" customHeight="1">
      <c r="A333" s="809" t="s">
        <v>738</v>
      </c>
      <c r="B333" s="810" t="s">
        <v>36</v>
      </c>
      <c r="C333" s="809" t="s">
        <v>738</v>
      </c>
      <c r="D333" s="811" t="s">
        <v>315</v>
      </c>
      <c r="E333" s="812" t="s">
        <v>436</v>
      </c>
      <c r="F333" s="789" t="s">
        <v>738</v>
      </c>
      <c r="G333" s="790" t="s">
        <v>436</v>
      </c>
      <c r="H333" s="789" t="s">
        <v>435</v>
      </c>
      <c r="I333" s="818" t="s">
        <v>436</v>
      </c>
      <c r="J333" s="773"/>
      <c r="K333" s="775"/>
    </row>
    <row r="334" spans="1:11" s="776" customFormat="1" ht="15" customHeight="1">
      <c r="A334" s="784" t="s">
        <v>739</v>
      </c>
      <c r="B334" s="785" t="s">
        <v>36</v>
      </c>
      <c r="C334" s="784" t="s">
        <v>739</v>
      </c>
      <c r="D334" s="791" t="s">
        <v>315</v>
      </c>
      <c r="E334" s="792" t="s">
        <v>1297</v>
      </c>
      <c r="F334" s="773" t="s">
        <v>739</v>
      </c>
      <c r="G334" s="774" t="s">
        <v>438</v>
      </c>
      <c r="H334" s="765" t="s">
        <v>437</v>
      </c>
      <c r="I334" s="767" t="s">
        <v>438</v>
      </c>
      <c r="J334" s="773"/>
      <c r="K334" s="775"/>
    </row>
    <row r="335" spans="1:11" s="776" customFormat="1" ht="15" customHeight="1">
      <c r="A335" s="793" t="s">
        <v>739</v>
      </c>
      <c r="B335" s="794" t="s">
        <v>864</v>
      </c>
      <c r="C335" s="793" t="s">
        <v>739</v>
      </c>
      <c r="D335" s="798" t="s">
        <v>865</v>
      </c>
      <c r="E335" s="799" t="s">
        <v>1298</v>
      </c>
      <c r="F335" s="773"/>
      <c r="G335" s="774"/>
      <c r="H335" s="773"/>
      <c r="I335" s="775"/>
      <c r="J335" s="773"/>
      <c r="K335" s="775"/>
    </row>
    <row r="336" spans="1:11" s="776" customFormat="1" ht="15" customHeight="1">
      <c r="A336" s="782" t="s">
        <v>739</v>
      </c>
      <c r="B336" s="800" t="s">
        <v>877</v>
      </c>
      <c r="C336" s="782" t="s">
        <v>739</v>
      </c>
      <c r="D336" s="796" t="s">
        <v>878</v>
      </c>
      <c r="E336" s="801" t="s">
        <v>1299</v>
      </c>
      <c r="F336" s="773"/>
      <c r="G336" s="774"/>
      <c r="H336" s="802"/>
      <c r="I336" s="808"/>
      <c r="J336" s="773"/>
      <c r="K336" s="775"/>
    </row>
    <row r="337" spans="1:11" s="776" customFormat="1" ht="15" customHeight="1">
      <c r="A337" s="784" t="s">
        <v>1300</v>
      </c>
      <c r="B337" s="785" t="s">
        <v>36</v>
      </c>
      <c r="C337" s="784" t="s">
        <v>1300</v>
      </c>
      <c r="D337" s="791" t="s">
        <v>315</v>
      </c>
      <c r="E337" s="792" t="s">
        <v>1301</v>
      </c>
      <c r="F337" s="765" t="s">
        <v>740</v>
      </c>
      <c r="G337" s="766" t="s">
        <v>440</v>
      </c>
      <c r="H337" s="773" t="s">
        <v>439</v>
      </c>
      <c r="I337" s="775" t="s">
        <v>440</v>
      </c>
      <c r="J337" s="773"/>
      <c r="K337" s="775"/>
    </row>
    <row r="338" spans="1:11" s="776" customFormat="1" ht="15" customHeight="1">
      <c r="A338" s="793" t="s">
        <v>740</v>
      </c>
      <c r="B338" s="794" t="s">
        <v>864</v>
      </c>
      <c r="C338" s="793" t="s">
        <v>740</v>
      </c>
      <c r="D338" s="798" t="s">
        <v>865</v>
      </c>
      <c r="E338" s="799" t="s">
        <v>1302</v>
      </c>
      <c r="F338" s="773"/>
      <c r="G338" s="774"/>
      <c r="H338" s="773"/>
      <c r="I338" s="775"/>
      <c r="J338" s="773"/>
      <c r="K338" s="775"/>
    </row>
    <row r="339" spans="1:11" s="776" customFormat="1" ht="15" customHeight="1">
      <c r="A339" s="793" t="s">
        <v>740</v>
      </c>
      <c r="B339" s="794" t="s">
        <v>877</v>
      </c>
      <c r="C339" s="793" t="s">
        <v>740</v>
      </c>
      <c r="D339" s="798" t="s">
        <v>878</v>
      </c>
      <c r="E339" s="799" t="s">
        <v>1303</v>
      </c>
      <c r="F339" s="773"/>
      <c r="G339" s="774"/>
      <c r="H339" s="773"/>
      <c r="I339" s="775"/>
      <c r="J339" s="773"/>
      <c r="K339" s="775"/>
    </row>
    <row r="340" spans="1:11" s="776" customFormat="1" ht="15" customHeight="1">
      <c r="A340" s="782" t="s">
        <v>740</v>
      </c>
      <c r="B340" s="800" t="s">
        <v>872</v>
      </c>
      <c r="C340" s="782" t="s">
        <v>740</v>
      </c>
      <c r="D340" s="796" t="s">
        <v>873</v>
      </c>
      <c r="E340" s="772" t="s">
        <v>440</v>
      </c>
      <c r="F340" s="773"/>
      <c r="G340" s="774"/>
      <c r="H340" s="773"/>
      <c r="I340" s="775"/>
      <c r="J340" s="773"/>
      <c r="K340" s="775"/>
    </row>
    <row r="341" spans="1:11" s="776" customFormat="1" ht="15" customHeight="1">
      <c r="A341" s="761"/>
      <c r="B341" s="762"/>
      <c r="C341" s="761" t="s">
        <v>1304</v>
      </c>
      <c r="D341" s="763" t="s">
        <v>916</v>
      </c>
      <c r="E341" s="764" t="s">
        <v>1305</v>
      </c>
      <c r="F341" s="765" t="s">
        <v>741</v>
      </c>
      <c r="G341" s="766" t="s">
        <v>1306</v>
      </c>
      <c r="H341" s="765" t="s">
        <v>441</v>
      </c>
      <c r="I341" s="766" t="s">
        <v>1306</v>
      </c>
      <c r="J341" s="765" t="s">
        <v>57</v>
      </c>
      <c r="K341" s="767" t="s">
        <v>1307</v>
      </c>
    </row>
    <row r="342" spans="1:11" s="776" customFormat="1" ht="15" customHeight="1">
      <c r="A342" s="769" t="s">
        <v>1304</v>
      </c>
      <c r="B342" s="770" t="s">
        <v>36</v>
      </c>
      <c r="C342" s="769"/>
      <c r="D342" s="771"/>
      <c r="E342" s="772" t="s">
        <v>1308</v>
      </c>
      <c r="F342" s="773"/>
      <c r="G342" s="774"/>
      <c r="H342" s="773"/>
      <c r="I342" s="775"/>
      <c r="J342" s="773"/>
      <c r="K342" s="775"/>
    </row>
    <row r="343" spans="1:11" s="776" customFormat="1" ht="15" customHeight="1">
      <c r="A343" s="769" t="s">
        <v>1304</v>
      </c>
      <c r="B343" s="770" t="s">
        <v>864</v>
      </c>
      <c r="C343" s="769"/>
      <c r="D343" s="771"/>
      <c r="E343" s="772" t="s">
        <v>1309</v>
      </c>
      <c r="F343" s="773"/>
      <c r="G343" s="774"/>
      <c r="H343" s="773"/>
      <c r="I343" s="775"/>
      <c r="J343" s="773"/>
      <c r="K343" s="775"/>
    </row>
    <row r="344" spans="1:11" s="776" customFormat="1" ht="15" customHeight="1">
      <c r="A344" s="782" t="s">
        <v>741</v>
      </c>
      <c r="B344" s="800" t="s">
        <v>877</v>
      </c>
      <c r="C344" s="782"/>
      <c r="D344" s="796"/>
      <c r="E344" s="801" t="s">
        <v>1310</v>
      </c>
      <c r="F344" s="802"/>
      <c r="G344" s="803"/>
      <c r="H344" s="802"/>
      <c r="I344" s="808"/>
      <c r="J344" s="773"/>
      <c r="K344" s="775"/>
    </row>
    <row r="345" spans="1:11" s="776" customFormat="1" ht="15" customHeight="1">
      <c r="A345" s="809" t="s">
        <v>1311</v>
      </c>
      <c r="B345" s="810" t="s">
        <v>36</v>
      </c>
      <c r="C345" s="809" t="s">
        <v>1311</v>
      </c>
      <c r="D345" s="811" t="s">
        <v>315</v>
      </c>
      <c r="E345" s="812" t="s">
        <v>743</v>
      </c>
      <c r="F345" s="789" t="s">
        <v>742</v>
      </c>
      <c r="G345" s="790" t="s">
        <v>743</v>
      </c>
      <c r="H345" s="773" t="s">
        <v>443</v>
      </c>
      <c r="I345" s="775" t="s">
        <v>444</v>
      </c>
      <c r="J345" s="773"/>
      <c r="K345" s="775"/>
    </row>
    <row r="346" spans="1:11" s="776" customFormat="1" ht="15" customHeight="1">
      <c r="A346" s="761" t="s">
        <v>1312</v>
      </c>
      <c r="B346" s="762" t="s">
        <v>36</v>
      </c>
      <c r="C346" s="761" t="s">
        <v>1312</v>
      </c>
      <c r="D346" s="763" t="s">
        <v>315</v>
      </c>
      <c r="E346" s="764" t="s">
        <v>745</v>
      </c>
      <c r="F346" s="789" t="s">
        <v>744</v>
      </c>
      <c r="G346" s="790" t="s">
        <v>745</v>
      </c>
      <c r="H346" s="773"/>
      <c r="I346" s="775"/>
      <c r="J346" s="802"/>
      <c r="K346" s="808"/>
    </row>
    <row r="347" spans="1:11" s="776" customFormat="1" ht="15" customHeight="1">
      <c r="A347" s="784" t="s">
        <v>1313</v>
      </c>
      <c r="B347" s="785" t="s">
        <v>36</v>
      </c>
      <c r="C347" s="784" t="s">
        <v>1313</v>
      </c>
      <c r="D347" s="791" t="s">
        <v>315</v>
      </c>
      <c r="E347" s="792" t="s">
        <v>1314</v>
      </c>
      <c r="F347" s="773" t="s">
        <v>746</v>
      </c>
      <c r="G347" s="774" t="s">
        <v>5</v>
      </c>
      <c r="H347" s="765" t="s">
        <v>445</v>
      </c>
      <c r="I347" s="767" t="s">
        <v>5</v>
      </c>
      <c r="J347" s="765" t="s">
        <v>58</v>
      </c>
      <c r="K347" s="767" t="s">
        <v>5</v>
      </c>
    </row>
    <row r="348" spans="1:11" s="776" customFormat="1" ht="15" customHeight="1">
      <c r="A348" s="793" t="s">
        <v>1313</v>
      </c>
      <c r="B348" s="794" t="s">
        <v>864</v>
      </c>
      <c r="C348" s="793" t="s">
        <v>1313</v>
      </c>
      <c r="D348" s="798" t="s">
        <v>865</v>
      </c>
      <c r="E348" s="799" t="s">
        <v>1315</v>
      </c>
      <c r="F348" s="773"/>
      <c r="G348" s="774"/>
      <c r="H348" s="773"/>
      <c r="I348" s="775"/>
      <c r="J348" s="773"/>
      <c r="K348" s="775"/>
    </row>
    <row r="349" spans="1:11" s="776" customFormat="1" ht="15" customHeight="1">
      <c r="A349" s="782" t="s">
        <v>1313</v>
      </c>
      <c r="B349" s="800" t="s">
        <v>877</v>
      </c>
      <c r="C349" s="782" t="s">
        <v>1313</v>
      </c>
      <c r="D349" s="796" t="s">
        <v>878</v>
      </c>
      <c r="E349" s="799" t="s">
        <v>1316</v>
      </c>
      <c r="F349" s="773"/>
      <c r="G349" s="774"/>
      <c r="H349" s="802"/>
      <c r="I349" s="808"/>
      <c r="J349" s="802"/>
      <c r="K349" s="808"/>
    </row>
    <row r="350" spans="1:11" s="776" customFormat="1" ht="15" customHeight="1">
      <c r="A350" s="784" t="s">
        <v>1317</v>
      </c>
      <c r="B350" s="785" t="s">
        <v>36</v>
      </c>
      <c r="C350" s="784" t="s">
        <v>1317</v>
      </c>
      <c r="D350" s="791" t="s">
        <v>315</v>
      </c>
      <c r="E350" s="792" t="s">
        <v>1318</v>
      </c>
      <c r="F350" s="765" t="s">
        <v>747</v>
      </c>
      <c r="G350" s="766" t="s">
        <v>6</v>
      </c>
      <c r="H350" s="773" t="s">
        <v>446</v>
      </c>
      <c r="I350" s="775" t="s">
        <v>6</v>
      </c>
      <c r="J350" s="765" t="s">
        <v>59</v>
      </c>
      <c r="K350" s="767" t="s">
        <v>6</v>
      </c>
    </row>
    <row r="351" spans="1:11" s="776" customFormat="1" ht="15" customHeight="1">
      <c r="A351" s="782" t="s">
        <v>1317</v>
      </c>
      <c r="B351" s="800" t="s">
        <v>864</v>
      </c>
      <c r="C351" s="782" t="s">
        <v>1317</v>
      </c>
      <c r="D351" s="796" t="s">
        <v>865</v>
      </c>
      <c r="E351" s="801" t="s">
        <v>6</v>
      </c>
      <c r="F351" s="802"/>
      <c r="G351" s="803"/>
      <c r="H351" s="773"/>
      <c r="I351" s="775"/>
      <c r="J351" s="802"/>
      <c r="K351" s="808"/>
    </row>
    <row r="352" spans="1:11" s="776" customFormat="1" ht="15" customHeight="1">
      <c r="A352" s="782" t="s">
        <v>748</v>
      </c>
      <c r="B352" s="800" t="s">
        <v>36</v>
      </c>
      <c r="C352" s="782" t="s">
        <v>748</v>
      </c>
      <c r="D352" s="796" t="s">
        <v>315</v>
      </c>
      <c r="E352" s="801" t="s">
        <v>749</v>
      </c>
      <c r="F352" s="773" t="s">
        <v>748</v>
      </c>
      <c r="G352" s="774" t="s">
        <v>749</v>
      </c>
      <c r="H352" s="765" t="s">
        <v>447</v>
      </c>
      <c r="I352" s="767" t="s">
        <v>97</v>
      </c>
      <c r="J352" s="765" t="s">
        <v>60</v>
      </c>
      <c r="K352" s="767" t="s">
        <v>97</v>
      </c>
    </row>
    <row r="353" spans="1:11" s="776" customFormat="1" ht="15" customHeight="1">
      <c r="A353" s="809" t="s">
        <v>750</v>
      </c>
      <c r="B353" s="810" t="s">
        <v>36</v>
      </c>
      <c r="C353" s="809" t="s">
        <v>750</v>
      </c>
      <c r="D353" s="811" t="s">
        <v>315</v>
      </c>
      <c r="E353" s="812" t="s">
        <v>751</v>
      </c>
      <c r="F353" s="789" t="s">
        <v>750</v>
      </c>
      <c r="G353" s="790" t="s">
        <v>751</v>
      </c>
      <c r="H353" s="802"/>
      <c r="I353" s="808"/>
      <c r="J353" s="802"/>
      <c r="K353" s="808"/>
    </row>
    <row r="354" spans="1:11" s="776" customFormat="1" ht="15" customHeight="1">
      <c r="A354" s="761" t="s">
        <v>1319</v>
      </c>
      <c r="B354" s="762" t="s">
        <v>36</v>
      </c>
      <c r="C354" s="761"/>
      <c r="D354" s="763"/>
      <c r="E354" s="764" t="s">
        <v>753</v>
      </c>
      <c r="F354" s="765" t="s">
        <v>752</v>
      </c>
      <c r="G354" s="766" t="s">
        <v>753</v>
      </c>
      <c r="H354" s="765" t="s">
        <v>448</v>
      </c>
      <c r="I354" s="767" t="s">
        <v>7</v>
      </c>
      <c r="J354" s="765" t="s">
        <v>61</v>
      </c>
      <c r="K354" s="767" t="s">
        <v>7</v>
      </c>
    </row>
    <row r="355" spans="1:11" s="776" customFormat="1" ht="15" customHeight="1">
      <c r="A355" s="769"/>
      <c r="B355" s="770"/>
      <c r="C355" s="769" t="s">
        <v>1319</v>
      </c>
      <c r="D355" s="771" t="s">
        <v>315</v>
      </c>
      <c r="E355" s="772" t="s">
        <v>1320</v>
      </c>
      <c r="F355" s="773"/>
      <c r="G355" s="774"/>
      <c r="H355" s="773"/>
      <c r="I355" s="775"/>
      <c r="J355" s="773"/>
      <c r="K355" s="775"/>
    </row>
    <row r="356" spans="1:11" s="776" customFormat="1" ht="15" customHeight="1">
      <c r="A356" s="769"/>
      <c r="B356" s="770"/>
      <c r="C356" s="769" t="s">
        <v>1319</v>
      </c>
      <c r="D356" s="771" t="s">
        <v>317</v>
      </c>
      <c r="E356" s="772" t="s">
        <v>1321</v>
      </c>
      <c r="F356" s="773"/>
      <c r="G356" s="774"/>
      <c r="H356" s="773"/>
      <c r="I356" s="775"/>
      <c r="J356" s="773"/>
      <c r="K356" s="775"/>
    </row>
    <row r="357" spans="1:11" s="776" customFormat="1" ht="15" customHeight="1">
      <c r="A357" s="769"/>
      <c r="B357" s="770"/>
      <c r="C357" s="769" t="s">
        <v>1319</v>
      </c>
      <c r="D357" s="771" t="s">
        <v>319</v>
      </c>
      <c r="E357" s="772" t="s">
        <v>1322</v>
      </c>
      <c r="F357" s="773"/>
      <c r="G357" s="774"/>
      <c r="H357" s="773"/>
      <c r="I357" s="775"/>
      <c r="J357" s="773"/>
      <c r="K357" s="775"/>
    </row>
    <row r="358" spans="1:11" s="776" customFormat="1" ht="15" customHeight="1">
      <c r="A358" s="782"/>
      <c r="B358" s="800"/>
      <c r="C358" s="782" t="s">
        <v>1319</v>
      </c>
      <c r="D358" s="796" t="s">
        <v>1082</v>
      </c>
      <c r="E358" s="801" t="s">
        <v>1323</v>
      </c>
      <c r="F358" s="802"/>
      <c r="G358" s="803"/>
      <c r="H358" s="773"/>
      <c r="I358" s="775"/>
      <c r="J358" s="773"/>
      <c r="K358" s="775"/>
    </row>
    <row r="359" spans="1:11" s="776" customFormat="1" ht="15" customHeight="1">
      <c r="A359" s="784" t="s">
        <v>1324</v>
      </c>
      <c r="B359" s="785" t="s">
        <v>36</v>
      </c>
      <c r="C359" s="784" t="s">
        <v>1324</v>
      </c>
      <c r="D359" s="791" t="s">
        <v>315</v>
      </c>
      <c r="E359" s="792" t="s">
        <v>1325</v>
      </c>
      <c r="F359" s="765" t="s">
        <v>754</v>
      </c>
      <c r="G359" s="766" t="s">
        <v>755</v>
      </c>
      <c r="H359" s="773"/>
      <c r="I359" s="775"/>
      <c r="J359" s="773"/>
      <c r="K359" s="775"/>
    </row>
    <row r="360" spans="1:11" s="776" customFormat="1" ht="15" customHeight="1">
      <c r="A360" s="782" t="s">
        <v>1324</v>
      </c>
      <c r="B360" s="800" t="s">
        <v>864</v>
      </c>
      <c r="C360" s="782" t="s">
        <v>1324</v>
      </c>
      <c r="D360" s="796" t="s">
        <v>865</v>
      </c>
      <c r="E360" s="801" t="s">
        <v>1326</v>
      </c>
      <c r="F360" s="802"/>
      <c r="G360" s="803"/>
      <c r="H360" s="802"/>
      <c r="I360" s="808"/>
      <c r="J360" s="802"/>
      <c r="K360" s="808"/>
    </row>
    <row r="361" spans="1:11" s="776" customFormat="1" ht="15" customHeight="1">
      <c r="A361" s="784" t="s">
        <v>1327</v>
      </c>
      <c r="B361" s="785" t="s">
        <v>36</v>
      </c>
      <c r="C361" s="784" t="s">
        <v>1327</v>
      </c>
      <c r="D361" s="791" t="s">
        <v>315</v>
      </c>
      <c r="E361" s="799" t="s">
        <v>1328</v>
      </c>
      <c r="F361" s="765" t="s">
        <v>756</v>
      </c>
      <c r="G361" s="766" t="s">
        <v>450</v>
      </c>
      <c r="H361" s="773" t="s">
        <v>449</v>
      </c>
      <c r="I361" s="775" t="s">
        <v>450</v>
      </c>
      <c r="J361" s="765" t="s">
        <v>62</v>
      </c>
      <c r="K361" s="767" t="s">
        <v>98</v>
      </c>
    </row>
    <row r="362" spans="1:11" s="776" customFormat="1" ht="15" customHeight="1">
      <c r="A362" s="769" t="s">
        <v>1327</v>
      </c>
      <c r="B362" s="770" t="s">
        <v>864</v>
      </c>
      <c r="C362" s="769" t="s">
        <v>1327</v>
      </c>
      <c r="D362" s="771" t="s">
        <v>865</v>
      </c>
      <c r="E362" s="787" t="s">
        <v>1329</v>
      </c>
      <c r="F362" s="773"/>
      <c r="G362" s="774"/>
      <c r="H362" s="773"/>
      <c r="I362" s="775"/>
      <c r="J362" s="773"/>
      <c r="K362" s="775"/>
    </row>
    <row r="363" spans="1:11" s="776" customFormat="1" ht="15" customHeight="1">
      <c r="A363" s="809" t="s">
        <v>757</v>
      </c>
      <c r="B363" s="810" t="s">
        <v>36</v>
      </c>
      <c r="C363" s="809" t="s">
        <v>757</v>
      </c>
      <c r="D363" s="811" t="s">
        <v>315</v>
      </c>
      <c r="E363" s="812" t="s">
        <v>1330</v>
      </c>
      <c r="F363" s="854" t="s">
        <v>757</v>
      </c>
      <c r="G363" s="790" t="s">
        <v>1330</v>
      </c>
      <c r="H363" s="789" t="s">
        <v>451</v>
      </c>
      <c r="I363" s="818" t="s">
        <v>452</v>
      </c>
      <c r="J363" s="773"/>
      <c r="K363" s="775"/>
    </row>
    <row r="364" spans="1:11" s="776" customFormat="1" ht="15" customHeight="1">
      <c r="A364" s="782" t="s">
        <v>758</v>
      </c>
      <c r="B364" s="800" t="s">
        <v>906</v>
      </c>
      <c r="C364" s="782" t="s">
        <v>758</v>
      </c>
      <c r="D364" s="796" t="s">
        <v>860</v>
      </c>
      <c r="E364" s="801" t="s">
        <v>1331</v>
      </c>
      <c r="F364" s="855" t="s">
        <v>758</v>
      </c>
      <c r="G364" s="803" t="s">
        <v>1331</v>
      </c>
      <c r="H364" s="789" t="s">
        <v>844</v>
      </c>
      <c r="I364" s="818" t="s">
        <v>759</v>
      </c>
      <c r="J364" s="802"/>
      <c r="K364" s="808"/>
    </row>
    <row r="365" spans="1:11" s="776" customFormat="1" ht="15" customHeight="1">
      <c r="A365" s="761" t="s">
        <v>1332</v>
      </c>
      <c r="B365" s="762" t="s">
        <v>36</v>
      </c>
      <c r="C365" s="761" t="s">
        <v>1332</v>
      </c>
      <c r="D365" s="763" t="s">
        <v>860</v>
      </c>
      <c r="E365" s="812" t="s">
        <v>761</v>
      </c>
      <c r="F365" s="773" t="s">
        <v>760</v>
      </c>
      <c r="G365" s="774" t="s">
        <v>761</v>
      </c>
      <c r="H365" s="773" t="s">
        <v>453</v>
      </c>
      <c r="I365" s="775" t="s">
        <v>454</v>
      </c>
      <c r="J365" s="765" t="s">
        <v>63</v>
      </c>
      <c r="K365" s="767" t="s">
        <v>99</v>
      </c>
    </row>
    <row r="366" spans="1:11" s="776" customFormat="1" ht="15" customHeight="1">
      <c r="A366" s="809" t="s">
        <v>1333</v>
      </c>
      <c r="B366" s="810" t="s">
        <v>36</v>
      </c>
      <c r="C366" s="809" t="s">
        <v>1333</v>
      </c>
      <c r="D366" s="811" t="s">
        <v>315</v>
      </c>
      <c r="E366" s="812" t="s">
        <v>763</v>
      </c>
      <c r="F366" s="789" t="s">
        <v>762</v>
      </c>
      <c r="G366" s="790" t="s">
        <v>763</v>
      </c>
      <c r="H366" s="773"/>
      <c r="I366" s="775"/>
      <c r="J366" s="773"/>
      <c r="K366" s="775"/>
    </row>
    <row r="367" spans="1:11" s="776" customFormat="1" ht="15" customHeight="1">
      <c r="A367" s="784" t="s">
        <v>1334</v>
      </c>
      <c r="B367" s="785" t="s">
        <v>36</v>
      </c>
      <c r="C367" s="784" t="s">
        <v>1334</v>
      </c>
      <c r="D367" s="791" t="s">
        <v>315</v>
      </c>
      <c r="E367" s="792" t="s">
        <v>1335</v>
      </c>
      <c r="F367" s="773" t="s">
        <v>764</v>
      </c>
      <c r="G367" s="774" t="s">
        <v>765</v>
      </c>
      <c r="H367" s="765" t="s">
        <v>455</v>
      </c>
      <c r="I367" s="1066" t="s">
        <v>456</v>
      </c>
      <c r="J367" s="773"/>
      <c r="K367" s="775"/>
    </row>
    <row r="368" spans="1:11" s="776" customFormat="1" ht="15" customHeight="1">
      <c r="A368" s="782" t="s">
        <v>1334</v>
      </c>
      <c r="B368" s="800" t="s">
        <v>864</v>
      </c>
      <c r="C368" s="782" t="s">
        <v>1334</v>
      </c>
      <c r="D368" s="796" t="s">
        <v>865</v>
      </c>
      <c r="E368" s="797" t="s">
        <v>1336</v>
      </c>
      <c r="F368" s="773"/>
      <c r="G368" s="774"/>
      <c r="H368" s="773"/>
      <c r="I368" s="1067"/>
      <c r="J368" s="773"/>
      <c r="K368" s="775"/>
    </row>
    <row r="369" spans="1:11" s="776" customFormat="1" ht="27.65" customHeight="1">
      <c r="A369" s="843" t="s">
        <v>1337</v>
      </c>
      <c r="B369" s="844" t="s">
        <v>36</v>
      </c>
      <c r="C369" s="843" t="s">
        <v>1337</v>
      </c>
      <c r="D369" s="845" t="s">
        <v>869</v>
      </c>
      <c r="E369" s="823" t="s">
        <v>1338</v>
      </c>
      <c r="F369" s="824" t="s">
        <v>766</v>
      </c>
      <c r="G369" s="856" t="s">
        <v>767</v>
      </c>
      <c r="H369" s="802"/>
      <c r="I369" s="808"/>
      <c r="J369" s="802"/>
      <c r="K369" s="808"/>
    </row>
    <row r="370" spans="1:11" s="776" customFormat="1" ht="15" customHeight="1">
      <c r="A370" s="809" t="s">
        <v>1339</v>
      </c>
      <c r="B370" s="810" t="s">
        <v>1340</v>
      </c>
      <c r="C370" s="809" t="s">
        <v>1339</v>
      </c>
      <c r="D370" s="811" t="s">
        <v>1136</v>
      </c>
      <c r="E370" s="812" t="s">
        <v>1341</v>
      </c>
      <c r="F370" s="789" t="s">
        <v>768</v>
      </c>
      <c r="G370" s="790" t="s">
        <v>769</v>
      </c>
      <c r="H370" s="765" t="s">
        <v>845</v>
      </c>
      <c r="I370" s="767" t="s">
        <v>1342</v>
      </c>
      <c r="J370" s="765" t="s">
        <v>63</v>
      </c>
      <c r="K370" s="767" t="s">
        <v>1343</v>
      </c>
    </row>
    <row r="371" spans="1:11" s="776" customFormat="1" ht="15" customHeight="1">
      <c r="A371" s="809" t="s">
        <v>1344</v>
      </c>
      <c r="B371" s="810" t="s">
        <v>1340</v>
      </c>
      <c r="C371" s="809" t="s">
        <v>1344</v>
      </c>
      <c r="D371" s="811" t="s">
        <v>1136</v>
      </c>
      <c r="E371" s="812" t="s">
        <v>1345</v>
      </c>
      <c r="F371" s="773" t="s">
        <v>770</v>
      </c>
      <c r="G371" s="774" t="s">
        <v>771</v>
      </c>
      <c r="H371" s="773"/>
      <c r="I371" s="775"/>
      <c r="J371" s="773"/>
      <c r="K371" s="775"/>
    </row>
    <row r="372" spans="1:11" s="776" customFormat="1" ht="15" customHeight="1">
      <c r="A372" s="809" t="s">
        <v>1346</v>
      </c>
      <c r="B372" s="810" t="s">
        <v>36</v>
      </c>
      <c r="C372" s="809" t="s">
        <v>1346</v>
      </c>
      <c r="D372" s="811" t="s">
        <v>315</v>
      </c>
      <c r="E372" s="812" t="s">
        <v>773</v>
      </c>
      <c r="F372" s="789" t="s">
        <v>772</v>
      </c>
      <c r="G372" s="790" t="s">
        <v>773</v>
      </c>
      <c r="H372" s="765" t="s">
        <v>457</v>
      </c>
      <c r="I372" s="767" t="s">
        <v>458</v>
      </c>
      <c r="J372" s="773"/>
      <c r="K372" s="775"/>
    </row>
    <row r="373" spans="1:11" s="776" customFormat="1" ht="15" customHeight="1">
      <c r="A373" s="761" t="s">
        <v>1347</v>
      </c>
      <c r="B373" s="762" t="s">
        <v>36</v>
      </c>
      <c r="C373" s="761"/>
      <c r="D373" s="763"/>
      <c r="E373" s="764" t="s">
        <v>775</v>
      </c>
      <c r="F373" s="773" t="s">
        <v>774</v>
      </c>
      <c r="G373" s="774" t="s">
        <v>775</v>
      </c>
      <c r="H373" s="773"/>
      <c r="I373" s="775"/>
      <c r="J373" s="773"/>
      <c r="K373" s="775"/>
    </row>
    <row r="374" spans="1:11" s="776" customFormat="1" ht="15" customHeight="1">
      <c r="A374" s="769"/>
      <c r="B374" s="770"/>
      <c r="C374" s="769" t="s">
        <v>1347</v>
      </c>
      <c r="D374" s="771" t="s">
        <v>315</v>
      </c>
      <c r="E374" s="772" t="s">
        <v>1348</v>
      </c>
      <c r="F374" s="773"/>
      <c r="G374" s="774"/>
      <c r="H374" s="773"/>
      <c r="I374" s="775"/>
      <c r="J374" s="773"/>
      <c r="K374" s="775"/>
    </row>
    <row r="375" spans="1:11" s="776" customFormat="1" ht="15" customHeight="1">
      <c r="A375" s="782"/>
      <c r="B375" s="800"/>
      <c r="C375" s="782" t="s">
        <v>1347</v>
      </c>
      <c r="D375" s="796" t="s">
        <v>317</v>
      </c>
      <c r="E375" s="801" t="s">
        <v>1349</v>
      </c>
      <c r="F375" s="773"/>
      <c r="G375" s="774"/>
      <c r="H375" s="773"/>
      <c r="I375" s="775"/>
      <c r="J375" s="773"/>
      <c r="K375" s="775"/>
    </row>
    <row r="376" spans="1:11" s="776" customFormat="1" ht="15" customHeight="1">
      <c r="A376" s="809" t="s">
        <v>1350</v>
      </c>
      <c r="B376" s="810" t="s">
        <v>36</v>
      </c>
      <c r="C376" s="809" t="s">
        <v>1350</v>
      </c>
      <c r="D376" s="811" t="s">
        <v>315</v>
      </c>
      <c r="E376" s="812" t="s">
        <v>777</v>
      </c>
      <c r="F376" s="789" t="s">
        <v>776</v>
      </c>
      <c r="G376" s="790" t="s">
        <v>777</v>
      </c>
      <c r="H376" s="802"/>
      <c r="I376" s="808"/>
      <c r="J376" s="773"/>
      <c r="K376" s="775"/>
    </row>
    <row r="377" spans="1:11" s="776" customFormat="1" ht="15" customHeight="1">
      <c r="A377" s="761" t="s">
        <v>1351</v>
      </c>
      <c r="B377" s="762" t="s">
        <v>36</v>
      </c>
      <c r="C377" s="761"/>
      <c r="D377" s="763"/>
      <c r="E377" s="764" t="s">
        <v>460</v>
      </c>
      <c r="F377" s="773" t="s">
        <v>778</v>
      </c>
      <c r="G377" s="774" t="s">
        <v>460</v>
      </c>
      <c r="H377" s="773" t="s">
        <v>459</v>
      </c>
      <c r="I377" s="775" t="s">
        <v>460</v>
      </c>
      <c r="J377" s="773"/>
      <c r="K377" s="775"/>
    </row>
    <row r="378" spans="1:11" s="776" customFormat="1" ht="15" customHeight="1">
      <c r="A378" s="769"/>
      <c r="B378" s="770"/>
      <c r="C378" s="769" t="s">
        <v>1351</v>
      </c>
      <c r="D378" s="771" t="s">
        <v>315</v>
      </c>
      <c r="E378" s="772" t="s">
        <v>1352</v>
      </c>
      <c r="F378" s="773"/>
      <c r="G378" s="774"/>
      <c r="H378" s="773"/>
      <c r="I378" s="775"/>
      <c r="J378" s="773"/>
      <c r="K378" s="775"/>
    </row>
    <row r="379" spans="1:11" s="776" customFormat="1" ht="15" customHeight="1">
      <c r="A379" s="769"/>
      <c r="B379" s="770"/>
      <c r="C379" s="769" t="s">
        <v>778</v>
      </c>
      <c r="D379" s="771" t="s">
        <v>317</v>
      </c>
      <c r="E379" s="772" t="s">
        <v>1353</v>
      </c>
      <c r="F379" s="773"/>
      <c r="G379" s="774"/>
      <c r="H379" s="773"/>
      <c r="I379" s="775"/>
      <c r="J379" s="773"/>
      <c r="K379" s="775"/>
    </row>
    <row r="380" spans="1:11" s="776" customFormat="1" ht="15" customHeight="1">
      <c r="A380" s="769"/>
      <c r="B380" s="770"/>
      <c r="C380" s="769" t="s">
        <v>778</v>
      </c>
      <c r="D380" s="771" t="s">
        <v>319</v>
      </c>
      <c r="E380" s="772" t="s">
        <v>1354</v>
      </c>
      <c r="F380" s="773"/>
      <c r="G380" s="774"/>
      <c r="H380" s="773"/>
      <c r="I380" s="775"/>
      <c r="J380" s="773"/>
      <c r="K380" s="775"/>
    </row>
    <row r="381" spans="1:11" s="776" customFormat="1" ht="15" customHeight="1">
      <c r="A381" s="782"/>
      <c r="B381" s="800"/>
      <c r="C381" s="782" t="s">
        <v>778</v>
      </c>
      <c r="D381" s="796" t="s">
        <v>1082</v>
      </c>
      <c r="E381" s="801" t="s">
        <v>1355</v>
      </c>
      <c r="F381" s="773"/>
      <c r="G381" s="774"/>
      <c r="H381" s="773"/>
      <c r="I381" s="775"/>
      <c r="J381" s="773"/>
      <c r="K381" s="775"/>
    </row>
    <row r="382" spans="1:11" s="776" customFormat="1" ht="15" customHeight="1">
      <c r="A382" s="809" t="s">
        <v>1356</v>
      </c>
      <c r="B382" s="810" t="s">
        <v>36</v>
      </c>
      <c r="C382" s="809" t="s">
        <v>1356</v>
      </c>
      <c r="D382" s="811" t="s">
        <v>315</v>
      </c>
      <c r="E382" s="812" t="s">
        <v>1357</v>
      </c>
      <c r="F382" s="789" t="s">
        <v>779</v>
      </c>
      <c r="G382" s="790" t="s">
        <v>462</v>
      </c>
      <c r="H382" s="789" t="s">
        <v>461</v>
      </c>
      <c r="I382" s="818" t="s">
        <v>462</v>
      </c>
      <c r="J382" s="773"/>
      <c r="K382" s="775"/>
    </row>
    <row r="383" spans="1:11" s="776" customFormat="1" ht="15" customHeight="1">
      <c r="A383" s="809" t="s">
        <v>1358</v>
      </c>
      <c r="B383" s="810" t="s">
        <v>36</v>
      </c>
      <c r="C383" s="809" t="s">
        <v>1358</v>
      </c>
      <c r="D383" s="811" t="s">
        <v>315</v>
      </c>
      <c r="E383" s="812" t="s">
        <v>464</v>
      </c>
      <c r="F383" s="773" t="s">
        <v>780</v>
      </c>
      <c r="G383" s="774" t="s">
        <v>464</v>
      </c>
      <c r="H383" s="789" t="s">
        <v>463</v>
      </c>
      <c r="I383" s="818" t="s">
        <v>464</v>
      </c>
      <c r="J383" s="773"/>
      <c r="K383" s="775"/>
    </row>
    <row r="384" spans="1:11" s="776" customFormat="1" ht="15" customHeight="1">
      <c r="A384" s="809" t="s">
        <v>1359</v>
      </c>
      <c r="B384" s="810" t="s">
        <v>36</v>
      </c>
      <c r="C384" s="809" t="s">
        <v>1359</v>
      </c>
      <c r="D384" s="811" t="s">
        <v>315</v>
      </c>
      <c r="E384" s="812" t="s">
        <v>782</v>
      </c>
      <c r="F384" s="789" t="s">
        <v>781</v>
      </c>
      <c r="G384" s="790" t="s">
        <v>782</v>
      </c>
      <c r="H384" s="765" t="s">
        <v>465</v>
      </c>
      <c r="I384" s="767" t="s">
        <v>466</v>
      </c>
      <c r="J384" s="773"/>
      <c r="K384" s="775"/>
    </row>
    <row r="385" spans="1:11" s="776" customFormat="1" ht="15" customHeight="1">
      <c r="A385" s="784" t="s">
        <v>783</v>
      </c>
      <c r="B385" s="785" t="s">
        <v>36</v>
      </c>
      <c r="C385" s="784" t="s">
        <v>783</v>
      </c>
      <c r="D385" s="791" t="s">
        <v>315</v>
      </c>
      <c r="E385" s="792" t="s">
        <v>1360</v>
      </c>
      <c r="F385" s="773" t="s">
        <v>783</v>
      </c>
      <c r="G385" s="1066" t="s">
        <v>784</v>
      </c>
      <c r="H385" s="773"/>
      <c r="I385" s="775"/>
      <c r="J385" s="773"/>
      <c r="K385" s="775"/>
    </row>
    <row r="386" spans="1:11" s="776" customFormat="1" ht="15" customHeight="1">
      <c r="A386" s="793" t="s">
        <v>783</v>
      </c>
      <c r="B386" s="794" t="s">
        <v>864</v>
      </c>
      <c r="C386" s="793" t="s">
        <v>783</v>
      </c>
      <c r="D386" s="798" t="s">
        <v>865</v>
      </c>
      <c r="E386" s="799" t="s">
        <v>1361</v>
      </c>
      <c r="F386" s="773"/>
      <c r="G386" s="1067"/>
      <c r="H386" s="773"/>
      <c r="I386" s="775"/>
      <c r="J386" s="773"/>
      <c r="K386" s="775"/>
    </row>
    <row r="387" spans="1:11" s="776" customFormat="1" ht="15" customHeight="1">
      <c r="A387" s="793" t="s">
        <v>783</v>
      </c>
      <c r="B387" s="794" t="s">
        <v>877</v>
      </c>
      <c r="C387" s="793" t="s">
        <v>783</v>
      </c>
      <c r="D387" s="798" t="s">
        <v>878</v>
      </c>
      <c r="E387" s="799" t="s">
        <v>1362</v>
      </c>
      <c r="F387" s="773"/>
      <c r="G387" s="774"/>
      <c r="H387" s="773"/>
      <c r="I387" s="775"/>
      <c r="J387" s="773"/>
      <c r="K387" s="775"/>
    </row>
    <row r="388" spans="1:11" s="776" customFormat="1" ht="15" customHeight="1">
      <c r="A388" s="793" t="s">
        <v>783</v>
      </c>
      <c r="B388" s="794" t="s">
        <v>949</v>
      </c>
      <c r="C388" s="793" t="s">
        <v>783</v>
      </c>
      <c r="D388" s="798" t="s">
        <v>950</v>
      </c>
      <c r="E388" s="799" t="s">
        <v>1363</v>
      </c>
      <c r="F388" s="773"/>
      <c r="G388" s="774"/>
      <c r="H388" s="773"/>
      <c r="I388" s="775"/>
      <c r="J388" s="773"/>
      <c r="K388" s="775"/>
    </row>
    <row r="389" spans="1:11" s="776" customFormat="1" ht="15" customHeight="1">
      <c r="A389" s="793" t="s">
        <v>783</v>
      </c>
      <c r="B389" s="794" t="s">
        <v>1364</v>
      </c>
      <c r="C389" s="793" t="s">
        <v>783</v>
      </c>
      <c r="D389" s="798" t="s">
        <v>1286</v>
      </c>
      <c r="E389" s="799" t="s">
        <v>1365</v>
      </c>
      <c r="F389" s="773"/>
      <c r="G389" s="774"/>
      <c r="H389" s="773"/>
      <c r="I389" s="775"/>
      <c r="J389" s="773"/>
      <c r="K389" s="775"/>
    </row>
    <row r="390" spans="1:11" s="776" customFormat="1" ht="15" customHeight="1">
      <c r="A390" s="793" t="s">
        <v>783</v>
      </c>
      <c r="B390" s="794" t="s">
        <v>37</v>
      </c>
      <c r="C390" s="793" t="s">
        <v>783</v>
      </c>
      <c r="D390" s="798" t="s">
        <v>325</v>
      </c>
      <c r="E390" s="799" t="s">
        <v>1366</v>
      </c>
      <c r="F390" s="773"/>
      <c r="G390" s="774"/>
      <c r="H390" s="773"/>
      <c r="I390" s="775"/>
      <c r="J390" s="773"/>
      <c r="K390" s="775"/>
    </row>
    <row r="391" spans="1:11" s="776" customFormat="1" ht="15" customHeight="1">
      <c r="A391" s="793" t="s">
        <v>783</v>
      </c>
      <c r="B391" s="794" t="s">
        <v>1367</v>
      </c>
      <c r="C391" s="793" t="s">
        <v>783</v>
      </c>
      <c r="D391" s="798" t="s">
        <v>1368</v>
      </c>
      <c r="E391" s="799" t="s">
        <v>1369</v>
      </c>
      <c r="F391" s="773"/>
      <c r="G391" s="774"/>
      <c r="H391" s="773"/>
      <c r="I391" s="775"/>
      <c r="J391" s="773"/>
      <c r="K391" s="775"/>
    </row>
    <row r="392" spans="1:11" s="776" customFormat="1" ht="15" customHeight="1">
      <c r="A392" s="782" t="s">
        <v>1370</v>
      </c>
      <c r="B392" s="800" t="s">
        <v>872</v>
      </c>
      <c r="C392" s="782" t="s">
        <v>1370</v>
      </c>
      <c r="D392" s="796" t="s">
        <v>873</v>
      </c>
      <c r="E392" s="797" t="s">
        <v>1371</v>
      </c>
      <c r="F392" s="773"/>
      <c r="G392" s="774"/>
      <c r="H392" s="773"/>
      <c r="I392" s="775"/>
      <c r="J392" s="773"/>
      <c r="K392" s="775"/>
    </row>
    <row r="393" spans="1:11" s="776" customFormat="1" ht="15" customHeight="1">
      <c r="A393" s="761" t="s">
        <v>1372</v>
      </c>
      <c r="B393" s="762" t="s">
        <v>36</v>
      </c>
      <c r="C393" s="761" t="s">
        <v>1372</v>
      </c>
      <c r="D393" s="763" t="s">
        <v>315</v>
      </c>
      <c r="E393" s="772" t="s">
        <v>1373</v>
      </c>
      <c r="F393" s="789" t="s">
        <v>785</v>
      </c>
      <c r="G393" s="790" t="s">
        <v>468</v>
      </c>
      <c r="H393" s="789" t="s">
        <v>467</v>
      </c>
      <c r="I393" s="818" t="s">
        <v>468</v>
      </c>
      <c r="J393" s="802"/>
      <c r="K393" s="808"/>
    </row>
    <row r="394" spans="1:11" s="776" customFormat="1" ht="15" customHeight="1">
      <c r="A394" s="784" t="s">
        <v>1374</v>
      </c>
      <c r="B394" s="785" t="s">
        <v>1030</v>
      </c>
      <c r="C394" s="784" t="s">
        <v>1374</v>
      </c>
      <c r="D394" s="791" t="s">
        <v>869</v>
      </c>
      <c r="E394" s="792" t="s">
        <v>1375</v>
      </c>
      <c r="F394" s="773" t="s">
        <v>786</v>
      </c>
      <c r="G394" s="774" t="s">
        <v>1376</v>
      </c>
      <c r="H394" s="773" t="s">
        <v>469</v>
      </c>
      <c r="I394" s="775" t="s">
        <v>470</v>
      </c>
      <c r="J394" s="773" t="s">
        <v>64</v>
      </c>
      <c r="K394" s="775" t="s">
        <v>100</v>
      </c>
    </row>
    <row r="395" spans="1:11" s="776" customFormat="1" ht="15" customHeight="1">
      <c r="A395" s="793" t="s">
        <v>1377</v>
      </c>
      <c r="B395" s="794" t="s">
        <v>864</v>
      </c>
      <c r="C395" s="793" t="s">
        <v>1377</v>
      </c>
      <c r="D395" s="798" t="s">
        <v>865</v>
      </c>
      <c r="E395" s="799" t="s">
        <v>1378</v>
      </c>
      <c r="F395" s="773"/>
      <c r="G395" s="774"/>
      <c r="H395" s="773"/>
      <c r="I395" s="775"/>
      <c r="J395" s="773"/>
      <c r="K395" s="775"/>
    </row>
    <row r="396" spans="1:11" s="776" customFormat="1" ht="15" customHeight="1">
      <c r="A396" s="805" t="s">
        <v>1374</v>
      </c>
      <c r="B396" s="806" t="s">
        <v>895</v>
      </c>
      <c r="C396" s="805" t="s">
        <v>1374</v>
      </c>
      <c r="D396" s="807" t="s">
        <v>896</v>
      </c>
      <c r="E396" s="797" t="s">
        <v>1379</v>
      </c>
      <c r="F396" s="773"/>
      <c r="G396" s="774"/>
      <c r="H396" s="773"/>
      <c r="I396" s="775"/>
      <c r="J396" s="773"/>
      <c r="K396" s="775"/>
    </row>
    <row r="397" spans="1:11" s="776" customFormat="1" ht="15" customHeight="1">
      <c r="A397" s="784" t="s">
        <v>1380</v>
      </c>
      <c r="B397" s="785" t="s">
        <v>36</v>
      </c>
      <c r="C397" s="784" t="s">
        <v>1380</v>
      </c>
      <c r="D397" s="791" t="s">
        <v>315</v>
      </c>
      <c r="E397" s="792" t="s">
        <v>1381</v>
      </c>
      <c r="F397" s="765" t="s">
        <v>787</v>
      </c>
      <c r="G397" s="766" t="s">
        <v>472</v>
      </c>
      <c r="H397" s="765" t="s">
        <v>471</v>
      </c>
      <c r="I397" s="767" t="s">
        <v>472</v>
      </c>
      <c r="J397" s="773"/>
      <c r="K397" s="775"/>
    </row>
    <row r="398" spans="1:11" s="776" customFormat="1" ht="15" customHeight="1">
      <c r="A398" s="793" t="s">
        <v>1380</v>
      </c>
      <c r="B398" s="794" t="s">
        <v>864</v>
      </c>
      <c r="C398" s="793" t="s">
        <v>1380</v>
      </c>
      <c r="D398" s="798" t="s">
        <v>865</v>
      </c>
      <c r="E398" s="799" t="s">
        <v>1382</v>
      </c>
      <c r="F398" s="773"/>
      <c r="G398" s="774"/>
      <c r="H398" s="773"/>
      <c r="I398" s="775"/>
      <c r="J398" s="773"/>
      <c r="K398" s="775"/>
    </row>
    <row r="399" spans="1:11" s="776" customFormat="1" ht="15" customHeight="1">
      <c r="A399" s="782" t="s">
        <v>1380</v>
      </c>
      <c r="B399" s="800" t="s">
        <v>877</v>
      </c>
      <c r="C399" s="782" t="s">
        <v>1380</v>
      </c>
      <c r="D399" s="796" t="s">
        <v>878</v>
      </c>
      <c r="E399" s="797" t="s">
        <v>1383</v>
      </c>
      <c r="F399" s="802"/>
      <c r="G399" s="803"/>
      <c r="H399" s="802"/>
      <c r="I399" s="808"/>
      <c r="J399" s="773"/>
      <c r="K399" s="775"/>
    </row>
    <row r="400" spans="1:11" s="776" customFormat="1" ht="15" customHeight="1">
      <c r="A400" s="761" t="s">
        <v>1384</v>
      </c>
      <c r="B400" s="762" t="s">
        <v>906</v>
      </c>
      <c r="C400" s="761"/>
      <c r="D400" s="788"/>
      <c r="E400" s="787" t="s">
        <v>1385</v>
      </c>
      <c r="F400" s="773" t="s">
        <v>788</v>
      </c>
      <c r="G400" s="774" t="s">
        <v>474</v>
      </c>
      <c r="H400" s="773" t="s">
        <v>473</v>
      </c>
      <c r="I400" s="775" t="s">
        <v>474</v>
      </c>
      <c r="J400" s="773"/>
      <c r="K400" s="775"/>
    </row>
    <row r="401" spans="1:11" s="776" customFormat="1" ht="15" customHeight="1">
      <c r="A401" s="769"/>
      <c r="B401" s="770"/>
      <c r="C401" s="769" t="s">
        <v>1384</v>
      </c>
      <c r="D401" s="814" t="s">
        <v>860</v>
      </c>
      <c r="E401" s="772" t="s">
        <v>1386</v>
      </c>
      <c r="F401" s="773"/>
      <c r="G401" s="774"/>
      <c r="H401" s="773"/>
      <c r="I401" s="775"/>
      <c r="J401" s="773"/>
      <c r="K401" s="775"/>
    </row>
    <row r="402" spans="1:11" s="776" customFormat="1" ht="15" customHeight="1">
      <c r="A402" s="782"/>
      <c r="B402" s="800"/>
      <c r="C402" s="782" t="s">
        <v>1384</v>
      </c>
      <c r="D402" s="783" t="s">
        <v>922</v>
      </c>
      <c r="E402" s="779" t="s">
        <v>1387</v>
      </c>
      <c r="F402" s="773"/>
      <c r="G402" s="774"/>
      <c r="H402" s="773"/>
      <c r="I402" s="775"/>
      <c r="J402" s="773"/>
      <c r="K402" s="775"/>
    </row>
    <row r="403" spans="1:11" s="776" customFormat="1" ht="15" customHeight="1">
      <c r="A403" s="857" t="s">
        <v>1388</v>
      </c>
      <c r="B403" s="858" t="s">
        <v>906</v>
      </c>
      <c r="C403" s="857" t="s">
        <v>1388</v>
      </c>
      <c r="D403" s="859" t="s">
        <v>860</v>
      </c>
      <c r="E403" s="823" t="s">
        <v>1389</v>
      </c>
      <c r="F403" s="824" t="s">
        <v>789</v>
      </c>
      <c r="G403" s="860" t="s">
        <v>476</v>
      </c>
      <c r="H403" s="824" t="s">
        <v>475</v>
      </c>
      <c r="I403" s="860" t="s">
        <v>476</v>
      </c>
      <c r="J403" s="773"/>
      <c r="K403" s="775"/>
    </row>
    <row r="404" spans="1:11" s="776" customFormat="1" ht="15" customHeight="1">
      <c r="A404" s="784" t="s">
        <v>1390</v>
      </c>
      <c r="B404" s="861" t="s">
        <v>906</v>
      </c>
      <c r="C404" s="784" t="s">
        <v>1390</v>
      </c>
      <c r="D404" s="786" t="s">
        <v>860</v>
      </c>
      <c r="E404" s="792" t="s">
        <v>1391</v>
      </c>
      <c r="F404" s="773" t="s">
        <v>790</v>
      </c>
      <c r="G404" s="1066" t="s">
        <v>478</v>
      </c>
      <c r="H404" s="773" t="s">
        <v>477</v>
      </c>
      <c r="I404" s="1066" t="s">
        <v>478</v>
      </c>
      <c r="J404" s="773"/>
      <c r="K404" s="775"/>
    </row>
    <row r="405" spans="1:11" s="776" customFormat="1" ht="15" customHeight="1">
      <c r="A405" s="793" t="s">
        <v>1390</v>
      </c>
      <c r="B405" s="862" t="s">
        <v>940</v>
      </c>
      <c r="C405" s="793" t="s">
        <v>1390</v>
      </c>
      <c r="D405" s="795" t="s">
        <v>941</v>
      </c>
      <c r="E405" s="799" t="s">
        <v>1392</v>
      </c>
      <c r="F405" s="773"/>
      <c r="G405" s="1067"/>
      <c r="H405" s="773"/>
      <c r="I405" s="1067"/>
      <c r="J405" s="773"/>
      <c r="K405" s="775"/>
    </row>
    <row r="406" spans="1:11" s="776" customFormat="1" ht="15" customHeight="1">
      <c r="A406" s="805" t="s">
        <v>1390</v>
      </c>
      <c r="B406" s="863" t="s">
        <v>986</v>
      </c>
      <c r="C406" s="805" t="s">
        <v>1390</v>
      </c>
      <c r="D406" s="847" t="s">
        <v>987</v>
      </c>
      <c r="E406" s="797" t="s">
        <v>1393</v>
      </c>
      <c r="F406" s="773"/>
      <c r="G406" s="774"/>
      <c r="H406" s="773"/>
      <c r="I406" s="775"/>
      <c r="J406" s="773"/>
      <c r="K406" s="775"/>
    </row>
    <row r="407" spans="1:11" s="776" customFormat="1" ht="15" customHeight="1">
      <c r="A407" s="782" t="s">
        <v>791</v>
      </c>
      <c r="B407" s="800" t="s">
        <v>36</v>
      </c>
      <c r="C407" s="782" t="s">
        <v>791</v>
      </c>
      <c r="D407" s="796" t="s">
        <v>315</v>
      </c>
      <c r="E407" s="801" t="s">
        <v>1394</v>
      </c>
      <c r="F407" s="765" t="s">
        <v>791</v>
      </c>
      <c r="G407" s="766" t="s">
        <v>792</v>
      </c>
      <c r="H407" s="765" t="s">
        <v>479</v>
      </c>
      <c r="I407" s="767" t="s">
        <v>8</v>
      </c>
      <c r="J407" s="765" t="s">
        <v>65</v>
      </c>
      <c r="K407" s="767" t="s">
        <v>8</v>
      </c>
    </row>
    <row r="408" spans="1:11" s="776" customFormat="1" ht="15" customHeight="1">
      <c r="A408" s="809" t="s">
        <v>793</v>
      </c>
      <c r="B408" s="810" t="s">
        <v>36</v>
      </c>
      <c r="C408" s="809" t="s">
        <v>793</v>
      </c>
      <c r="D408" s="811" t="s">
        <v>315</v>
      </c>
      <c r="E408" s="801" t="s">
        <v>1395</v>
      </c>
      <c r="F408" s="789" t="s">
        <v>793</v>
      </c>
      <c r="G408" s="790" t="s">
        <v>794</v>
      </c>
      <c r="H408" s="802"/>
      <c r="I408" s="808"/>
      <c r="J408" s="802"/>
      <c r="K408" s="808"/>
    </row>
    <row r="409" spans="1:11" s="776" customFormat="1" ht="15" customHeight="1">
      <c r="A409" s="784" t="s">
        <v>1396</v>
      </c>
      <c r="B409" s="785" t="s">
        <v>36</v>
      </c>
      <c r="C409" s="784" t="s">
        <v>1396</v>
      </c>
      <c r="D409" s="791" t="s">
        <v>315</v>
      </c>
      <c r="E409" s="792" t="s">
        <v>1397</v>
      </c>
      <c r="F409" s="765" t="s">
        <v>795</v>
      </c>
      <c r="G409" s="766" t="s">
        <v>796</v>
      </c>
      <c r="H409" s="773" t="s">
        <v>480</v>
      </c>
      <c r="I409" s="775" t="s">
        <v>481</v>
      </c>
      <c r="J409" s="765" t="s">
        <v>66</v>
      </c>
      <c r="K409" s="767" t="s">
        <v>101</v>
      </c>
    </row>
    <row r="410" spans="1:11" s="776" customFormat="1" ht="15" customHeight="1">
      <c r="A410" s="769" t="s">
        <v>1396</v>
      </c>
      <c r="B410" s="770" t="s">
        <v>864</v>
      </c>
      <c r="C410" s="769" t="s">
        <v>1396</v>
      </c>
      <c r="D410" s="771" t="s">
        <v>865</v>
      </c>
      <c r="E410" s="787" t="s">
        <v>1398</v>
      </c>
      <c r="F410" s="773"/>
      <c r="G410" s="774"/>
      <c r="H410" s="773"/>
      <c r="I410" s="775"/>
      <c r="J410" s="773"/>
      <c r="K410" s="775"/>
    </row>
    <row r="411" spans="1:11" s="776" customFormat="1" ht="15" customHeight="1">
      <c r="A411" s="793" t="s">
        <v>795</v>
      </c>
      <c r="B411" s="794" t="s">
        <v>895</v>
      </c>
      <c r="C411" s="793" t="s">
        <v>795</v>
      </c>
      <c r="D411" s="798" t="s">
        <v>896</v>
      </c>
      <c r="E411" s="799" t="s">
        <v>1399</v>
      </c>
      <c r="F411" s="773"/>
      <c r="G411" s="774"/>
      <c r="H411" s="773"/>
      <c r="I411" s="775"/>
      <c r="J411" s="773"/>
      <c r="K411" s="775"/>
    </row>
    <row r="412" spans="1:11" s="776" customFormat="1" ht="15" customHeight="1">
      <c r="A412" s="805" t="s">
        <v>795</v>
      </c>
      <c r="B412" s="806" t="s">
        <v>898</v>
      </c>
      <c r="C412" s="805" t="s">
        <v>795</v>
      </c>
      <c r="D412" s="807" t="s">
        <v>899</v>
      </c>
      <c r="E412" s="797" t="s">
        <v>1400</v>
      </c>
      <c r="F412" s="802"/>
      <c r="G412" s="803"/>
      <c r="H412" s="773"/>
      <c r="I412" s="775"/>
      <c r="J412" s="773"/>
      <c r="K412" s="775"/>
    </row>
    <row r="413" spans="1:11" s="776" customFormat="1" ht="15" customHeight="1">
      <c r="A413" s="784" t="s">
        <v>797</v>
      </c>
      <c r="B413" s="785" t="s">
        <v>36</v>
      </c>
      <c r="C413" s="784" t="s">
        <v>797</v>
      </c>
      <c r="D413" s="791" t="s">
        <v>315</v>
      </c>
      <c r="E413" s="792" t="s">
        <v>1401</v>
      </c>
      <c r="F413" s="765" t="s">
        <v>797</v>
      </c>
      <c r="G413" s="766" t="s">
        <v>798</v>
      </c>
      <c r="H413" s="773"/>
      <c r="I413" s="775"/>
      <c r="J413" s="773"/>
      <c r="K413" s="775"/>
    </row>
    <row r="414" spans="1:11" s="776" customFormat="1" ht="15" customHeight="1">
      <c r="A414" s="793" t="s">
        <v>797</v>
      </c>
      <c r="B414" s="794" t="s">
        <v>864</v>
      </c>
      <c r="C414" s="793" t="s">
        <v>797</v>
      </c>
      <c r="D414" s="798" t="s">
        <v>865</v>
      </c>
      <c r="E414" s="799" t="s">
        <v>1402</v>
      </c>
      <c r="F414" s="773"/>
      <c r="G414" s="774"/>
      <c r="H414" s="773"/>
      <c r="I414" s="775"/>
      <c r="J414" s="773"/>
      <c r="K414" s="775"/>
    </row>
    <row r="415" spans="1:11" s="776" customFormat="1" ht="15" customHeight="1">
      <c r="A415" s="793" t="s">
        <v>797</v>
      </c>
      <c r="B415" s="794" t="s">
        <v>877</v>
      </c>
      <c r="C415" s="793" t="s">
        <v>797</v>
      </c>
      <c r="D415" s="798" t="s">
        <v>878</v>
      </c>
      <c r="E415" s="799" t="s">
        <v>1403</v>
      </c>
      <c r="F415" s="773"/>
      <c r="G415" s="774"/>
      <c r="H415" s="773"/>
      <c r="I415" s="775"/>
      <c r="J415" s="773"/>
      <c r="K415" s="775"/>
    </row>
    <row r="416" spans="1:11" s="776" customFormat="1" ht="15" customHeight="1">
      <c r="A416" s="782" t="s">
        <v>797</v>
      </c>
      <c r="B416" s="800" t="s">
        <v>949</v>
      </c>
      <c r="C416" s="782" t="s">
        <v>797</v>
      </c>
      <c r="D416" s="796" t="s">
        <v>950</v>
      </c>
      <c r="E416" s="797" t="s">
        <v>1404</v>
      </c>
      <c r="F416" s="802"/>
      <c r="G416" s="803"/>
      <c r="H416" s="773"/>
      <c r="I416" s="775"/>
      <c r="J416" s="773"/>
      <c r="K416" s="775"/>
    </row>
    <row r="417" spans="1:11" s="776" customFormat="1" ht="15" customHeight="1">
      <c r="A417" s="784" t="s">
        <v>799</v>
      </c>
      <c r="B417" s="785" t="s">
        <v>36</v>
      </c>
      <c r="C417" s="784" t="s">
        <v>799</v>
      </c>
      <c r="D417" s="791" t="s">
        <v>315</v>
      </c>
      <c r="E417" s="792" t="s">
        <v>1405</v>
      </c>
      <c r="F417" s="765" t="s">
        <v>799</v>
      </c>
      <c r="G417" s="766" t="s">
        <v>800</v>
      </c>
      <c r="H417" s="817" t="s">
        <v>1406</v>
      </c>
      <c r="I417" s="767" t="s">
        <v>1407</v>
      </c>
      <c r="J417" s="773"/>
      <c r="K417" s="775"/>
    </row>
    <row r="418" spans="1:11" s="776" customFormat="1" ht="15" customHeight="1">
      <c r="A418" s="793" t="s">
        <v>799</v>
      </c>
      <c r="B418" s="794" t="s">
        <v>864</v>
      </c>
      <c r="C418" s="793" t="s">
        <v>799</v>
      </c>
      <c r="D418" s="798" t="s">
        <v>865</v>
      </c>
      <c r="E418" s="799" t="s">
        <v>1408</v>
      </c>
      <c r="F418" s="773"/>
      <c r="G418" s="774"/>
      <c r="H418" s="773"/>
      <c r="I418" s="775"/>
      <c r="J418" s="773"/>
      <c r="K418" s="775"/>
    </row>
    <row r="419" spans="1:11" s="776" customFormat="1" ht="15" customHeight="1">
      <c r="A419" s="793" t="s">
        <v>799</v>
      </c>
      <c r="B419" s="794" t="s">
        <v>877</v>
      </c>
      <c r="C419" s="793" t="s">
        <v>799</v>
      </c>
      <c r="D419" s="798" t="s">
        <v>878</v>
      </c>
      <c r="E419" s="799" t="s">
        <v>1409</v>
      </c>
      <c r="F419" s="773"/>
      <c r="G419" s="774"/>
      <c r="H419" s="773"/>
      <c r="I419" s="775"/>
      <c r="J419" s="773"/>
      <c r="K419" s="775"/>
    </row>
    <row r="420" spans="1:11" s="776" customFormat="1" ht="15" customHeight="1">
      <c r="A420" s="793" t="s">
        <v>799</v>
      </c>
      <c r="B420" s="794" t="s">
        <v>949</v>
      </c>
      <c r="C420" s="793" t="s">
        <v>799</v>
      </c>
      <c r="D420" s="798" t="s">
        <v>950</v>
      </c>
      <c r="E420" s="799" t="s">
        <v>1410</v>
      </c>
      <c r="F420" s="773"/>
      <c r="G420" s="774"/>
      <c r="H420" s="773"/>
      <c r="I420" s="775"/>
      <c r="J420" s="773"/>
      <c r="K420" s="775"/>
    </row>
    <row r="421" spans="1:11" s="776" customFormat="1" ht="15" customHeight="1">
      <c r="A421" s="793" t="s">
        <v>799</v>
      </c>
      <c r="B421" s="794" t="s">
        <v>1364</v>
      </c>
      <c r="C421" s="793" t="s">
        <v>799</v>
      </c>
      <c r="D421" s="798" t="s">
        <v>1286</v>
      </c>
      <c r="E421" s="799" t="s">
        <v>1411</v>
      </c>
      <c r="F421" s="773"/>
      <c r="G421" s="774"/>
      <c r="H421" s="773"/>
      <c r="I421" s="775"/>
      <c r="J421" s="773"/>
      <c r="K421" s="775"/>
    </row>
    <row r="422" spans="1:11" s="776" customFormat="1" ht="15" customHeight="1">
      <c r="A422" s="782" t="s">
        <v>799</v>
      </c>
      <c r="B422" s="800" t="s">
        <v>37</v>
      </c>
      <c r="C422" s="782" t="s">
        <v>799</v>
      </c>
      <c r="D422" s="796" t="s">
        <v>325</v>
      </c>
      <c r="E422" s="797" t="s">
        <v>1412</v>
      </c>
      <c r="F422" s="802"/>
      <c r="G422" s="803"/>
      <c r="H422" s="773"/>
      <c r="I422" s="775"/>
      <c r="J422" s="773"/>
      <c r="K422" s="775"/>
    </row>
    <row r="423" spans="1:11" s="776" customFormat="1" ht="15" customHeight="1">
      <c r="A423" s="809" t="s">
        <v>1413</v>
      </c>
      <c r="B423" s="810" t="s">
        <v>36</v>
      </c>
      <c r="C423" s="809" t="s">
        <v>1413</v>
      </c>
      <c r="D423" s="811" t="s">
        <v>315</v>
      </c>
      <c r="E423" s="801" t="s">
        <v>802</v>
      </c>
      <c r="F423" s="773" t="s">
        <v>801</v>
      </c>
      <c r="G423" s="774" t="s">
        <v>802</v>
      </c>
      <c r="H423" s="773"/>
      <c r="I423" s="775"/>
      <c r="J423" s="802"/>
      <c r="K423" s="808"/>
    </row>
    <row r="424" spans="1:11" s="776" customFormat="1" ht="15" customHeight="1">
      <c r="A424" s="784" t="s">
        <v>803</v>
      </c>
      <c r="B424" s="785" t="s">
        <v>36</v>
      </c>
      <c r="C424" s="784" t="s">
        <v>803</v>
      </c>
      <c r="D424" s="791" t="s">
        <v>315</v>
      </c>
      <c r="E424" s="792" t="s">
        <v>1414</v>
      </c>
      <c r="F424" s="765" t="s">
        <v>803</v>
      </c>
      <c r="G424" s="766" t="s">
        <v>485</v>
      </c>
      <c r="H424" s="765" t="s">
        <v>484</v>
      </c>
      <c r="I424" s="767" t="s">
        <v>485</v>
      </c>
      <c r="J424" s="773" t="s">
        <v>67</v>
      </c>
      <c r="K424" s="775" t="s">
        <v>102</v>
      </c>
    </row>
    <row r="425" spans="1:11" s="776" customFormat="1" ht="15" customHeight="1">
      <c r="A425" s="793" t="s">
        <v>803</v>
      </c>
      <c r="B425" s="794" t="s">
        <v>864</v>
      </c>
      <c r="C425" s="793" t="s">
        <v>803</v>
      </c>
      <c r="D425" s="798" t="s">
        <v>865</v>
      </c>
      <c r="E425" s="799" t="s">
        <v>1415</v>
      </c>
      <c r="F425" s="773"/>
      <c r="G425" s="774"/>
      <c r="H425" s="773"/>
      <c r="I425" s="775"/>
      <c r="J425" s="773"/>
      <c r="K425" s="775"/>
    </row>
    <row r="426" spans="1:11" s="776" customFormat="1" ht="15" customHeight="1">
      <c r="A426" s="793" t="s">
        <v>803</v>
      </c>
      <c r="B426" s="794" t="s">
        <v>877</v>
      </c>
      <c r="C426" s="793" t="s">
        <v>803</v>
      </c>
      <c r="D426" s="798" t="s">
        <v>878</v>
      </c>
      <c r="E426" s="799" t="s">
        <v>1416</v>
      </c>
      <c r="F426" s="773"/>
      <c r="G426" s="774"/>
      <c r="H426" s="773"/>
      <c r="I426" s="775"/>
      <c r="J426" s="773"/>
      <c r="K426" s="775"/>
    </row>
    <row r="427" spans="1:11" s="776" customFormat="1" ht="15" customHeight="1">
      <c r="A427" s="793" t="s">
        <v>1417</v>
      </c>
      <c r="B427" s="794" t="s">
        <v>898</v>
      </c>
      <c r="C427" s="793" t="s">
        <v>1417</v>
      </c>
      <c r="D427" s="798" t="s">
        <v>899</v>
      </c>
      <c r="E427" s="799" t="s">
        <v>1418</v>
      </c>
      <c r="F427" s="773"/>
      <c r="G427" s="774"/>
      <c r="H427" s="773"/>
      <c r="I427" s="775"/>
      <c r="J427" s="773"/>
      <c r="K427" s="775"/>
    </row>
    <row r="428" spans="1:11" s="776" customFormat="1" ht="15" customHeight="1">
      <c r="A428" s="769" t="s">
        <v>803</v>
      </c>
      <c r="B428" s="770" t="s">
        <v>978</v>
      </c>
      <c r="C428" s="769" t="s">
        <v>803</v>
      </c>
      <c r="D428" s="771" t="s">
        <v>979</v>
      </c>
      <c r="E428" s="772" t="s">
        <v>1419</v>
      </c>
      <c r="F428" s="802"/>
      <c r="G428" s="803"/>
      <c r="H428" s="802"/>
      <c r="I428" s="808"/>
      <c r="J428" s="773"/>
      <c r="K428" s="775"/>
    </row>
    <row r="429" spans="1:11" s="776" customFormat="1" ht="15" customHeight="1">
      <c r="A429" s="784" t="s">
        <v>804</v>
      </c>
      <c r="B429" s="785" t="s">
        <v>36</v>
      </c>
      <c r="C429" s="784" t="s">
        <v>804</v>
      </c>
      <c r="D429" s="791" t="s">
        <v>315</v>
      </c>
      <c r="E429" s="792" t="s">
        <v>1420</v>
      </c>
      <c r="F429" s="773" t="s">
        <v>804</v>
      </c>
      <c r="G429" s="774" t="s">
        <v>487</v>
      </c>
      <c r="H429" s="773" t="s">
        <v>486</v>
      </c>
      <c r="I429" s="775" t="s">
        <v>487</v>
      </c>
      <c r="J429" s="773"/>
      <c r="K429" s="775"/>
    </row>
    <row r="430" spans="1:11" s="776" customFormat="1" ht="15" customHeight="1">
      <c r="A430" s="782" t="s">
        <v>804</v>
      </c>
      <c r="B430" s="800" t="s">
        <v>864</v>
      </c>
      <c r="C430" s="782" t="s">
        <v>804</v>
      </c>
      <c r="D430" s="796" t="s">
        <v>865</v>
      </c>
      <c r="E430" s="787" t="s">
        <v>487</v>
      </c>
      <c r="F430" s="773"/>
      <c r="G430" s="774"/>
      <c r="H430" s="773"/>
      <c r="I430" s="775"/>
      <c r="J430" s="773"/>
      <c r="K430" s="775"/>
    </row>
    <row r="431" spans="1:11" s="776" customFormat="1" ht="15" customHeight="1">
      <c r="A431" s="784" t="s">
        <v>805</v>
      </c>
      <c r="B431" s="785" t="s">
        <v>36</v>
      </c>
      <c r="C431" s="784" t="s">
        <v>805</v>
      </c>
      <c r="D431" s="791" t="s">
        <v>315</v>
      </c>
      <c r="E431" s="792" t="s">
        <v>1421</v>
      </c>
      <c r="F431" s="765" t="s">
        <v>805</v>
      </c>
      <c r="G431" s="766" t="s">
        <v>489</v>
      </c>
      <c r="H431" s="765" t="s">
        <v>488</v>
      </c>
      <c r="I431" s="767" t="s">
        <v>489</v>
      </c>
      <c r="J431" s="773"/>
      <c r="K431" s="775"/>
    </row>
    <row r="432" spans="1:11" s="776" customFormat="1" ht="15" customHeight="1">
      <c r="A432" s="793" t="s">
        <v>805</v>
      </c>
      <c r="B432" s="794" t="s">
        <v>892</v>
      </c>
      <c r="C432" s="793" t="s">
        <v>805</v>
      </c>
      <c r="D432" s="798" t="s">
        <v>893</v>
      </c>
      <c r="E432" s="799" t="s">
        <v>1422</v>
      </c>
      <c r="F432" s="773"/>
      <c r="G432" s="774"/>
      <c r="H432" s="773"/>
      <c r="I432" s="775"/>
      <c r="J432" s="773"/>
      <c r="K432" s="775"/>
    </row>
    <row r="433" spans="1:11" s="776" customFormat="1" ht="15" customHeight="1">
      <c r="A433" s="769" t="s">
        <v>805</v>
      </c>
      <c r="B433" s="770" t="s">
        <v>895</v>
      </c>
      <c r="C433" s="769" t="s">
        <v>805</v>
      </c>
      <c r="D433" s="771" t="s">
        <v>896</v>
      </c>
      <c r="E433" s="799" t="s">
        <v>1423</v>
      </c>
      <c r="F433" s="773"/>
      <c r="G433" s="774"/>
      <c r="H433" s="773"/>
      <c r="I433" s="775"/>
      <c r="J433" s="773"/>
      <c r="K433" s="775"/>
    </row>
    <row r="434" spans="1:11" s="776" customFormat="1" ht="15" customHeight="1">
      <c r="A434" s="780" t="s">
        <v>805</v>
      </c>
      <c r="B434" s="781" t="s">
        <v>1226</v>
      </c>
      <c r="C434" s="780" t="s">
        <v>805</v>
      </c>
      <c r="D434" s="816" t="s">
        <v>1227</v>
      </c>
      <c r="E434" s="787" t="s">
        <v>1424</v>
      </c>
      <c r="F434" s="773"/>
      <c r="G434" s="774"/>
      <c r="H434" s="773"/>
      <c r="I434" s="775"/>
      <c r="J434" s="773"/>
      <c r="K434" s="775"/>
    </row>
    <row r="435" spans="1:11" s="776" customFormat="1" ht="15" customHeight="1">
      <c r="A435" s="805" t="s">
        <v>1425</v>
      </c>
      <c r="B435" s="806" t="s">
        <v>901</v>
      </c>
      <c r="C435" s="805" t="s">
        <v>1425</v>
      </c>
      <c r="D435" s="807" t="s">
        <v>902</v>
      </c>
      <c r="E435" s="797" t="s">
        <v>1426</v>
      </c>
      <c r="F435" s="802"/>
      <c r="G435" s="803"/>
      <c r="H435" s="802"/>
      <c r="I435" s="808"/>
      <c r="J435" s="773"/>
      <c r="K435" s="775"/>
    </row>
    <row r="436" spans="1:11" s="776" customFormat="1" ht="15" customHeight="1">
      <c r="A436" s="777" t="s">
        <v>806</v>
      </c>
      <c r="B436" s="804" t="s">
        <v>906</v>
      </c>
      <c r="C436" s="777" t="s">
        <v>806</v>
      </c>
      <c r="D436" s="778" t="s">
        <v>860</v>
      </c>
      <c r="E436" s="779" t="s">
        <v>1427</v>
      </c>
      <c r="F436" s="773" t="s">
        <v>806</v>
      </c>
      <c r="G436" s="774" t="s">
        <v>491</v>
      </c>
      <c r="H436" s="773" t="s">
        <v>490</v>
      </c>
      <c r="I436" s="775" t="s">
        <v>491</v>
      </c>
      <c r="J436" s="773"/>
      <c r="K436" s="775"/>
    </row>
    <row r="437" spans="1:11" s="776" customFormat="1" ht="15" customHeight="1">
      <c r="A437" s="777" t="s">
        <v>806</v>
      </c>
      <c r="B437" s="804" t="s">
        <v>940</v>
      </c>
      <c r="C437" s="777" t="s">
        <v>806</v>
      </c>
      <c r="D437" s="778" t="s">
        <v>941</v>
      </c>
      <c r="E437" s="779" t="s">
        <v>1428</v>
      </c>
      <c r="F437" s="773"/>
      <c r="G437" s="774"/>
      <c r="H437" s="773"/>
      <c r="I437" s="775"/>
      <c r="J437" s="773"/>
      <c r="K437" s="775"/>
    </row>
    <row r="438" spans="1:11" s="776" customFormat="1" ht="15" customHeight="1">
      <c r="A438" s="784" t="s">
        <v>807</v>
      </c>
      <c r="B438" s="785" t="s">
        <v>36</v>
      </c>
      <c r="C438" s="784" t="s">
        <v>807</v>
      </c>
      <c r="D438" s="791" t="s">
        <v>315</v>
      </c>
      <c r="E438" s="792" t="s">
        <v>1429</v>
      </c>
      <c r="F438" s="765" t="s">
        <v>807</v>
      </c>
      <c r="G438" s="1066" t="s">
        <v>1430</v>
      </c>
      <c r="H438" s="765" t="s">
        <v>492</v>
      </c>
      <c r="I438" s="1066" t="s">
        <v>1430</v>
      </c>
      <c r="J438" s="765" t="s">
        <v>68</v>
      </c>
      <c r="K438" s="1066" t="s">
        <v>1430</v>
      </c>
    </row>
    <row r="439" spans="1:11" s="776" customFormat="1" ht="15" customHeight="1">
      <c r="A439" s="782" t="s">
        <v>1431</v>
      </c>
      <c r="B439" s="800" t="s">
        <v>864</v>
      </c>
      <c r="C439" s="782" t="s">
        <v>1431</v>
      </c>
      <c r="D439" s="796" t="s">
        <v>865</v>
      </c>
      <c r="E439" s="797" t="s">
        <v>1432</v>
      </c>
      <c r="F439" s="802"/>
      <c r="G439" s="1068"/>
      <c r="H439" s="802"/>
      <c r="I439" s="1069"/>
      <c r="J439" s="802"/>
      <c r="K439" s="1069"/>
    </row>
    <row r="440" spans="1:11" s="776" customFormat="1" ht="15" customHeight="1">
      <c r="A440" s="761" t="s">
        <v>808</v>
      </c>
      <c r="B440" s="762" t="s">
        <v>36</v>
      </c>
      <c r="C440" s="761"/>
      <c r="D440" s="763"/>
      <c r="E440" s="764" t="s">
        <v>1433</v>
      </c>
      <c r="F440" s="773" t="s">
        <v>808</v>
      </c>
      <c r="G440" s="1066" t="s">
        <v>809</v>
      </c>
      <c r="H440" s="773" t="s">
        <v>493</v>
      </c>
      <c r="I440" s="775" t="s">
        <v>494</v>
      </c>
      <c r="J440" s="773" t="s">
        <v>69</v>
      </c>
      <c r="K440" s="775" t="s">
        <v>240</v>
      </c>
    </row>
    <row r="441" spans="1:11" s="776" customFormat="1" ht="15" customHeight="1">
      <c r="A441" s="769"/>
      <c r="B441" s="770"/>
      <c r="C441" s="769" t="s">
        <v>808</v>
      </c>
      <c r="D441" s="771" t="s">
        <v>315</v>
      </c>
      <c r="E441" s="772" t="s">
        <v>1434</v>
      </c>
      <c r="F441" s="773"/>
      <c r="G441" s="1067"/>
      <c r="H441" s="773"/>
      <c r="I441" s="775"/>
      <c r="J441" s="773"/>
      <c r="K441" s="775"/>
    </row>
    <row r="442" spans="1:11" s="776" customFormat="1" ht="15" customHeight="1">
      <c r="A442" s="769"/>
      <c r="B442" s="770"/>
      <c r="C442" s="769" t="s">
        <v>808</v>
      </c>
      <c r="D442" s="771" t="s">
        <v>317</v>
      </c>
      <c r="E442" s="772" t="s">
        <v>1435</v>
      </c>
      <c r="F442" s="773"/>
      <c r="G442" s="774"/>
      <c r="H442" s="773"/>
      <c r="I442" s="775"/>
      <c r="J442" s="773"/>
      <c r="K442" s="775"/>
    </row>
    <row r="443" spans="1:11" s="776" customFormat="1" ht="15" customHeight="1">
      <c r="A443" s="769"/>
      <c r="B443" s="770"/>
      <c r="C443" s="769" t="s">
        <v>808</v>
      </c>
      <c r="D443" s="771" t="s">
        <v>319</v>
      </c>
      <c r="E443" s="772" t="s">
        <v>1436</v>
      </c>
      <c r="F443" s="773"/>
      <c r="G443" s="774"/>
      <c r="H443" s="773"/>
      <c r="I443" s="775"/>
      <c r="J443" s="773"/>
      <c r="K443" s="775"/>
    </row>
    <row r="444" spans="1:11" s="776" customFormat="1" ht="15" customHeight="1">
      <c r="A444" s="769"/>
      <c r="B444" s="770"/>
      <c r="C444" s="769" t="s">
        <v>808</v>
      </c>
      <c r="D444" s="771" t="s">
        <v>1082</v>
      </c>
      <c r="E444" s="772" t="s">
        <v>1437</v>
      </c>
      <c r="F444" s="773"/>
      <c r="G444" s="774"/>
      <c r="H444" s="773"/>
      <c r="I444" s="775"/>
      <c r="J444" s="773"/>
      <c r="K444" s="775"/>
    </row>
    <row r="445" spans="1:11" s="776" customFormat="1" ht="15" customHeight="1">
      <c r="A445" s="782"/>
      <c r="B445" s="800"/>
      <c r="C445" s="782" t="s">
        <v>808</v>
      </c>
      <c r="D445" s="796" t="s">
        <v>321</v>
      </c>
      <c r="E445" s="801" t="s">
        <v>1438</v>
      </c>
      <c r="F445" s="773"/>
      <c r="G445" s="774"/>
      <c r="H445" s="773"/>
      <c r="I445" s="775"/>
      <c r="J445" s="773"/>
      <c r="K445" s="775"/>
    </row>
    <row r="446" spans="1:11" s="776" customFormat="1" ht="15" customHeight="1">
      <c r="A446" s="809" t="s">
        <v>810</v>
      </c>
      <c r="B446" s="810" t="s">
        <v>36</v>
      </c>
      <c r="C446" s="809" t="s">
        <v>810</v>
      </c>
      <c r="D446" s="811" t="s">
        <v>315</v>
      </c>
      <c r="E446" s="801" t="s">
        <v>811</v>
      </c>
      <c r="F446" s="789" t="s">
        <v>810</v>
      </c>
      <c r="G446" s="790" t="s">
        <v>811</v>
      </c>
      <c r="H446" s="802"/>
      <c r="I446" s="808"/>
      <c r="J446" s="802"/>
      <c r="K446" s="808"/>
    </row>
    <row r="447" spans="1:11" s="776" customFormat="1" ht="15" customHeight="1">
      <c r="A447" s="761" t="s">
        <v>812</v>
      </c>
      <c r="B447" s="762" t="s">
        <v>36</v>
      </c>
      <c r="C447" s="761"/>
      <c r="D447" s="763"/>
      <c r="E447" s="764" t="s">
        <v>496</v>
      </c>
      <c r="F447" s="765" t="s">
        <v>812</v>
      </c>
      <c r="G447" s="766" t="s">
        <v>496</v>
      </c>
      <c r="H447" s="765" t="s">
        <v>495</v>
      </c>
      <c r="I447" s="767" t="s">
        <v>496</v>
      </c>
      <c r="J447" s="765" t="s">
        <v>69</v>
      </c>
      <c r="K447" s="1066" t="s">
        <v>1439</v>
      </c>
    </row>
    <row r="448" spans="1:11" s="776" customFormat="1" ht="15" customHeight="1">
      <c r="A448" s="769"/>
      <c r="B448" s="770"/>
      <c r="C448" s="769" t="s">
        <v>812</v>
      </c>
      <c r="D448" s="771" t="s">
        <v>315</v>
      </c>
      <c r="E448" s="772" t="s">
        <v>1440</v>
      </c>
      <c r="F448" s="773"/>
      <c r="G448" s="774"/>
      <c r="H448" s="773"/>
      <c r="I448" s="775"/>
      <c r="J448" s="773"/>
      <c r="K448" s="1067"/>
    </row>
    <row r="449" spans="1:11" s="776" customFormat="1" ht="15" customHeight="1">
      <c r="A449" s="782"/>
      <c r="B449" s="800"/>
      <c r="C449" s="782" t="s">
        <v>812</v>
      </c>
      <c r="D449" s="796" t="s">
        <v>317</v>
      </c>
      <c r="E449" s="801" t="s">
        <v>1441</v>
      </c>
      <c r="F449" s="802"/>
      <c r="G449" s="803"/>
      <c r="H449" s="802"/>
      <c r="I449" s="808"/>
      <c r="J449" s="773"/>
      <c r="K449" s="775"/>
    </row>
    <row r="450" spans="1:11" s="776" customFormat="1" ht="15" customHeight="1">
      <c r="A450" s="809" t="s">
        <v>813</v>
      </c>
      <c r="B450" s="810" t="s">
        <v>1267</v>
      </c>
      <c r="C450" s="809" t="s">
        <v>813</v>
      </c>
      <c r="D450" s="811" t="s">
        <v>1268</v>
      </c>
      <c r="E450" s="812" t="s">
        <v>1442</v>
      </c>
      <c r="F450" s="789" t="s">
        <v>813</v>
      </c>
      <c r="G450" s="790" t="s">
        <v>814</v>
      </c>
      <c r="H450" s="765" t="s">
        <v>497</v>
      </c>
      <c r="I450" s="767" t="s">
        <v>498</v>
      </c>
      <c r="J450" s="773"/>
      <c r="K450" s="775"/>
    </row>
    <row r="451" spans="1:11" s="776" customFormat="1" ht="15" customHeight="1">
      <c r="A451" s="809" t="s">
        <v>815</v>
      </c>
      <c r="B451" s="810" t="s">
        <v>1267</v>
      </c>
      <c r="C451" s="809" t="s">
        <v>815</v>
      </c>
      <c r="D451" s="811" t="s">
        <v>1268</v>
      </c>
      <c r="E451" s="812" t="s">
        <v>816</v>
      </c>
      <c r="F451" s="802" t="s">
        <v>815</v>
      </c>
      <c r="G451" s="803" t="s">
        <v>816</v>
      </c>
      <c r="H451" s="802"/>
      <c r="I451" s="808"/>
      <c r="J451" s="773"/>
      <c r="K451" s="775"/>
    </row>
    <row r="452" spans="1:11" s="776" customFormat="1" ht="15" customHeight="1">
      <c r="A452" s="784" t="s">
        <v>817</v>
      </c>
      <c r="B452" s="785" t="s">
        <v>906</v>
      </c>
      <c r="C452" s="784" t="s">
        <v>817</v>
      </c>
      <c r="D452" s="791" t="s">
        <v>860</v>
      </c>
      <c r="E452" s="792" t="s">
        <v>1443</v>
      </c>
      <c r="F452" s="765" t="s">
        <v>817</v>
      </c>
      <c r="G452" s="1066" t="s">
        <v>1444</v>
      </c>
      <c r="H452" s="765" t="s">
        <v>499</v>
      </c>
      <c r="I452" s="1066" t="s">
        <v>500</v>
      </c>
      <c r="J452" s="773"/>
      <c r="K452" s="1067"/>
    </row>
    <row r="453" spans="1:11" s="776" customFormat="1" ht="15" customHeight="1">
      <c r="A453" s="793" t="s">
        <v>817</v>
      </c>
      <c r="B453" s="794" t="s">
        <v>940</v>
      </c>
      <c r="C453" s="793" t="s">
        <v>817</v>
      </c>
      <c r="D453" s="798" t="s">
        <v>941</v>
      </c>
      <c r="E453" s="799" t="s">
        <v>1445</v>
      </c>
      <c r="F453" s="773"/>
      <c r="G453" s="1067"/>
      <c r="H453" s="773"/>
      <c r="I453" s="1067"/>
      <c r="J453" s="773"/>
      <c r="K453" s="1067"/>
    </row>
    <row r="454" spans="1:11" s="776" customFormat="1" ht="15" customHeight="1">
      <c r="A454" s="793" t="s">
        <v>817</v>
      </c>
      <c r="B454" s="794" t="s">
        <v>986</v>
      </c>
      <c r="C454" s="793" t="s">
        <v>817</v>
      </c>
      <c r="D454" s="795" t="s">
        <v>987</v>
      </c>
      <c r="E454" s="799" t="s">
        <v>1446</v>
      </c>
      <c r="F454" s="773"/>
      <c r="G454" s="774"/>
      <c r="H454" s="773"/>
      <c r="I454" s="775"/>
      <c r="J454" s="773"/>
      <c r="K454" s="775"/>
    </row>
    <row r="455" spans="1:11" s="776" customFormat="1" ht="15" customHeight="1">
      <c r="A455" s="777" t="s">
        <v>817</v>
      </c>
      <c r="B455" s="804" t="s">
        <v>1226</v>
      </c>
      <c r="C455" s="777" t="s">
        <v>817</v>
      </c>
      <c r="D455" s="778" t="s">
        <v>1227</v>
      </c>
      <c r="E455" s="799" t="s">
        <v>1447</v>
      </c>
      <c r="F455" s="773"/>
      <c r="G455" s="774"/>
      <c r="H455" s="773"/>
      <c r="I455" s="775"/>
      <c r="J455" s="773"/>
      <c r="K455" s="775"/>
    </row>
    <row r="456" spans="1:11" s="776" customFormat="1" ht="15" customHeight="1">
      <c r="A456" s="780" t="s">
        <v>817</v>
      </c>
      <c r="B456" s="781" t="s">
        <v>978</v>
      </c>
      <c r="C456" s="780" t="s">
        <v>817</v>
      </c>
      <c r="D456" s="851" t="s">
        <v>979</v>
      </c>
      <c r="E456" s="787" t="s">
        <v>1448</v>
      </c>
      <c r="F456" s="773"/>
      <c r="G456" s="774"/>
      <c r="H456" s="773"/>
      <c r="I456" s="775"/>
      <c r="J456" s="773"/>
      <c r="K456" s="775"/>
    </row>
    <row r="457" spans="1:11" s="776" customFormat="1" ht="15" customHeight="1">
      <c r="A457" s="780" t="s">
        <v>817</v>
      </c>
      <c r="B457" s="781" t="s">
        <v>37</v>
      </c>
      <c r="C457" s="780" t="s">
        <v>817</v>
      </c>
      <c r="D457" s="851" t="s">
        <v>325</v>
      </c>
      <c r="E457" s="799" t="s">
        <v>1449</v>
      </c>
      <c r="F457" s="773"/>
      <c r="G457" s="774"/>
      <c r="H457" s="773"/>
      <c r="I457" s="775"/>
      <c r="J457" s="773"/>
      <c r="K457" s="775"/>
    </row>
    <row r="458" spans="1:11" s="776" customFormat="1" ht="15" customHeight="1">
      <c r="A458" s="793" t="s">
        <v>817</v>
      </c>
      <c r="B458" s="794" t="s">
        <v>1367</v>
      </c>
      <c r="C458" s="793" t="s">
        <v>817</v>
      </c>
      <c r="D458" s="795" t="s">
        <v>1368</v>
      </c>
      <c r="E458" s="799" t="s">
        <v>1450</v>
      </c>
      <c r="F458" s="773"/>
      <c r="G458" s="774"/>
      <c r="H458" s="773"/>
      <c r="I458" s="775"/>
      <c r="J458" s="773"/>
      <c r="K458" s="775"/>
    </row>
    <row r="459" spans="1:11" s="776" customFormat="1" ht="15" customHeight="1">
      <c r="A459" s="782" t="s">
        <v>817</v>
      </c>
      <c r="B459" s="800" t="s">
        <v>872</v>
      </c>
      <c r="C459" s="782" t="s">
        <v>817</v>
      </c>
      <c r="D459" s="796" t="s">
        <v>873</v>
      </c>
      <c r="E459" s="801" t="s">
        <v>500</v>
      </c>
      <c r="F459" s="802"/>
      <c r="G459" s="803"/>
      <c r="H459" s="802"/>
      <c r="I459" s="808"/>
      <c r="J459" s="773"/>
      <c r="K459" s="775"/>
    </row>
    <row r="460" spans="1:11" s="776" customFormat="1" ht="15" customHeight="1">
      <c r="A460" s="809" t="s">
        <v>818</v>
      </c>
      <c r="B460" s="810" t="s">
        <v>36</v>
      </c>
      <c r="C460" s="809" t="s">
        <v>818</v>
      </c>
      <c r="D460" s="811" t="s">
        <v>315</v>
      </c>
      <c r="E460" s="812" t="s">
        <v>1451</v>
      </c>
      <c r="F460" s="773" t="s">
        <v>818</v>
      </c>
      <c r="G460" s="774" t="s">
        <v>502</v>
      </c>
      <c r="H460" s="773" t="s">
        <v>501</v>
      </c>
      <c r="I460" s="775" t="s">
        <v>502</v>
      </c>
      <c r="J460" s="765" t="s">
        <v>70</v>
      </c>
      <c r="K460" s="767" t="s">
        <v>241</v>
      </c>
    </row>
    <row r="461" spans="1:11" s="776" customFormat="1" ht="15" customHeight="1">
      <c r="A461" s="761" t="s">
        <v>819</v>
      </c>
      <c r="B461" s="762" t="s">
        <v>1030</v>
      </c>
      <c r="C461" s="761" t="s">
        <v>819</v>
      </c>
      <c r="D461" s="763" t="s">
        <v>869</v>
      </c>
      <c r="E461" s="764" t="s">
        <v>1452</v>
      </c>
      <c r="F461" s="765" t="s">
        <v>819</v>
      </c>
      <c r="G461" s="766" t="s">
        <v>504</v>
      </c>
      <c r="H461" s="765" t="s">
        <v>503</v>
      </c>
      <c r="I461" s="767" t="s">
        <v>504</v>
      </c>
      <c r="J461" s="773"/>
      <c r="K461" s="775"/>
    </row>
    <row r="462" spans="1:11" s="776" customFormat="1" ht="15" customHeight="1">
      <c r="A462" s="805" t="s">
        <v>819</v>
      </c>
      <c r="B462" s="806" t="s">
        <v>892</v>
      </c>
      <c r="C462" s="805" t="s">
        <v>819</v>
      </c>
      <c r="D462" s="807" t="s">
        <v>893</v>
      </c>
      <c r="E462" s="797" t="s">
        <v>1453</v>
      </c>
      <c r="F462" s="802"/>
      <c r="G462" s="803"/>
      <c r="H462" s="802"/>
      <c r="I462" s="808"/>
      <c r="J462" s="773"/>
      <c r="K462" s="775"/>
    </row>
    <row r="463" spans="1:11" s="776" customFormat="1" ht="15" customHeight="1">
      <c r="A463" s="784" t="s">
        <v>820</v>
      </c>
      <c r="B463" s="785" t="s">
        <v>36</v>
      </c>
      <c r="C463" s="784" t="s">
        <v>820</v>
      </c>
      <c r="D463" s="791" t="s">
        <v>315</v>
      </c>
      <c r="E463" s="792" t="s">
        <v>1454</v>
      </c>
      <c r="F463" s="773" t="s">
        <v>820</v>
      </c>
      <c r="G463" s="1066" t="s">
        <v>506</v>
      </c>
      <c r="H463" s="773" t="s">
        <v>505</v>
      </c>
      <c r="I463" s="1066" t="s">
        <v>506</v>
      </c>
      <c r="J463" s="773"/>
      <c r="K463" s="775"/>
    </row>
    <row r="464" spans="1:11" s="776" customFormat="1" ht="15" customHeight="1">
      <c r="A464" s="793" t="s">
        <v>820</v>
      </c>
      <c r="B464" s="794" t="s">
        <v>864</v>
      </c>
      <c r="C464" s="793" t="s">
        <v>820</v>
      </c>
      <c r="D464" s="798" t="s">
        <v>865</v>
      </c>
      <c r="E464" s="799" t="s">
        <v>1455</v>
      </c>
      <c r="F464" s="773"/>
      <c r="G464" s="1067"/>
      <c r="H464" s="773"/>
      <c r="I464" s="1067"/>
      <c r="J464" s="773"/>
      <c r="K464" s="775"/>
    </row>
    <row r="465" spans="1:11" s="776" customFormat="1" ht="15" customHeight="1">
      <c r="A465" s="793" t="s">
        <v>820</v>
      </c>
      <c r="B465" s="794" t="s">
        <v>877</v>
      </c>
      <c r="C465" s="793" t="s">
        <v>820</v>
      </c>
      <c r="D465" s="798" t="s">
        <v>878</v>
      </c>
      <c r="E465" s="799" t="s">
        <v>1456</v>
      </c>
      <c r="F465" s="773"/>
      <c r="G465" s="774"/>
      <c r="H465" s="773"/>
      <c r="I465" s="775"/>
      <c r="J465" s="773"/>
      <c r="K465" s="775"/>
    </row>
    <row r="466" spans="1:11" s="776" customFormat="1" ht="15" customHeight="1">
      <c r="A466" s="793" t="s">
        <v>820</v>
      </c>
      <c r="B466" s="794" t="s">
        <v>949</v>
      </c>
      <c r="C466" s="793" t="s">
        <v>820</v>
      </c>
      <c r="D466" s="798" t="s">
        <v>950</v>
      </c>
      <c r="E466" s="799" t="s">
        <v>1457</v>
      </c>
      <c r="F466" s="773"/>
      <c r="G466" s="774"/>
      <c r="H466" s="773"/>
      <c r="I466" s="775"/>
      <c r="J466" s="773"/>
      <c r="K466" s="775"/>
    </row>
    <row r="467" spans="1:11" s="776" customFormat="1" ht="15" customHeight="1">
      <c r="A467" s="805" t="s">
        <v>820</v>
      </c>
      <c r="B467" s="806" t="s">
        <v>929</v>
      </c>
      <c r="C467" s="805" t="s">
        <v>820</v>
      </c>
      <c r="D467" s="807" t="s">
        <v>1004</v>
      </c>
      <c r="E467" s="797" t="s">
        <v>1458</v>
      </c>
      <c r="F467" s="773"/>
      <c r="G467" s="774"/>
      <c r="H467" s="773"/>
      <c r="I467" s="775"/>
      <c r="J467" s="773"/>
      <c r="K467" s="775"/>
    </row>
    <row r="468" spans="1:11" s="776" customFormat="1" ht="15" customHeight="1">
      <c r="A468" s="784" t="s">
        <v>821</v>
      </c>
      <c r="B468" s="785" t="s">
        <v>36</v>
      </c>
      <c r="C468" s="784" t="s">
        <v>821</v>
      </c>
      <c r="D468" s="791" t="s">
        <v>315</v>
      </c>
      <c r="E468" s="792" t="s">
        <v>1459</v>
      </c>
      <c r="F468" s="765" t="s">
        <v>821</v>
      </c>
      <c r="G468" s="766" t="s">
        <v>508</v>
      </c>
      <c r="H468" s="765" t="s">
        <v>507</v>
      </c>
      <c r="I468" s="767" t="s">
        <v>508</v>
      </c>
      <c r="J468" s="773"/>
      <c r="K468" s="775"/>
    </row>
    <row r="469" spans="1:11" s="776" customFormat="1" ht="15" customHeight="1">
      <c r="A469" s="793" t="s">
        <v>821</v>
      </c>
      <c r="B469" s="794" t="s">
        <v>864</v>
      </c>
      <c r="C469" s="793" t="s">
        <v>821</v>
      </c>
      <c r="D469" s="798" t="s">
        <v>865</v>
      </c>
      <c r="E469" s="799" t="s">
        <v>1460</v>
      </c>
      <c r="F469" s="773"/>
      <c r="G469" s="774"/>
      <c r="H469" s="773"/>
      <c r="I469" s="775"/>
      <c r="J469" s="773"/>
      <c r="K469" s="775"/>
    </row>
    <row r="470" spans="1:11" s="776" customFormat="1" ht="15" customHeight="1">
      <c r="A470" s="793" t="s">
        <v>821</v>
      </c>
      <c r="B470" s="794" t="s">
        <v>986</v>
      </c>
      <c r="C470" s="793" t="s">
        <v>821</v>
      </c>
      <c r="D470" s="798" t="s">
        <v>987</v>
      </c>
      <c r="E470" s="799" t="s">
        <v>1461</v>
      </c>
      <c r="F470" s="773"/>
      <c r="G470" s="774"/>
      <c r="H470" s="773"/>
      <c r="I470" s="775"/>
      <c r="J470" s="773"/>
      <c r="K470" s="775"/>
    </row>
    <row r="471" spans="1:11" s="776" customFormat="1" ht="15" customHeight="1">
      <c r="A471" s="793" t="s">
        <v>821</v>
      </c>
      <c r="B471" s="794" t="s">
        <v>1226</v>
      </c>
      <c r="C471" s="793" t="s">
        <v>821</v>
      </c>
      <c r="D471" s="798" t="s">
        <v>1227</v>
      </c>
      <c r="E471" s="799" t="s">
        <v>1462</v>
      </c>
      <c r="F471" s="773"/>
      <c r="G471" s="774"/>
      <c r="H471" s="773"/>
      <c r="I471" s="775"/>
      <c r="J471" s="773"/>
      <c r="K471" s="775"/>
    </row>
    <row r="472" spans="1:11" s="776" customFormat="1" ht="15" customHeight="1">
      <c r="A472" s="780" t="s">
        <v>821</v>
      </c>
      <c r="B472" s="781" t="s">
        <v>978</v>
      </c>
      <c r="C472" s="780" t="s">
        <v>821</v>
      </c>
      <c r="D472" s="816" t="s">
        <v>979</v>
      </c>
      <c r="E472" s="787" t="s">
        <v>1463</v>
      </c>
      <c r="F472" s="864"/>
      <c r="G472" s="774"/>
      <c r="H472" s="802"/>
      <c r="I472" s="808"/>
      <c r="J472" s="773"/>
      <c r="K472" s="775"/>
    </row>
    <row r="473" spans="1:11" s="776" customFormat="1" ht="15" customHeight="1">
      <c r="A473" s="809" t="s">
        <v>822</v>
      </c>
      <c r="B473" s="810" t="s">
        <v>36</v>
      </c>
      <c r="C473" s="809" t="s">
        <v>822</v>
      </c>
      <c r="D473" s="813" t="s">
        <v>315</v>
      </c>
      <c r="E473" s="812" t="s">
        <v>510</v>
      </c>
      <c r="F473" s="865" t="s">
        <v>822</v>
      </c>
      <c r="G473" s="812" t="s">
        <v>510</v>
      </c>
      <c r="H473" s="865" t="s">
        <v>509</v>
      </c>
      <c r="I473" s="812" t="s">
        <v>510</v>
      </c>
      <c r="J473" s="773"/>
      <c r="K473" s="775"/>
    </row>
    <row r="474" spans="1:11" ht="15" customHeight="1">
      <c r="A474" s="777" t="s">
        <v>823</v>
      </c>
      <c r="B474" s="804" t="s">
        <v>906</v>
      </c>
      <c r="C474" s="777" t="s">
        <v>823</v>
      </c>
      <c r="D474" s="778" t="s">
        <v>860</v>
      </c>
      <c r="E474" s="779" t="s">
        <v>1464</v>
      </c>
      <c r="F474" s="773" t="s">
        <v>823</v>
      </c>
      <c r="G474" s="774" t="s">
        <v>512</v>
      </c>
      <c r="H474" s="773" t="s">
        <v>511</v>
      </c>
      <c r="I474" s="775" t="s">
        <v>512</v>
      </c>
      <c r="J474" s="773"/>
      <c r="K474" s="775"/>
    </row>
    <row r="475" spans="1:11" ht="15" customHeight="1">
      <c r="A475" s="793" t="s">
        <v>823</v>
      </c>
      <c r="B475" s="794" t="s">
        <v>940</v>
      </c>
      <c r="C475" s="793" t="s">
        <v>823</v>
      </c>
      <c r="D475" s="798" t="s">
        <v>941</v>
      </c>
      <c r="E475" s="799" t="s">
        <v>1465</v>
      </c>
      <c r="F475" s="773"/>
      <c r="G475" s="774"/>
      <c r="H475" s="773"/>
      <c r="I475" s="775"/>
      <c r="J475" s="773"/>
      <c r="K475" s="775"/>
    </row>
    <row r="476" spans="1:11" ht="15" customHeight="1">
      <c r="A476" s="793" t="s">
        <v>823</v>
      </c>
      <c r="B476" s="794" t="s">
        <v>986</v>
      </c>
      <c r="C476" s="793" t="s">
        <v>823</v>
      </c>
      <c r="D476" s="798" t="s">
        <v>987</v>
      </c>
      <c r="E476" s="799" t="s">
        <v>1466</v>
      </c>
      <c r="F476" s="773"/>
      <c r="G476" s="774"/>
      <c r="H476" s="773"/>
      <c r="I476" s="775"/>
      <c r="J476" s="773"/>
      <c r="K476" s="775"/>
    </row>
    <row r="477" spans="1:11" ht="15" customHeight="1">
      <c r="A477" s="793" t="s">
        <v>823</v>
      </c>
      <c r="B477" s="794" t="s">
        <v>1226</v>
      </c>
      <c r="C477" s="793" t="s">
        <v>823</v>
      </c>
      <c r="D477" s="798" t="s">
        <v>1227</v>
      </c>
      <c r="E477" s="799" t="s">
        <v>1467</v>
      </c>
      <c r="F477" s="773"/>
      <c r="G477" s="774"/>
      <c r="H477" s="773"/>
      <c r="I477" s="775"/>
      <c r="J477" s="773"/>
      <c r="K477" s="775"/>
    </row>
    <row r="478" spans="1:11" ht="15" customHeight="1">
      <c r="A478" s="782" t="s">
        <v>823</v>
      </c>
      <c r="B478" s="800" t="s">
        <v>872</v>
      </c>
      <c r="C478" s="782" t="s">
        <v>823</v>
      </c>
      <c r="D478" s="796" t="s">
        <v>873</v>
      </c>
      <c r="E478" s="797" t="s">
        <v>1468</v>
      </c>
      <c r="F478" s="802"/>
      <c r="G478" s="774"/>
      <c r="H478" s="802"/>
      <c r="I478" s="775"/>
      <c r="J478" s="802"/>
      <c r="K478" s="808"/>
    </row>
    <row r="479" spans="1:11" ht="15" customHeight="1">
      <c r="A479" s="809" t="s">
        <v>1469</v>
      </c>
      <c r="B479" s="810" t="s">
        <v>1470</v>
      </c>
      <c r="C479" s="809" t="s">
        <v>1469</v>
      </c>
      <c r="D479" s="811" t="s">
        <v>1471</v>
      </c>
      <c r="E479" s="801" t="s">
        <v>242</v>
      </c>
      <c r="F479" s="866" t="s">
        <v>1472</v>
      </c>
      <c r="G479" s="790" t="s">
        <v>1473</v>
      </c>
      <c r="H479" s="866" t="s">
        <v>1474</v>
      </c>
      <c r="I479" s="818" t="s">
        <v>1473</v>
      </c>
      <c r="J479" s="866" t="s">
        <v>1475</v>
      </c>
      <c r="K479" s="767" t="s">
        <v>1473</v>
      </c>
    </row>
    <row r="480" spans="1:11" ht="15" customHeight="1">
      <c r="A480" s="809" t="s">
        <v>1476</v>
      </c>
      <c r="B480" s="810" t="s">
        <v>1477</v>
      </c>
      <c r="C480" s="809" t="s">
        <v>1476</v>
      </c>
      <c r="D480" s="811" t="s">
        <v>1478</v>
      </c>
      <c r="E480" s="812" t="s">
        <v>1479</v>
      </c>
      <c r="F480" s="866" t="s">
        <v>1480</v>
      </c>
      <c r="G480" s="790" t="s">
        <v>1481</v>
      </c>
      <c r="H480" s="866" t="s">
        <v>1482</v>
      </c>
      <c r="I480" s="818" t="s">
        <v>1481</v>
      </c>
      <c r="J480" s="866" t="s">
        <v>1483</v>
      </c>
      <c r="K480" s="818" t="s">
        <v>1481</v>
      </c>
    </row>
    <row r="481" spans="1:11" ht="15" customHeight="1">
      <c r="A481" s="782" t="s">
        <v>1484</v>
      </c>
      <c r="B481" s="800" t="s">
        <v>1477</v>
      </c>
      <c r="C481" s="782" t="s">
        <v>1484</v>
      </c>
      <c r="D481" s="796" t="s">
        <v>1478</v>
      </c>
      <c r="E481" s="801" t="s">
        <v>25</v>
      </c>
      <c r="F481" s="866" t="s">
        <v>1485</v>
      </c>
      <c r="G481" s="803" t="s">
        <v>25</v>
      </c>
      <c r="H481" s="866" t="s">
        <v>1486</v>
      </c>
      <c r="I481" s="818" t="s">
        <v>25</v>
      </c>
      <c r="J481" s="866" t="s">
        <v>1487</v>
      </c>
      <c r="K481" s="818" t="s">
        <v>25</v>
      </c>
    </row>
    <row r="482" spans="1:11">
      <c r="A482" s="867"/>
      <c r="B482" s="867"/>
      <c r="C482" s="867"/>
      <c r="D482" s="867"/>
      <c r="E482" s="867"/>
      <c r="F482" s="867"/>
      <c r="G482" s="867"/>
      <c r="I482" s="868"/>
      <c r="K482" s="868"/>
    </row>
  </sheetData>
  <mergeCells count="42">
    <mergeCell ref="K438:K439"/>
    <mergeCell ref="G440:G441"/>
    <mergeCell ref="K447:K448"/>
    <mergeCell ref="G452:G453"/>
    <mergeCell ref="I452:I453"/>
    <mergeCell ref="K452:K453"/>
    <mergeCell ref="G404:G405"/>
    <mergeCell ref="I404:I405"/>
    <mergeCell ref="G438:G439"/>
    <mergeCell ref="I438:I439"/>
    <mergeCell ref="G463:G464"/>
    <mergeCell ref="I463:I464"/>
    <mergeCell ref="G89:G90"/>
    <mergeCell ref="I89:I90"/>
    <mergeCell ref="I6:I7"/>
    <mergeCell ref="I367:I368"/>
    <mergeCell ref="G385:G386"/>
    <mergeCell ref="K319:K320"/>
    <mergeCell ref="I99:I100"/>
    <mergeCell ref="I113:I114"/>
    <mergeCell ref="I134:I136"/>
    <mergeCell ref="G146:G147"/>
    <mergeCell ref="I146:I147"/>
    <mergeCell ref="K186:K187"/>
    <mergeCell ref="I231:I232"/>
    <mergeCell ref="I287:I288"/>
    <mergeCell ref="G300:G301"/>
    <mergeCell ref="I300:I301"/>
    <mergeCell ref="I313:I314"/>
    <mergeCell ref="A5:E5"/>
    <mergeCell ref="F5:G5"/>
    <mergeCell ref="H5:I5"/>
    <mergeCell ref="J5:K5"/>
    <mergeCell ref="J6:J7"/>
    <mergeCell ref="K6:K7"/>
    <mergeCell ref="A7:B7"/>
    <mergeCell ref="A6:D6"/>
    <mergeCell ref="E6:E7"/>
    <mergeCell ref="F6:F7"/>
    <mergeCell ref="G6:G7"/>
    <mergeCell ref="H6:H7"/>
    <mergeCell ref="C7:D7"/>
  </mergeCells>
  <phoneticPr fontId="9"/>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6"/>
  <cols>
    <col min="1" max="1" width="1.453125" style="11" customWidth="1"/>
    <col min="2" max="2" width="92.6328125" style="16" customWidth="1"/>
    <col min="3" max="3" width="2.453125" style="11" customWidth="1"/>
    <col min="4" max="16384" width="9" style="11"/>
  </cols>
  <sheetData>
    <row r="1" spans="1:3" ht="7.5" customHeight="1">
      <c r="A1" s="9"/>
      <c r="B1" s="10"/>
      <c r="C1" s="9"/>
    </row>
    <row r="2" spans="1:3" ht="27.5" customHeight="1">
      <c r="A2" s="9"/>
      <c r="B2" s="12" t="s">
        <v>230</v>
      </c>
      <c r="C2" s="13"/>
    </row>
    <row r="3" spans="1:3" ht="18.75" customHeight="1">
      <c r="B3" s="14" t="s">
        <v>125</v>
      </c>
      <c r="C3" s="15"/>
    </row>
    <row r="4" spans="1:3" ht="74" customHeight="1">
      <c r="B4" s="16" t="s">
        <v>2055</v>
      </c>
      <c r="C4" s="15"/>
    </row>
    <row r="5" spans="1:3" ht="20.25" customHeight="1">
      <c r="B5" s="17" t="s">
        <v>126</v>
      </c>
      <c r="C5" s="15"/>
    </row>
    <row r="6" spans="1:3" ht="64.5" customHeight="1">
      <c r="B6" s="16" t="s">
        <v>2054</v>
      </c>
      <c r="C6" s="15"/>
    </row>
    <row r="7" spans="1:3" ht="34.5" customHeight="1">
      <c r="B7" s="16" t="s">
        <v>224</v>
      </c>
      <c r="C7" s="15"/>
    </row>
    <row r="8" spans="1:3" ht="42" customHeight="1">
      <c r="B8" s="16" t="s">
        <v>227</v>
      </c>
      <c r="C8" s="15"/>
    </row>
    <row r="9" spans="1:3" ht="21" customHeight="1">
      <c r="B9" s="267" t="s">
        <v>127</v>
      </c>
      <c r="C9" s="15"/>
    </row>
    <row r="10" spans="1:3" ht="30" customHeight="1">
      <c r="B10" s="16" t="s">
        <v>189</v>
      </c>
      <c r="C10" s="15"/>
    </row>
    <row r="11" spans="1:3" ht="24" customHeight="1">
      <c r="B11" s="16" t="s">
        <v>128</v>
      </c>
      <c r="C11" s="15"/>
    </row>
    <row r="12" spans="1:3" ht="24" customHeight="1">
      <c r="B12" s="16" t="s">
        <v>190</v>
      </c>
      <c r="C12" s="15"/>
    </row>
    <row r="13" spans="1:3" ht="43.5" customHeight="1">
      <c r="B13" s="16" t="s">
        <v>191</v>
      </c>
      <c r="C13" s="15"/>
    </row>
    <row r="14" spans="1:3" ht="24" customHeight="1">
      <c r="B14" s="16" t="s">
        <v>130</v>
      </c>
      <c r="C14" s="15"/>
    </row>
    <row r="15" spans="1:3" ht="45" customHeight="1">
      <c r="B15" s="16" t="s">
        <v>131</v>
      </c>
      <c r="C15" s="15"/>
    </row>
    <row r="16" spans="1:3" ht="42.75" customHeight="1">
      <c r="B16" s="16" t="s">
        <v>129</v>
      </c>
      <c r="C16" s="15"/>
    </row>
    <row r="17" spans="2:3" ht="24" customHeight="1">
      <c r="B17" s="16" t="s">
        <v>144</v>
      </c>
      <c r="C17" s="15"/>
    </row>
    <row r="18" spans="2:3" ht="24" customHeight="1">
      <c r="B18" s="16" t="s">
        <v>192</v>
      </c>
      <c r="C18" s="15"/>
    </row>
    <row r="19" spans="2:3" ht="39.5" customHeight="1">
      <c r="B19" s="18" t="s">
        <v>225</v>
      </c>
      <c r="C19" s="15"/>
    </row>
    <row r="20" spans="2:3" ht="39.5" customHeight="1">
      <c r="B20" s="685" t="s">
        <v>2052</v>
      </c>
      <c r="C20" s="15"/>
    </row>
    <row r="21" spans="2:3" ht="42.5" customHeight="1">
      <c r="B21" s="268" t="s">
        <v>2069</v>
      </c>
      <c r="C21" s="15"/>
    </row>
    <row r="22" spans="2:3" ht="21" customHeight="1">
      <c r="B22" s="18"/>
      <c r="C22" s="15"/>
    </row>
    <row r="23" spans="2:3" ht="21" customHeight="1">
      <c r="B23" s="18"/>
      <c r="C23" s="15"/>
    </row>
    <row r="24" spans="2:3" ht="21" customHeight="1">
      <c r="B24" s="18"/>
      <c r="C24" s="15"/>
    </row>
    <row r="25" spans="2:3" ht="21" customHeight="1">
      <c r="B25" s="18"/>
    </row>
    <row r="26" spans="2:3" ht="21" customHeight="1">
      <c r="B26" s="18"/>
      <c r="C26" s="15"/>
    </row>
    <row r="27" spans="2:3" ht="21" customHeight="1">
      <c r="B27" s="18"/>
      <c r="C27" s="15"/>
    </row>
    <row r="28" spans="2:3">
      <c r="B28" s="18"/>
      <c r="C28" s="15"/>
    </row>
    <row r="29" spans="2:3">
      <c r="B29" s="18"/>
      <c r="C29" s="15"/>
    </row>
    <row r="30" spans="2:3">
      <c r="B30" s="18"/>
      <c r="C30" s="15"/>
    </row>
    <row r="31" spans="2:3">
      <c r="B31" s="18"/>
      <c r="C31" s="15"/>
    </row>
    <row r="32" spans="2:3">
      <c r="B32" s="18"/>
      <c r="C32" s="15"/>
    </row>
    <row r="33" spans="2:3">
      <c r="B33" s="18"/>
      <c r="C33" s="15"/>
    </row>
    <row r="34" spans="2:3">
      <c r="B34" s="18"/>
      <c r="C34" s="15"/>
    </row>
    <row r="35" spans="2:3">
      <c r="B35" s="18"/>
      <c r="C35" s="15"/>
    </row>
    <row r="36" spans="2:3">
      <c r="B36" s="18"/>
      <c r="C36" s="15"/>
    </row>
    <row r="37" spans="2:3">
      <c r="B37" s="18"/>
      <c r="C37" s="15"/>
    </row>
    <row r="38" spans="2:3">
      <c r="B38" s="18"/>
      <c r="C38" s="15"/>
    </row>
    <row r="39" spans="2:3">
      <c r="B39" s="18"/>
      <c r="C39" s="15"/>
    </row>
    <row r="40" spans="2:3">
      <c r="B40" s="18"/>
      <c r="C40" s="15"/>
    </row>
    <row r="41" spans="2:3">
      <c r="B41" s="18"/>
      <c r="C41" s="15"/>
    </row>
    <row r="42" spans="2:3">
      <c r="B42" s="18"/>
      <c r="C42" s="15"/>
    </row>
    <row r="43" spans="2:3">
      <c r="B43" s="18"/>
      <c r="C43" s="15"/>
    </row>
    <row r="44" spans="2:3">
      <c r="B44" s="18"/>
      <c r="C44" s="15"/>
    </row>
    <row r="45" spans="2:3">
      <c r="B45" s="18"/>
      <c r="C45" s="15"/>
    </row>
    <row r="46" spans="2:3">
      <c r="B46" s="18"/>
      <c r="C46" s="15"/>
    </row>
    <row r="47" spans="2:3">
      <c r="B47" s="18"/>
      <c r="C47" s="15"/>
    </row>
    <row r="48" spans="2:3">
      <c r="B48" s="18"/>
      <c r="C48" s="15"/>
    </row>
    <row r="49" spans="2:3">
      <c r="B49" s="18"/>
      <c r="C49" s="15"/>
    </row>
    <row r="50" spans="2:3">
      <c r="B50" s="18"/>
      <c r="C50" s="15"/>
    </row>
    <row r="51" spans="2:3">
      <c r="B51" s="18"/>
      <c r="C51" s="15"/>
    </row>
  </sheetData>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CC"/>
    <pageSetUpPr fitToPage="1"/>
  </sheetPr>
  <dimension ref="A1:Q51"/>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cols>
    <col min="1" max="1" width="4.36328125" style="211" customWidth="1"/>
    <col min="2" max="2" width="5.7265625" style="2" customWidth="1"/>
    <col min="3" max="3" width="25.7265625" style="2" customWidth="1"/>
    <col min="4" max="7" width="15.90625" style="2" customWidth="1"/>
    <col min="8" max="8" width="6.26953125" style="2" customWidth="1"/>
    <col min="9" max="10" width="14.26953125" style="2" customWidth="1"/>
    <col min="11" max="11" width="14.26953125" style="73" customWidth="1"/>
    <col min="12" max="15" width="14.26953125" style="2" customWidth="1"/>
    <col min="16" max="16" width="9" style="2"/>
    <col min="17" max="17" width="12.54296875" style="2" bestFit="1" customWidth="1"/>
    <col min="18" max="16384" width="9" style="2"/>
  </cols>
  <sheetData>
    <row r="1" spans="1:17" ht="7.5" customHeight="1">
      <c r="A1" s="265"/>
      <c r="B1" s="1"/>
      <c r="C1" s="1"/>
      <c r="D1" s="1"/>
    </row>
    <row r="2" spans="1:17" ht="19.5" customHeight="1">
      <c r="A2" s="265"/>
      <c r="B2" s="3"/>
      <c r="D2" s="43" t="s">
        <v>123</v>
      </c>
      <c r="E2" s="42"/>
      <c r="F2" s="43" t="s">
        <v>123</v>
      </c>
      <c r="G2" s="42"/>
      <c r="I2" s="924" t="s">
        <v>231</v>
      </c>
      <c r="J2" s="925"/>
      <c r="K2" s="925"/>
      <c r="L2" s="925"/>
      <c r="M2" s="925"/>
      <c r="N2" s="925"/>
      <c r="O2" s="925"/>
    </row>
    <row r="3" spans="1:17" ht="18.5" customHeight="1" thickBot="1">
      <c r="B3" s="4"/>
      <c r="C3" s="5"/>
      <c r="D3" s="6"/>
      <c r="E3" s="6"/>
      <c r="F3" s="6"/>
      <c r="G3" s="266" t="s">
        <v>161</v>
      </c>
      <c r="I3" s="925"/>
      <c r="J3" s="925"/>
      <c r="K3" s="925"/>
      <c r="L3" s="925"/>
      <c r="M3" s="925"/>
      <c r="N3" s="925"/>
      <c r="O3" s="925"/>
    </row>
    <row r="4" spans="1:17" ht="24" customHeight="1" thickBot="1">
      <c r="B4" s="85"/>
      <c r="C4" s="86"/>
      <c r="D4" s="921" t="s">
        <v>233</v>
      </c>
      <c r="E4" s="922"/>
      <c r="F4" s="923" t="s">
        <v>276</v>
      </c>
      <c r="G4" s="922"/>
      <c r="I4" s="67"/>
      <c r="J4" s="67"/>
      <c r="K4" s="74"/>
      <c r="L4" s="67"/>
      <c r="M4" s="67"/>
      <c r="N4" s="67"/>
      <c r="O4" s="75" t="s">
        <v>159</v>
      </c>
    </row>
    <row r="5" spans="1:17" ht="47" customHeight="1" thickBot="1">
      <c r="B5" s="87"/>
      <c r="C5" s="90" t="s">
        <v>252</v>
      </c>
      <c r="D5" s="80" t="s">
        <v>147</v>
      </c>
      <c r="E5" s="81" t="s">
        <v>148</v>
      </c>
      <c r="F5" s="7" t="s">
        <v>147</v>
      </c>
      <c r="G5" s="81" t="s">
        <v>148</v>
      </c>
      <c r="I5" s="139" t="s">
        <v>194</v>
      </c>
      <c r="J5" s="140" t="s">
        <v>195</v>
      </c>
      <c r="K5" s="78" t="s">
        <v>160</v>
      </c>
      <c r="L5" s="140" t="s">
        <v>196</v>
      </c>
      <c r="M5" s="79" t="s">
        <v>193</v>
      </c>
      <c r="N5" s="141" t="s">
        <v>197</v>
      </c>
      <c r="O5" s="141" t="s">
        <v>198</v>
      </c>
    </row>
    <row r="6" spans="1:17" s="77" customFormat="1" ht="18" customHeight="1" thickBot="1">
      <c r="A6" s="76"/>
      <c r="B6" s="88"/>
      <c r="C6" s="89"/>
      <c r="D6" s="82" t="s">
        <v>149</v>
      </c>
      <c r="E6" s="84" t="s">
        <v>150</v>
      </c>
      <c r="F6" s="83" t="s">
        <v>151</v>
      </c>
      <c r="G6" s="84" t="s">
        <v>152</v>
      </c>
      <c r="H6" s="76"/>
    </row>
    <row r="7" spans="1:17" ht="15" customHeight="1">
      <c r="A7" s="211">
        <v>1</v>
      </c>
      <c r="B7" s="369" t="s">
        <v>36</v>
      </c>
      <c r="C7" s="370" t="s">
        <v>234</v>
      </c>
      <c r="D7" s="64">
        <v>187625.90000000002</v>
      </c>
      <c r="E7" s="65"/>
      <c r="F7" s="64"/>
      <c r="G7" s="65"/>
      <c r="I7" s="71">
        <f>波及推計!R7</f>
        <v>112184.96562592819</v>
      </c>
      <c r="J7" s="378">
        <f>波及推計!T7</f>
        <v>261723.63107323233</v>
      </c>
      <c r="K7" s="379">
        <f>+I7+J7</f>
        <v>373908.59669916052</v>
      </c>
      <c r="L7" s="380">
        <f>波及推計!W7</f>
        <v>88979.698069836682</v>
      </c>
      <c r="M7" s="381">
        <f>SUM(I7:J7,L7)</f>
        <v>462888.29476899724</v>
      </c>
      <c r="N7" s="382">
        <f>波及推計!AA7</f>
        <v>215523.31296271112</v>
      </c>
      <c r="O7" s="382">
        <f>波及推計!AD7</f>
        <v>93834.161969481298</v>
      </c>
      <c r="P7" s="70"/>
      <c r="Q7" s="916">
        <f>ABS(I7)</f>
        <v>112184.96562592819</v>
      </c>
    </row>
    <row r="8" spans="1:17" ht="15" customHeight="1">
      <c r="A8" s="211">
        <v>2</v>
      </c>
      <c r="B8" s="369" t="s">
        <v>37</v>
      </c>
      <c r="C8" s="370" t="s">
        <v>85</v>
      </c>
      <c r="D8" s="64">
        <v>-256.35000000000002</v>
      </c>
      <c r="E8" s="65"/>
      <c r="F8" s="64"/>
      <c r="G8" s="65"/>
      <c r="I8" s="72">
        <f>波及推計!R8</f>
        <v>-7.9402422997969069</v>
      </c>
      <c r="J8" s="383">
        <f>波及推計!T8</f>
        <v>10600.544457271071</v>
      </c>
      <c r="K8" s="384">
        <f t="shared" ref="K8:K44" si="0">+I8+J8</f>
        <v>10592.604214971274</v>
      </c>
      <c r="L8" s="385">
        <f>波及推計!W8</f>
        <v>1871.4125160148456</v>
      </c>
      <c r="M8" s="386">
        <f t="shared" ref="M8:M44" si="1">SUM(I8:J8,L8)</f>
        <v>12464.016730986119</v>
      </c>
      <c r="N8" s="387">
        <f>波及推計!AA8</f>
        <v>7032.1661580155942</v>
      </c>
      <c r="O8" s="387">
        <f>波及推計!AD8</f>
        <v>530.09208064064956</v>
      </c>
      <c r="Q8" s="917">
        <f t="shared" ref="Q8:Q41" si="2">ABS(I8)</f>
        <v>7.9402422997969069</v>
      </c>
    </row>
    <row r="9" spans="1:17" ht="15" customHeight="1">
      <c r="A9" s="211">
        <v>3</v>
      </c>
      <c r="B9" s="369" t="s">
        <v>38</v>
      </c>
      <c r="C9" s="370" t="s">
        <v>86</v>
      </c>
      <c r="D9" s="64">
        <v>1498268.2000000002</v>
      </c>
      <c r="E9" s="65"/>
      <c r="F9" s="64"/>
      <c r="G9" s="65"/>
      <c r="I9" s="72">
        <f>波及推計!R9</f>
        <v>803743.7277196747</v>
      </c>
      <c r="J9" s="383">
        <f>波及推計!T9</f>
        <v>380264.07526017923</v>
      </c>
      <c r="K9" s="384">
        <f t="shared" si="0"/>
        <v>1184007.8029798539</v>
      </c>
      <c r="L9" s="385">
        <f>波及推計!W9</f>
        <v>294182.6915673482</v>
      </c>
      <c r="M9" s="386">
        <f t="shared" si="1"/>
        <v>1478190.4945472023</v>
      </c>
      <c r="N9" s="387">
        <f>波及推計!AA9</f>
        <v>528416.42375585623</v>
      </c>
      <c r="O9" s="387">
        <f>波及推計!AD9</f>
        <v>55976.287114567458</v>
      </c>
      <c r="Q9" s="917">
        <f t="shared" si="2"/>
        <v>803743.7277196747</v>
      </c>
    </row>
    <row r="10" spans="1:17" ht="15" customHeight="1">
      <c r="A10" s="211">
        <v>4</v>
      </c>
      <c r="B10" s="369" t="s">
        <v>39</v>
      </c>
      <c r="C10" s="370" t="s">
        <v>87</v>
      </c>
      <c r="D10" s="64">
        <v>189860</v>
      </c>
      <c r="E10" s="65"/>
      <c r="F10" s="64"/>
      <c r="G10" s="65"/>
      <c r="I10" s="72">
        <f>波及推計!R10</f>
        <v>34956.244995512054</v>
      </c>
      <c r="J10" s="383">
        <f>波及推計!T10</f>
        <v>20343.902748625798</v>
      </c>
      <c r="K10" s="384">
        <f t="shared" si="0"/>
        <v>55300.147744137852</v>
      </c>
      <c r="L10" s="385">
        <f>波及推計!W10</f>
        <v>14676.983591042801</v>
      </c>
      <c r="M10" s="386">
        <f t="shared" si="1"/>
        <v>69977.13133518066</v>
      </c>
      <c r="N10" s="387">
        <f>波及推計!AA10</f>
        <v>30210.94081108347</v>
      </c>
      <c r="O10" s="387">
        <f>波及推計!AD10</f>
        <v>8365.0023451191428</v>
      </c>
      <c r="Q10" s="917">
        <f t="shared" si="2"/>
        <v>34956.244995512054</v>
      </c>
    </row>
    <row r="11" spans="1:17" ht="15" customHeight="1">
      <c r="A11" s="211">
        <v>5</v>
      </c>
      <c r="B11" s="369" t="s">
        <v>40</v>
      </c>
      <c r="C11" s="370" t="s">
        <v>88</v>
      </c>
      <c r="D11" s="64">
        <v>21167.95</v>
      </c>
      <c r="E11" s="65"/>
      <c r="F11" s="64"/>
      <c r="G11" s="65"/>
      <c r="I11" s="72">
        <f>波及推計!R11</f>
        <v>12437.583522850451</v>
      </c>
      <c r="J11" s="383">
        <f>波及推計!T11</f>
        <v>171550.55046601704</v>
      </c>
      <c r="K11" s="384">
        <f t="shared" si="0"/>
        <v>183988.13398886748</v>
      </c>
      <c r="L11" s="385">
        <f>波及推計!W11</f>
        <v>32611.143084357918</v>
      </c>
      <c r="M11" s="386">
        <f t="shared" si="1"/>
        <v>216599.27707322541</v>
      </c>
      <c r="N11" s="387">
        <f>波及推計!AA11</f>
        <v>82268.566035732845</v>
      </c>
      <c r="O11" s="387">
        <f>波及推計!AD11</f>
        <v>9906.9719436327432</v>
      </c>
      <c r="Q11" s="917">
        <f t="shared" si="2"/>
        <v>12437.583522850451</v>
      </c>
    </row>
    <row r="12" spans="1:17" ht="15" customHeight="1">
      <c r="A12" s="211">
        <v>6</v>
      </c>
      <c r="B12" s="369" t="s">
        <v>41</v>
      </c>
      <c r="C12" s="370" t="s">
        <v>89</v>
      </c>
      <c r="D12" s="64">
        <v>131338</v>
      </c>
      <c r="E12" s="65"/>
      <c r="F12" s="64"/>
      <c r="G12" s="65"/>
      <c r="I12" s="72">
        <f>波及推計!R12</f>
        <v>73155.737136060605</v>
      </c>
      <c r="J12" s="383">
        <f>波及推計!T12</f>
        <v>247999.18649468705</v>
      </c>
      <c r="K12" s="384">
        <f t="shared" si="0"/>
        <v>321154.92363074765</v>
      </c>
      <c r="L12" s="385">
        <f>波及推計!W12</f>
        <v>57006.442412158765</v>
      </c>
      <c r="M12" s="386">
        <f t="shared" si="1"/>
        <v>378161.36604290642</v>
      </c>
      <c r="N12" s="387">
        <f>波及推計!AA12</f>
        <v>133595.59771224682</v>
      </c>
      <c r="O12" s="387">
        <f>波及推計!AD12</f>
        <v>0</v>
      </c>
      <c r="Q12" s="917">
        <f t="shared" si="2"/>
        <v>73155.737136060605</v>
      </c>
    </row>
    <row r="13" spans="1:17" ht="15" customHeight="1">
      <c r="A13" s="211">
        <v>7</v>
      </c>
      <c r="B13" s="369" t="s">
        <v>42</v>
      </c>
      <c r="C13" s="370" t="s">
        <v>90</v>
      </c>
      <c r="D13" s="64">
        <v>202150.1</v>
      </c>
      <c r="E13" s="65"/>
      <c r="F13" s="64"/>
      <c r="G13" s="65"/>
      <c r="I13" s="72">
        <f>波及推計!R13</f>
        <v>135230.06942511484</v>
      </c>
      <c r="J13" s="383">
        <f>波及推計!T13</f>
        <v>177841.41353777749</v>
      </c>
      <c r="K13" s="384">
        <f t="shared" si="0"/>
        <v>313071.48296289233</v>
      </c>
      <c r="L13" s="385">
        <f>波及推計!W13</f>
        <v>58106.63778026108</v>
      </c>
      <c r="M13" s="386">
        <f t="shared" si="1"/>
        <v>371178.12074315338</v>
      </c>
      <c r="N13" s="387">
        <f>波及推計!AA13</f>
        <v>148318.6913943874</v>
      </c>
      <c r="O13" s="387">
        <f>波及推計!AD13</f>
        <v>902.44021108502102</v>
      </c>
      <c r="Q13" s="917">
        <f t="shared" si="2"/>
        <v>135230.06942511484</v>
      </c>
    </row>
    <row r="14" spans="1:17" ht="15" customHeight="1">
      <c r="A14" s="211">
        <v>8</v>
      </c>
      <c r="B14" s="369" t="s">
        <v>43</v>
      </c>
      <c r="C14" s="370" t="s">
        <v>235</v>
      </c>
      <c r="D14" s="64">
        <v>41185.4</v>
      </c>
      <c r="E14" s="65"/>
      <c r="F14" s="64"/>
      <c r="G14" s="65"/>
      <c r="I14" s="72">
        <f>波及推計!R14</f>
        <v>27639.624161721818</v>
      </c>
      <c r="J14" s="383">
        <f>波及推計!T14</f>
        <v>158262.62484142426</v>
      </c>
      <c r="K14" s="384">
        <f t="shared" si="0"/>
        <v>185902.24900314608</v>
      </c>
      <c r="L14" s="385">
        <f>波及推計!W14</f>
        <v>34789.262674015248</v>
      </c>
      <c r="M14" s="386">
        <f t="shared" si="1"/>
        <v>220691.51167716132</v>
      </c>
      <c r="N14" s="387">
        <f>波及推計!AA14</f>
        <v>96240.498746122321</v>
      </c>
      <c r="O14" s="387">
        <f>波及推計!AD14</f>
        <v>10323.176994001382</v>
      </c>
      <c r="Q14" s="917">
        <f t="shared" si="2"/>
        <v>27639.624161721818</v>
      </c>
    </row>
    <row r="15" spans="1:17" ht="15" customHeight="1">
      <c r="A15" s="211">
        <v>9</v>
      </c>
      <c r="B15" s="369" t="s">
        <v>44</v>
      </c>
      <c r="C15" s="370" t="s">
        <v>236</v>
      </c>
      <c r="D15" s="64">
        <v>5326.4500000000007</v>
      </c>
      <c r="E15" s="65"/>
      <c r="F15" s="64"/>
      <c r="G15" s="65"/>
      <c r="I15" s="72">
        <f>波及推計!R15</f>
        <v>3642.3038366023534</v>
      </c>
      <c r="J15" s="383">
        <f>波及推計!T15</f>
        <v>29373.905566598842</v>
      </c>
      <c r="K15" s="384">
        <f t="shared" si="0"/>
        <v>33016.209403201196</v>
      </c>
      <c r="L15" s="385">
        <f>波及推計!W15</f>
        <v>6033.8439980476387</v>
      </c>
      <c r="M15" s="386">
        <f t="shared" si="1"/>
        <v>39050.053401248835</v>
      </c>
      <c r="N15" s="387">
        <f>波及推計!AA15</f>
        <v>19543.598949578962</v>
      </c>
      <c r="O15" s="387">
        <f>波及推計!AD15</f>
        <v>1863.6848081343594</v>
      </c>
      <c r="Q15" s="917">
        <f t="shared" si="2"/>
        <v>3642.3038366023534</v>
      </c>
    </row>
    <row r="16" spans="1:17" ht="15" customHeight="1">
      <c r="A16" s="211">
        <v>10</v>
      </c>
      <c r="B16" s="369" t="s">
        <v>45</v>
      </c>
      <c r="C16" s="370" t="s">
        <v>91</v>
      </c>
      <c r="D16" s="64">
        <v>-1662.15</v>
      </c>
      <c r="E16" s="65"/>
      <c r="F16" s="64"/>
      <c r="G16" s="65"/>
      <c r="I16" s="72">
        <f>波及推計!R16</f>
        <v>-1465.3238583241521</v>
      </c>
      <c r="J16" s="383">
        <f>波及推計!T16</f>
        <v>99266.341766659665</v>
      </c>
      <c r="K16" s="384">
        <f t="shared" si="0"/>
        <v>97801.017908335518</v>
      </c>
      <c r="L16" s="385">
        <f>波及推計!W16</f>
        <v>18037.454145355205</v>
      </c>
      <c r="M16" s="386">
        <f t="shared" si="1"/>
        <v>115838.47205369073</v>
      </c>
      <c r="N16" s="387">
        <f>波及推計!AA16</f>
        <v>31358.071458045226</v>
      </c>
      <c r="O16" s="387">
        <f>波及推計!AD16</f>
        <v>1522.7022879800631</v>
      </c>
      <c r="Q16" s="917">
        <f t="shared" si="2"/>
        <v>1465.3238583241521</v>
      </c>
    </row>
    <row r="17" spans="1:17" ht="15" customHeight="1">
      <c r="A17" s="211">
        <v>11</v>
      </c>
      <c r="B17" s="369" t="s">
        <v>46</v>
      </c>
      <c r="C17" s="370" t="s">
        <v>92</v>
      </c>
      <c r="D17" s="64">
        <v>9371.4</v>
      </c>
      <c r="E17" s="65"/>
      <c r="F17" s="64"/>
      <c r="G17" s="65"/>
      <c r="I17" s="72">
        <f>波及推計!R17</f>
        <v>4843.747288251946</v>
      </c>
      <c r="J17" s="383">
        <f>波及推計!T17</f>
        <v>32973.543353763693</v>
      </c>
      <c r="K17" s="384">
        <f t="shared" si="0"/>
        <v>37817.290642015636</v>
      </c>
      <c r="L17" s="385">
        <f>波及推計!W17</f>
        <v>7152.3977899853144</v>
      </c>
      <c r="M17" s="386">
        <f t="shared" si="1"/>
        <v>44969.688432000949</v>
      </c>
      <c r="N17" s="387">
        <f>波及推計!AA17</f>
        <v>9369.6882001501017</v>
      </c>
      <c r="O17" s="387">
        <f>波及推計!AD17</f>
        <v>0</v>
      </c>
      <c r="Q17" s="917">
        <f t="shared" si="2"/>
        <v>4843.747288251946</v>
      </c>
    </row>
    <row r="18" spans="1:17" ht="15" customHeight="1">
      <c r="A18" s="211">
        <v>12</v>
      </c>
      <c r="B18" s="369" t="s">
        <v>47</v>
      </c>
      <c r="C18" s="370" t="s">
        <v>93</v>
      </c>
      <c r="D18" s="64">
        <v>13670.6</v>
      </c>
      <c r="E18" s="65"/>
      <c r="F18" s="64"/>
      <c r="G18" s="65"/>
      <c r="I18" s="72">
        <f>波及推計!R18</f>
        <v>10614.991174612263</v>
      </c>
      <c r="J18" s="383">
        <f>波及推計!T18</f>
        <v>71011.113746405143</v>
      </c>
      <c r="K18" s="384">
        <f t="shared" si="0"/>
        <v>81626.10492101741</v>
      </c>
      <c r="L18" s="385">
        <f>波及推計!W18</f>
        <v>15048.628358292324</v>
      </c>
      <c r="M18" s="386">
        <f t="shared" si="1"/>
        <v>96674.73327930973</v>
      </c>
      <c r="N18" s="387">
        <f>波及推計!AA18</f>
        <v>48661.988874305222</v>
      </c>
      <c r="O18" s="387">
        <f>波及推計!AD18</f>
        <v>6499.7877257188102</v>
      </c>
      <c r="Q18" s="917">
        <f t="shared" si="2"/>
        <v>10614.991174612263</v>
      </c>
    </row>
    <row r="19" spans="1:17" ht="15" customHeight="1">
      <c r="A19" s="211">
        <v>13</v>
      </c>
      <c r="B19" s="369" t="s">
        <v>48</v>
      </c>
      <c r="C19" s="370" t="s">
        <v>1</v>
      </c>
      <c r="D19" s="64">
        <v>690.30000000000007</v>
      </c>
      <c r="E19" s="65"/>
      <c r="F19" s="64"/>
      <c r="G19" s="65"/>
      <c r="I19" s="72">
        <f>波及推計!R19</f>
        <v>497.0834525919355</v>
      </c>
      <c r="J19" s="383">
        <f>波及推計!T19</f>
        <v>21668.361370791969</v>
      </c>
      <c r="K19" s="384">
        <f t="shared" si="0"/>
        <v>22165.444823383903</v>
      </c>
      <c r="L19" s="385">
        <f>波及推計!W19</f>
        <v>3753.1501718528039</v>
      </c>
      <c r="M19" s="386">
        <f t="shared" si="1"/>
        <v>25918.594995236708</v>
      </c>
      <c r="N19" s="387">
        <f>波及推計!AA19</f>
        <v>12012.721953683416</v>
      </c>
      <c r="O19" s="387">
        <f>波及推計!AD19</f>
        <v>979.84036692822679</v>
      </c>
      <c r="Q19" s="917">
        <f t="shared" si="2"/>
        <v>497.0834525919355</v>
      </c>
    </row>
    <row r="20" spans="1:17" ht="15" customHeight="1">
      <c r="A20" s="211">
        <v>14</v>
      </c>
      <c r="B20" s="369" t="s">
        <v>49</v>
      </c>
      <c r="C20" s="370" t="s">
        <v>2</v>
      </c>
      <c r="D20" s="64">
        <v>310.25</v>
      </c>
      <c r="E20" s="65"/>
      <c r="F20" s="64"/>
      <c r="G20" s="65"/>
      <c r="I20" s="72">
        <f>波及推計!R20</f>
        <v>219.89442512737261</v>
      </c>
      <c r="J20" s="383">
        <f>波及推計!T20</f>
        <v>20843.927021369611</v>
      </c>
      <c r="K20" s="384">
        <f t="shared" si="0"/>
        <v>21063.821446496982</v>
      </c>
      <c r="L20" s="385">
        <f>波及推計!W20</f>
        <v>3421.5686730324942</v>
      </c>
      <c r="M20" s="386">
        <f t="shared" si="1"/>
        <v>24485.390119529475</v>
      </c>
      <c r="N20" s="387">
        <f>波及推計!AA20</f>
        <v>11882.478635512512</v>
      </c>
      <c r="O20" s="387">
        <f>波及推計!AD20</f>
        <v>1134.1217327732811</v>
      </c>
      <c r="Q20" s="917">
        <f t="shared" si="2"/>
        <v>219.89442512737261</v>
      </c>
    </row>
    <row r="21" spans="1:17" ht="15" customHeight="1">
      <c r="A21" s="211">
        <v>15</v>
      </c>
      <c r="B21" s="369" t="s">
        <v>50</v>
      </c>
      <c r="C21" s="370" t="s">
        <v>3</v>
      </c>
      <c r="D21" s="64">
        <v>3574.4500000000003</v>
      </c>
      <c r="E21" s="65"/>
      <c r="F21" s="64"/>
      <c r="G21" s="65"/>
      <c r="I21" s="72">
        <f>波及推計!R21</f>
        <v>1734.5002905988288</v>
      </c>
      <c r="J21" s="383">
        <f>波及推計!T21</f>
        <v>14925.614499988242</v>
      </c>
      <c r="K21" s="384">
        <f t="shared" si="0"/>
        <v>16660.114790587071</v>
      </c>
      <c r="L21" s="385">
        <f>波及推計!W21</f>
        <v>2481.6636232507535</v>
      </c>
      <c r="M21" s="386">
        <f t="shared" si="1"/>
        <v>19141.778413837827</v>
      </c>
      <c r="N21" s="387">
        <f>波及推計!AA21</f>
        <v>7954.6414117468485</v>
      </c>
      <c r="O21" s="387">
        <f>波及推計!AD21</f>
        <v>888.27910153680864</v>
      </c>
      <c r="Q21" s="917">
        <f t="shared" si="2"/>
        <v>1734.5002905988288</v>
      </c>
    </row>
    <row r="22" spans="1:17" ht="15" customHeight="1">
      <c r="A22" s="211">
        <v>16</v>
      </c>
      <c r="B22" s="369" t="s">
        <v>51</v>
      </c>
      <c r="C22" s="370" t="s">
        <v>94</v>
      </c>
      <c r="D22" s="64">
        <v>1747.95</v>
      </c>
      <c r="E22" s="65"/>
      <c r="F22" s="64"/>
      <c r="G22" s="65"/>
      <c r="I22" s="72">
        <f>波及推計!R22</f>
        <v>1040.7161435828568</v>
      </c>
      <c r="J22" s="383">
        <f>波及推計!T22</f>
        <v>52121.665274789317</v>
      </c>
      <c r="K22" s="384">
        <f t="shared" si="0"/>
        <v>53162.381418372177</v>
      </c>
      <c r="L22" s="385">
        <f>波及推計!W22</f>
        <v>9884.9943643419665</v>
      </c>
      <c r="M22" s="386">
        <f t="shared" si="1"/>
        <v>63047.375782714145</v>
      </c>
      <c r="N22" s="387">
        <f>波及推計!AA22</f>
        <v>22901.269315043821</v>
      </c>
      <c r="O22" s="387">
        <f>波及推計!AD22</f>
        <v>2282.1356647224752</v>
      </c>
      <c r="Q22" s="917">
        <f t="shared" si="2"/>
        <v>1040.7161435828568</v>
      </c>
    </row>
    <row r="23" spans="1:17" ht="15" customHeight="1">
      <c r="A23" s="211">
        <v>17</v>
      </c>
      <c r="B23" s="369" t="s">
        <v>52</v>
      </c>
      <c r="C23" s="370" t="s">
        <v>95</v>
      </c>
      <c r="D23" s="64">
        <v>154836</v>
      </c>
      <c r="E23" s="65"/>
      <c r="F23" s="64"/>
      <c r="G23" s="65"/>
      <c r="I23" s="72">
        <f>波及推計!R23</f>
        <v>86465.137782535981</v>
      </c>
      <c r="J23" s="383">
        <f>波及推計!T23</f>
        <v>35589.435200113046</v>
      </c>
      <c r="K23" s="384">
        <f t="shared" si="0"/>
        <v>122054.57298264903</v>
      </c>
      <c r="L23" s="385">
        <f>波及推計!W23</f>
        <v>24959.572082698985</v>
      </c>
      <c r="M23" s="386">
        <f t="shared" si="1"/>
        <v>147014.14506534801</v>
      </c>
      <c r="N23" s="387">
        <f>波及推計!AA23</f>
        <v>53043.265285459682</v>
      </c>
      <c r="O23" s="387">
        <f>波及推計!AD23</f>
        <v>5283.0517296972439</v>
      </c>
      <c r="Q23" s="917">
        <f t="shared" si="2"/>
        <v>86465.137782535981</v>
      </c>
    </row>
    <row r="24" spans="1:17" ht="15" customHeight="1">
      <c r="A24" s="211">
        <v>18</v>
      </c>
      <c r="B24" s="369" t="s">
        <v>53</v>
      </c>
      <c r="C24" s="370" t="s">
        <v>115</v>
      </c>
      <c r="D24" s="64">
        <v>176698.5</v>
      </c>
      <c r="E24" s="65"/>
      <c r="F24" s="64"/>
      <c r="G24" s="65"/>
      <c r="I24" s="72">
        <f>波及推計!R24</f>
        <v>48984.893882458418</v>
      </c>
      <c r="J24" s="383">
        <f>波及推計!T24</f>
        <v>2942.0868437494428</v>
      </c>
      <c r="K24" s="384">
        <f t="shared" si="0"/>
        <v>51926.980726207861</v>
      </c>
      <c r="L24" s="385">
        <f>波及推計!W24</f>
        <v>10973.688443778807</v>
      </c>
      <c r="M24" s="386">
        <f t="shared" si="1"/>
        <v>62900.669169986664</v>
      </c>
      <c r="N24" s="387">
        <f>波及推計!AA24</f>
        <v>21023.856937364893</v>
      </c>
      <c r="O24" s="387">
        <f>波及推計!AD24</f>
        <v>1790.9015927196019</v>
      </c>
      <c r="Q24" s="917">
        <f t="shared" si="2"/>
        <v>48984.893882458418</v>
      </c>
    </row>
    <row r="25" spans="1:17" ht="15" customHeight="1">
      <c r="A25" s="211">
        <v>19</v>
      </c>
      <c r="B25" s="369" t="s">
        <v>54</v>
      </c>
      <c r="C25" s="370" t="s">
        <v>237</v>
      </c>
      <c r="D25" s="64">
        <v>284748.79999999999</v>
      </c>
      <c r="E25" s="65"/>
      <c r="F25" s="64"/>
      <c r="G25" s="65"/>
      <c r="I25" s="72">
        <f>波及推計!R25</f>
        <v>224797.44073710524</v>
      </c>
      <c r="J25" s="383">
        <f>波及推計!T25</f>
        <v>224569.4558643628</v>
      </c>
      <c r="K25" s="384">
        <f t="shared" si="0"/>
        <v>449366.89660146803</v>
      </c>
      <c r="L25" s="385">
        <f>波及推計!W25</f>
        <v>83722.722498270465</v>
      </c>
      <c r="M25" s="386">
        <f t="shared" si="1"/>
        <v>533089.61909973854</v>
      </c>
      <c r="N25" s="387">
        <f>波及推計!AA25</f>
        <v>123698.91135561341</v>
      </c>
      <c r="O25" s="387">
        <f>波及推計!AD25</f>
        <v>13331.437463286045</v>
      </c>
      <c r="Q25" s="917">
        <f t="shared" si="2"/>
        <v>224797.44073710524</v>
      </c>
    </row>
    <row r="26" spans="1:17" ht="15" customHeight="1">
      <c r="A26" s="211">
        <v>20</v>
      </c>
      <c r="B26" s="369" t="s">
        <v>55</v>
      </c>
      <c r="C26" s="370" t="s">
        <v>4</v>
      </c>
      <c r="D26" s="64">
        <v>119734.75</v>
      </c>
      <c r="E26" s="65"/>
      <c r="F26" s="64"/>
      <c r="G26" s="65"/>
      <c r="I26" s="72">
        <f>波及推計!R26</f>
        <v>49682.826897219937</v>
      </c>
      <c r="J26" s="383">
        <f>波及推計!T26</f>
        <v>111006.21373404775</v>
      </c>
      <c r="K26" s="384">
        <f t="shared" si="0"/>
        <v>160689.04063126768</v>
      </c>
      <c r="L26" s="385">
        <f>波及推計!W26</f>
        <v>33364.764866222024</v>
      </c>
      <c r="M26" s="386">
        <f t="shared" si="1"/>
        <v>194053.80549748969</v>
      </c>
      <c r="N26" s="387">
        <f>波及推計!AA26</f>
        <v>94558.517578222498</v>
      </c>
      <c r="O26" s="387">
        <f>波及推計!AD26</f>
        <v>16482.748852425852</v>
      </c>
      <c r="Q26" s="917">
        <f t="shared" si="2"/>
        <v>49682.826897219937</v>
      </c>
    </row>
    <row r="27" spans="1:17" ht="15" customHeight="1">
      <c r="A27" s="211">
        <v>21</v>
      </c>
      <c r="B27" s="369" t="s">
        <v>56</v>
      </c>
      <c r="C27" s="370" t="s">
        <v>96</v>
      </c>
      <c r="D27" s="64">
        <v>0</v>
      </c>
      <c r="E27" s="65"/>
      <c r="F27" s="64"/>
      <c r="G27" s="65"/>
      <c r="I27" s="72">
        <f>波及推計!R27</f>
        <v>0</v>
      </c>
      <c r="J27" s="383">
        <f>波及推計!T27</f>
        <v>137157.79000118925</v>
      </c>
      <c r="K27" s="384">
        <f t="shared" si="0"/>
        <v>137157.79000118925</v>
      </c>
      <c r="L27" s="385">
        <f>波及推計!W27</f>
        <v>22148.379808787853</v>
      </c>
      <c r="M27" s="386">
        <f t="shared" si="1"/>
        <v>159306.16980997712</v>
      </c>
      <c r="N27" s="387">
        <f>波及推計!AA27</f>
        <v>77595.515960629913</v>
      </c>
      <c r="O27" s="387">
        <f>波及推計!AD27</f>
        <v>11860.491339809738</v>
      </c>
      <c r="Q27" s="917">
        <f t="shared" si="2"/>
        <v>0</v>
      </c>
    </row>
    <row r="28" spans="1:17" ht="15" customHeight="1">
      <c r="A28" s="211">
        <v>22</v>
      </c>
      <c r="B28" s="369" t="s">
        <v>57</v>
      </c>
      <c r="C28" s="370" t="s">
        <v>238</v>
      </c>
      <c r="D28" s="64">
        <v>344901.2</v>
      </c>
      <c r="E28" s="65"/>
      <c r="F28" s="64"/>
      <c r="G28" s="65"/>
      <c r="I28" s="72">
        <f>波及推計!R28</f>
        <v>344848.17234025412</v>
      </c>
      <c r="J28" s="383">
        <f>波及推計!T28</f>
        <v>357722.88513218804</v>
      </c>
      <c r="K28" s="384">
        <f t="shared" si="0"/>
        <v>702571.05747244216</v>
      </c>
      <c r="L28" s="385">
        <f>波及推計!W28</f>
        <v>116931.03171941427</v>
      </c>
      <c r="M28" s="386">
        <f t="shared" si="1"/>
        <v>819502.08919185644</v>
      </c>
      <c r="N28" s="387">
        <f>波及推計!AA28</f>
        <v>359639.04207327694</v>
      </c>
      <c r="O28" s="387">
        <f>波及推計!AD28</f>
        <v>6293.5651706998888</v>
      </c>
      <c r="Q28" s="917">
        <f t="shared" si="2"/>
        <v>344848.17234025412</v>
      </c>
    </row>
    <row r="29" spans="1:17" ht="15" customHeight="1">
      <c r="A29" s="211">
        <v>23</v>
      </c>
      <c r="B29" s="369" t="s">
        <v>58</v>
      </c>
      <c r="C29" s="370" t="s">
        <v>5</v>
      </c>
      <c r="D29" s="64">
        <v>97251.700000000012</v>
      </c>
      <c r="E29" s="65"/>
      <c r="F29" s="64"/>
      <c r="G29" s="65"/>
      <c r="I29" s="72">
        <f>波及推計!R29</f>
        <v>97232.836946944983</v>
      </c>
      <c r="J29" s="383">
        <f>波及推計!T29</f>
        <v>61912.0928652734</v>
      </c>
      <c r="K29" s="384">
        <f t="shared" si="0"/>
        <v>159144.92981221838</v>
      </c>
      <c r="L29" s="385">
        <f>波及推計!W29</f>
        <v>26246.990728196</v>
      </c>
      <c r="M29" s="386">
        <f t="shared" si="1"/>
        <v>185391.92054041437</v>
      </c>
      <c r="N29" s="387">
        <f>波及推計!AA29</f>
        <v>88391.431735006772</v>
      </c>
      <c r="O29" s="387">
        <f>波及推計!AD29</f>
        <v>3459.5986426678978</v>
      </c>
      <c r="Q29" s="917">
        <f t="shared" si="2"/>
        <v>97232.836946944983</v>
      </c>
    </row>
    <row r="30" spans="1:17" ht="15" customHeight="1">
      <c r="A30" s="211">
        <v>24</v>
      </c>
      <c r="B30" s="369" t="s">
        <v>59</v>
      </c>
      <c r="C30" s="370" t="s">
        <v>6</v>
      </c>
      <c r="D30" s="64">
        <v>25863.850000000002</v>
      </c>
      <c r="E30" s="65"/>
      <c r="F30" s="64"/>
      <c r="G30" s="65"/>
      <c r="I30" s="72">
        <f>波及推計!R30</f>
        <v>25862.454122563846</v>
      </c>
      <c r="J30" s="383">
        <f>波及推計!T30</f>
        <v>91198.903128683276</v>
      </c>
      <c r="K30" s="384">
        <f t="shared" si="0"/>
        <v>117061.35725124713</v>
      </c>
      <c r="L30" s="385">
        <f>波及推計!W30</f>
        <v>19040.887106125025</v>
      </c>
      <c r="M30" s="386">
        <f t="shared" si="1"/>
        <v>136102.24435737217</v>
      </c>
      <c r="N30" s="387">
        <f>波及推計!AA30</f>
        <v>88439.588464755099</v>
      </c>
      <c r="O30" s="387">
        <f>波及推計!AD30</f>
        <v>12121.54406827897</v>
      </c>
      <c r="Q30" s="917">
        <f t="shared" si="2"/>
        <v>25862.454122563846</v>
      </c>
    </row>
    <row r="31" spans="1:17" ht="15" customHeight="1">
      <c r="A31" s="211">
        <v>25</v>
      </c>
      <c r="B31" s="369" t="s">
        <v>60</v>
      </c>
      <c r="C31" s="370" t="s">
        <v>97</v>
      </c>
      <c r="D31" s="64">
        <v>2385022</v>
      </c>
      <c r="E31" s="65"/>
      <c r="F31" s="64"/>
      <c r="G31" s="65"/>
      <c r="I31" s="72">
        <f>波及推計!R31</f>
        <v>3233396.9867461426</v>
      </c>
      <c r="J31" s="383">
        <f>波及推計!T31</f>
        <v>478459.09977934649</v>
      </c>
      <c r="K31" s="384">
        <f t="shared" si="0"/>
        <v>3711856.0865254891</v>
      </c>
      <c r="L31" s="385">
        <f>波及推計!W31</f>
        <v>491007.57811024442</v>
      </c>
      <c r="M31" s="386">
        <f t="shared" si="1"/>
        <v>4202863.6646357337</v>
      </c>
      <c r="N31" s="387">
        <f>波及推計!AA31</f>
        <v>2957967.0182801653</v>
      </c>
      <c r="O31" s="387">
        <f>波及推計!AD31</f>
        <v>527143.44858167903</v>
      </c>
      <c r="Q31" s="917">
        <f t="shared" si="2"/>
        <v>3233396.9867461426</v>
      </c>
    </row>
    <row r="32" spans="1:17" ht="15" customHeight="1">
      <c r="A32" s="211">
        <v>26</v>
      </c>
      <c r="B32" s="369" t="s">
        <v>61</v>
      </c>
      <c r="C32" s="370" t="s">
        <v>7</v>
      </c>
      <c r="D32" s="64">
        <v>806207.20000000007</v>
      </c>
      <c r="E32" s="65"/>
      <c r="F32" s="64"/>
      <c r="G32" s="65"/>
      <c r="I32" s="72">
        <f>波及推計!R32</f>
        <v>753063.90103407286</v>
      </c>
      <c r="J32" s="383">
        <f>波及推計!T32</f>
        <v>597228.47164382262</v>
      </c>
      <c r="K32" s="384">
        <f t="shared" si="0"/>
        <v>1350292.3726778955</v>
      </c>
      <c r="L32" s="385">
        <f>波及推計!W32</f>
        <v>226029.26498484344</v>
      </c>
      <c r="M32" s="386">
        <f t="shared" si="1"/>
        <v>1576321.637662739</v>
      </c>
      <c r="N32" s="387">
        <f>波及推計!AA32</f>
        <v>999580.76803618378</v>
      </c>
      <c r="O32" s="387">
        <f>波及推計!AD32</f>
        <v>74076.162550652225</v>
      </c>
      <c r="Q32" s="917">
        <f t="shared" si="2"/>
        <v>753063.90103407286</v>
      </c>
    </row>
    <row r="33" spans="1:17" ht="15" customHeight="1">
      <c r="A33" s="211">
        <v>27</v>
      </c>
      <c r="B33" s="369" t="s">
        <v>62</v>
      </c>
      <c r="C33" s="370" t="s">
        <v>98</v>
      </c>
      <c r="D33" s="65">
        <v>3378948.95</v>
      </c>
      <c r="E33" s="65"/>
      <c r="F33" s="64"/>
      <c r="G33" s="65"/>
      <c r="I33" s="72">
        <f>波及推計!R33</f>
        <v>3378893.7001027642</v>
      </c>
      <c r="J33" s="383">
        <f>波及推計!T33</f>
        <v>552225.73142737756</v>
      </c>
      <c r="K33" s="384">
        <f t="shared" si="0"/>
        <v>3931119.4315301417</v>
      </c>
      <c r="L33" s="385">
        <f>波及推計!W33</f>
        <v>662429.61289016844</v>
      </c>
      <c r="M33" s="386">
        <f t="shared" si="1"/>
        <v>4593549.0444203103</v>
      </c>
      <c r="N33" s="387">
        <f>波及推計!AA33</f>
        <v>3702955.1653080583</v>
      </c>
      <c r="O33" s="387">
        <f>波及推計!AD33</f>
        <v>71205.78371750185</v>
      </c>
      <c r="Q33" s="917">
        <f t="shared" si="2"/>
        <v>3378893.7001027642</v>
      </c>
    </row>
    <row r="34" spans="1:17" ht="15" customHeight="1">
      <c r="A34" s="211">
        <v>28</v>
      </c>
      <c r="B34" s="369" t="s">
        <v>63</v>
      </c>
      <c r="C34" s="370" t="s">
        <v>99</v>
      </c>
      <c r="D34" s="64">
        <v>537761.5</v>
      </c>
      <c r="E34" s="65"/>
      <c r="F34" s="64"/>
      <c r="G34" s="65"/>
      <c r="I34" s="72">
        <f>波及推計!R34</f>
        <v>609894.78595148528</v>
      </c>
      <c r="J34" s="383">
        <f>波及推計!T34</f>
        <v>704825.39275964035</v>
      </c>
      <c r="K34" s="384">
        <f t="shared" si="0"/>
        <v>1314720.1787111256</v>
      </c>
      <c r="L34" s="385">
        <f>波及推計!W34</f>
        <v>201844.72431185091</v>
      </c>
      <c r="M34" s="386">
        <f t="shared" si="1"/>
        <v>1516564.9030229766</v>
      </c>
      <c r="N34" s="387">
        <f>波及推計!AA34</f>
        <v>768992.28865083051</v>
      </c>
      <c r="O34" s="387">
        <f>波及推計!AD34</f>
        <v>106668.79831747791</v>
      </c>
      <c r="Q34" s="917">
        <f t="shared" si="2"/>
        <v>609894.78595148528</v>
      </c>
    </row>
    <row r="35" spans="1:17" ht="15" customHeight="1">
      <c r="A35" s="211">
        <v>29</v>
      </c>
      <c r="B35" s="369" t="s">
        <v>64</v>
      </c>
      <c r="C35" s="370" t="s">
        <v>100</v>
      </c>
      <c r="D35" s="64">
        <v>825274.4</v>
      </c>
      <c r="E35" s="65"/>
      <c r="F35" s="64"/>
      <c r="G35" s="65"/>
      <c r="I35" s="72">
        <f>波及推計!R35</f>
        <v>748698.1109277989</v>
      </c>
      <c r="J35" s="383">
        <f>波及推計!T35</f>
        <v>725399.74672230764</v>
      </c>
      <c r="K35" s="384">
        <f t="shared" si="0"/>
        <v>1474097.8576501065</v>
      </c>
      <c r="L35" s="385">
        <f>波及推計!W35</f>
        <v>246549.18403166501</v>
      </c>
      <c r="M35" s="386">
        <f t="shared" si="1"/>
        <v>1720647.0416817716</v>
      </c>
      <c r="N35" s="387">
        <f>波及推計!AA35</f>
        <v>914582.54220782814</v>
      </c>
      <c r="O35" s="387">
        <f>波及推計!AD35</f>
        <v>60007.311848310201</v>
      </c>
      <c r="Q35" s="917">
        <f t="shared" si="2"/>
        <v>748698.1109277989</v>
      </c>
    </row>
    <row r="36" spans="1:17" ht="15" customHeight="1">
      <c r="A36" s="211">
        <v>30</v>
      </c>
      <c r="B36" s="369" t="s">
        <v>65</v>
      </c>
      <c r="C36" s="370" t="s">
        <v>8</v>
      </c>
      <c r="D36" s="64">
        <v>61656.4</v>
      </c>
      <c r="E36" s="65"/>
      <c r="F36" s="64"/>
      <c r="G36" s="65"/>
      <c r="I36" s="72">
        <f>波及推計!R36</f>
        <v>61656.4</v>
      </c>
      <c r="J36" s="383">
        <f>波及推計!T36</f>
        <v>7033.772166548697</v>
      </c>
      <c r="K36" s="384">
        <f t="shared" si="0"/>
        <v>68690.172166548698</v>
      </c>
      <c r="L36" s="385">
        <f>波及推計!W36</f>
        <v>11650.030383585963</v>
      </c>
      <c r="M36" s="386">
        <f t="shared" si="1"/>
        <v>80340.202550134665</v>
      </c>
      <c r="N36" s="387">
        <f>波及推計!AA36</f>
        <v>57032.869471032893</v>
      </c>
      <c r="O36" s="387">
        <f>波及推計!AD36</f>
        <v>3827.2850295853123</v>
      </c>
      <c r="Q36" s="917">
        <f t="shared" si="2"/>
        <v>61656.4</v>
      </c>
    </row>
    <row r="37" spans="1:17" ht="15" customHeight="1">
      <c r="A37" s="211">
        <v>31</v>
      </c>
      <c r="B37" s="369" t="s">
        <v>66</v>
      </c>
      <c r="C37" s="370" t="s">
        <v>101</v>
      </c>
      <c r="D37" s="64">
        <v>483342.9</v>
      </c>
      <c r="E37" s="65"/>
      <c r="F37" s="64"/>
      <c r="G37" s="65"/>
      <c r="I37" s="72">
        <f>波及推計!R37</f>
        <v>462476.86790926609</v>
      </c>
      <c r="J37" s="383">
        <f>波及推計!T37</f>
        <v>12697.70789772534</v>
      </c>
      <c r="K37" s="384">
        <f t="shared" si="0"/>
        <v>475174.57580699143</v>
      </c>
      <c r="L37" s="385">
        <f>波及推計!W37</f>
        <v>40692.913893856625</v>
      </c>
      <c r="M37" s="386">
        <f t="shared" si="1"/>
        <v>515867.48970084806</v>
      </c>
      <c r="N37" s="387">
        <f>波及推計!AA37</f>
        <v>356737.11653349292</v>
      </c>
      <c r="O37" s="387">
        <f>波及推計!AD37</f>
        <v>39291.460019691564</v>
      </c>
      <c r="Q37" s="917">
        <f t="shared" si="2"/>
        <v>462476.86790926609</v>
      </c>
    </row>
    <row r="38" spans="1:17" ht="15" customHeight="1">
      <c r="A38" s="211">
        <v>32</v>
      </c>
      <c r="B38" s="369" t="s">
        <v>67</v>
      </c>
      <c r="C38" s="370" t="s">
        <v>102</v>
      </c>
      <c r="D38" s="64">
        <v>770317.70000000007</v>
      </c>
      <c r="E38" s="65"/>
      <c r="F38" s="64"/>
      <c r="G38" s="65"/>
      <c r="I38" s="72">
        <f>波及推計!R38</f>
        <v>770264.38003489433</v>
      </c>
      <c r="J38" s="383">
        <f>波及推計!T38</f>
        <v>13509.233199659735</v>
      </c>
      <c r="K38" s="384">
        <f t="shared" si="0"/>
        <v>783773.61323455407</v>
      </c>
      <c r="L38" s="385">
        <f>波及推計!W38</f>
        <v>94365.106543782778</v>
      </c>
      <c r="M38" s="386">
        <f t="shared" si="1"/>
        <v>878138.71977833682</v>
      </c>
      <c r="N38" s="387">
        <f>波及推計!AA38</f>
        <v>520811.78765494796</v>
      </c>
      <c r="O38" s="387">
        <f>波及推計!AD38</f>
        <v>103536.47485131142</v>
      </c>
      <c r="Q38" s="917">
        <f t="shared" si="2"/>
        <v>770264.38003489433</v>
      </c>
    </row>
    <row r="39" spans="1:17" ht="15" customHeight="1">
      <c r="A39" s="211">
        <v>33</v>
      </c>
      <c r="B39" s="369" t="s">
        <v>68</v>
      </c>
      <c r="C39" s="370" t="s">
        <v>239</v>
      </c>
      <c r="D39" s="64">
        <v>185431.75</v>
      </c>
      <c r="E39" s="65"/>
      <c r="F39" s="64"/>
      <c r="G39" s="65"/>
      <c r="I39" s="72">
        <f>波及推計!R39</f>
        <v>181535.66245136748</v>
      </c>
      <c r="J39" s="383">
        <f>波及推計!T39</f>
        <v>26266.603958595428</v>
      </c>
      <c r="K39" s="384">
        <f t="shared" si="0"/>
        <v>207802.2664099629</v>
      </c>
      <c r="L39" s="385">
        <f>波及推計!W39</f>
        <v>23668.97421614574</v>
      </c>
      <c r="M39" s="386">
        <f t="shared" si="1"/>
        <v>231471.24062610866</v>
      </c>
      <c r="N39" s="387">
        <f>波及推計!AA39</f>
        <v>142878.42390259568</v>
      </c>
      <c r="O39" s="387">
        <f>波及推計!AD39</f>
        <v>29809.094684063995</v>
      </c>
      <c r="Q39" s="917">
        <f t="shared" si="2"/>
        <v>181535.66245136748</v>
      </c>
    </row>
    <row r="40" spans="1:17" ht="15" customHeight="1">
      <c r="A40" s="211">
        <v>34</v>
      </c>
      <c r="B40" s="369" t="s">
        <v>69</v>
      </c>
      <c r="C40" s="370" t="s">
        <v>240</v>
      </c>
      <c r="D40" s="64">
        <v>209110.2</v>
      </c>
      <c r="E40" s="65"/>
      <c r="F40" s="64"/>
      <c r="G40" s="65"/>
      <c r="I40" s="72">
        <f>波及推計!R40</f>
        <v>199035.70992826496</v>
      </c>
      <c r="J40" s="383">
        <f>波及推計!T40</f>
        <v>1565704.3159185522</v>
      </c>
      <c r="K40" s="384">
        <f t="shared" si="0"/>
        <v>1764740.0258468171</v>
      </c>
      <c r="L40" s="385">
        <f>波及推計!W40</f>
        <v>282109.75611310737</v>
      </c>
      <c r="M40" s="386">
        <f t="shared" si="1"/>
        <v>2046849.7819599244</v>
      </c>
      <c r="N40" s="387">
        <f>波及推計!AA40</f>
        <v>1220000.7620313875</v>
      </c>
      <c r="O40" s="387">
        <f>波及推計!AD40</f>
        <v>197920.40054711237</v>
      </c>
      <c r="Q40" s="917">
        <f t="shared" si="2"/>
        <v>199035.70992826496</v>
      </c>
    </row>
    <row r="41" spans="1:17" ht="15" customHeight="1">
      <c r="A41" s="211">
        <v>35</v>
      </c>
      <c r="B41" s="369" t="s">
        <v>70</v>
      </c>
      <c r="C41" s="370" t="s">
        <v>241</v>
      </c>
      <c r="D41" s="64">
        <v>1516631.75</v>
      </c>
      <c r="E41" s="65"/>
      <c r="F41" s="64"/>
      <c r="G41" s="65"/>
      <c r="I41" s="72">
        <f>波及推計!R41</f>
        <v>1499791.5606687309</v>
      </c>
      <c r="J41" s="383">
        <f>波及推計!T41</f>
        <v>77473.693625541404</v>
      </c>
      <c r="K41" s="384">
        <f t="shared" si="0"/>
        <v>1577265.2542942723</v>
      </c>
      <c r="L41" s="385">
        <f>波及推計!W41</f>
        <v>267283.6042923035</v>
      </c>
      <c r="M41" s="386">
        <f t="shared" si="1"/>
        <v>1844548.8585865758</v>
      </c>
      <c r="N41" s="387">
        <f>波及推計!AA41</f>
        <v>1019203.6634490546</v>
      </c>
      <c r="O41" s="387">
        <f>波及推計!AD41</f>
        <v>342814.52620539517</v>
      </c>
      <c r="Q41" s="918">
        <f t="shared" si="2"/>
        <v>1499791.5606687309</v>
      </c>
    </row>
    <row r="42" spans="1:17" ht="15" customHeight="1">
      <c r="A42" s="211">
        <v>36</v>
      </c>
      <c r="B42" s="369" t="s">
        <v>71</v>
      </c>
      <c r="C42" s="370" t="s">
        <v>242</v>
      </c>
      <c r="D42" s="115"/>
      <c r="E42" s="116"/>
      <c r="F42" s="115"/>
      <c r="G42" s="116"/>
      <c r="I42" s="72">
        <f>波及推計!R42</f>
        <v>0</v>
      </c>
      <c r="J42" s="383">
        <f>波及推計!T42</f>
        <v>31605.895485348741</v>
      </c>
      <c r="K42" s="384">
        <f t="shared" si="0"/>
        <v>31605.895485348741</v>
      </c>
      <c r="L42" s="385">
        <f>波及推計!W42</f>
        <v>4803.7498753960781</v>
      </c>
      <c r="M42" s="386">
        <f t="shared" si="1"/>
        <v>36409.64536074482</v>
      </c>
      <c r="N42" s="387">
        <f>波及推計!AA42</f>
        <v>0</v>
      </c>
      <c r="O42" s="387">
        <f>波及推計!AD42</f>
        <v>0</v>
      </c>
      <c r="Q42" s="876"/>
    </row>
    <row r="43" spans="1:17" ht="15" customHeight="1" thickBot="1">
      <c r="A43" s="211">
        <v>37</v>
      </c>
      <c r="B43" s="369" t="s">
        <v>72</v>
      </c>
      <c r="C43" s="370" t="s">
        <v>243</v>
      </c>
      <c r="D43" s="117"/>
      <c r="E43" s="118"/>
      <c r="F43" s="117"/>
      <c r="G43" s="118"/>
      <c r="I43" s="72">
        <f>波及推計!R43</f>
        <v>0</v>
      </c>
      <c r="J43" s="383">
        <f>波及推計!T43</f>
        <v>69303.236684688221</v>
      </c>
      <c r="K43" s="384">
        <f t="shared" si="0"/>
        <v>69303.236684688221</v>
      </c>
      <c r="L43" s="385">
        <f>波及推計!W43</f>
        <v>11288.447610737532</v>
      </c>
      <c r="M43" s="386">
        <f t="shared" si="1"/>
        <v>80591.684295425759</v>
      </c>
      <c r="N43" s="387">
        <f>波及推計!AA43</f>
        <v>52386.592564002472</v>
      </c>
      <c r="O43" s="387">
        <f>波及推計!AD43</f>
        <v>143.71455871342556</v>
      </c>
      <c r="Q43" s="876"/>
    </row>
    <row r="44" spans="1:17" ht="23.25" customHeight="1" thickBot="1">
      <c r="B44" s="919" t="s">
        <v>9</v>
      </c>
      <c r="C44" s="920"/>
      <c r="D44" s="66">
        <f>SUM(D7:D43)</f>
        <v>14668108.000000002</v>
      </c>
      <c r="E44" s="66">
        <f>SUM(E7:E43)</f>
        <v>0</v>
      </c>
      <c r="F44" s="66">
        <f>SUM(F7:F43)</f>
        <v>0</v>
      </c>
      <c r="G44" s="66">
        <f>SUM(G7:G43)</f>
        <v>0</v>
      </c>
      <c r="I44" s="364">
        <f>波及推計!R44</f>
        <v>13997049.753561478</v>
      </c>
      <c r="J44" s="388">
        <f>波及推計!T44</f>
        <v>7654602.1655183425</v>
      </c>
      <c r="K44" s="389">
        <f t="shared" si="0"/>
        <v>21651651.919079822</v>
      </c>
      <c r="L44" s="390">
        <f>波及推計!W44</f>
        <v>3549148.957330375</v>
      </c>
      <c r="M44" s="391">
        <f t="shared" si="1"/>
        <v>25200800.876410197</v>
      </c>
      <c r="N44" s="392">
        <f>波及推計!AA44</f>
        <v>15024809.783854129</v>
      </c>
      <c r="O44" s="392">
        <f>波及推計!AD44</f>
        <v>1822076.4841174013</v>
      </c>
    </row>
    <row r="45" spans="1:17" ht="25.5" customHeight="1">
      <c r="B45" s="4"/>
      <c r="C45" s="4"/>
      <c r="D45" s="4"/>
      <c r="E45" s="4"/>
      <c r="F45" s="4"/>
      <c r="G45" s="4"/>
    </row>
    <row r="46" spans="1:17">
      <c r="B46" s="2" t="s">
        <v>10</v>
      </c>
      <c r="C46" s="4"/>
      <c r="D46" s="4"/>
      <c r="E46" s="4"/>
      <c r="F46" s="4"/>
      <c r="G46" s="4"/>
    </row>
    <row r="47" spans="1:17" ht="17.149999999999999" customHeight="1">
      <c r="B47" s="8" t="s">
        <v>12</v>
      </c>
      <c r="C47" s="2" t="s">
        <v>11</v>
      </c>
      <c r="D47" s="4"/>
      <c r="E47" s="4"/>
      <c r="F47" s="4"/>
      <c r="G47" s="4"/>
    </row>
    <row r="48" spans="1:17" ht="17.149999999999999" customHeight="1">
      <c r="B48" s="4"/>
      <c r="C48" s="2" t="s">
        <v>14</v>
      </c>
      <c r="D48" s="4"/>
      <c r="E48" s="4"/>
      <c r="F48" s="4"/>
      <c r="G48" s="4"/>
    </row>
    <row r="49" spans="2:7" ht="17.149999999999999" customHeight="1">
      <c r="B49" s="4"/>
      <c r="C49" s="2" t="s">
        <v>15</v>
      </c>
      <c r="D49" s="4"/>
      <c r="E49" s="4"/>
      <c r="F49" s="4"/>
      <c r="G49" s="4"/>
    </row>
    <row r="50" spans="2:7" ht="17.149999999999999" customHeight="1">
      <c r="B50" s="8" t="s">
        <v>13</v>
      </c>
      <c r="C50" s="2" t="s">
        <v>226</v>
      </c>
      <c r="D50" s="4"/>
      <c r="E50" s="4"/>
      <c r="F50" s="4"/>
      <c r="G50" s="4"/>
    </row>
    <row r="51" spans="2:7" ht="17.149999999999999" customHeight="1">
      <c r="B51" s="4"/>
      <c r="D51" s="4"/>
      <c r="E51" s="4"/>
      <c r="F51" s="4"/>
      <c r="G51" s="4"/>
    </row>
  </sheetData>
  <mergeCells count="4">
    <mergeCell ref="B44:C44"/>
    <mergeCell ref="D4:E4"/>
    <mergeCell ref="F4:G4"/>
    <mergeCell ref="I2:O3"/>
  </mergeCells>
  <phoneticPr fontId="2"/>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B2:E24"/>
  <sheetViews>
    <sheetView view="pageBreakPreview" zoomScaleNormal="100" zoomScaleSheetLayoutView="100" workbookViewId="0"/>
  </sheetViews>
  <sheetFormatPr defaultColWidth="9" defaultRowHeight="16"/>
  <cols>
    <col min="1" max="1" width="9.6328125" style="455" customWidth="1"/>
    <col min="2" max="2" width="38.81640625" style="455" customWidth="1"/>
    <col min="3" max="3" width="22.1796875" style="455" customWidth="1"/>
    <col min="4" max="4" width="8.81640625" style="455" customWidth="1"/>
    <col min="5" max="5" width="2.81640625" style="455" customWidth="1"/>
    <col min="6" max="16384" width="9" style="455"/>
  </cols>
  <sheetData>
    <row r="2" spans="2:5">
      <c r="B2" s="456"/>
      <c r="D2" s="456"/>
      <c r="E2" s="456"/>
    </row>
    <row r="3" spans="2:5" ht="27" customHeight="1">
      <c r="B3" s="457"/>
      <c r="C3" s="458" t="s">
        <v>35</v>
      </c>
      <c r="D3" s="456"/>
      <c r="E3" s="456"/>
    </row>
    <row r="4" spans="2:5" ht="14.25" customHeight="1">
      <c r="B4" s="456"/>
      <c r="D4" s="456"/>
      <c r="E4" s="456"/>
    </row>
    <row r="5" spans="2:5" ht="24" customHeight="1">
      <c r="B5" s="456"/>
      <c r="C5" s="459" t="s">
        <v>283</v>
      </c>
      <c r="D5" s="456"/>
      <c r="E5" s="456"/>
    </row>
    <row r="6" spans="2:5" ht="23.25" customHeight="1" thickBot="1">
      <c r="B6" s="456"/>
      <c r="C6" s="460" t="s">
        <v>123</v>
      </c>
      <c r="D6" s="456"/>
      <c r="E6" s="456"/>
    </row>
    <row r="7" spans="2:5" ht="36.75" customHeight="1" thickBot="1">
      <c r="B7" s="461"/>
      <c r="C7" s="462">
        <v>0.50171196075697044</v>
      </c>
      <c r="D7" s="456"/>
      <c r="E7" s="456"/>
    </row>
    <row r="8" spans="2:5">
      <c r="B8" s="456"/>
      <c r="D8" s="456"/>
      <c r="E8" s="456"/>
    </row>
    <row r="9" spans="2:5">
      <c r="B9" s="456"/>
      <c r="D9" s="463"/>
      <c r="E9" s="456"/>
    </row>
    <row r="10" spans="2:5" ht="22.5" customHeight="1">
      <c r="B10" s="464"/>
      <c r="C10" s="465"/>
      <c r="D10" s="465"/>
    </row>
    <row r="11" spans="2:5" ht="22.5" customHeight="1">
      <c r="C11" s="466"/>
      <c r="D11" s="465"/>
    </row>
    <row r="12" spans="2:5" ht="22.5" customHeight="1">
      <c r="B12" s="467" t="s">
        <v>284</v>
      </c>
      <c r="C12" s="468">
        <f>+C14/C13</f>
        <v>0.50171196075697044</v>
      </c>
    </row>
    <row r="13" spans="2:5" ht="22.5" customHeight="1">
      <c r="B13" s="471" t="s">
        <v>287</v>
      </c>
      <c r="C13" s="469">
        <v>609535</v>
      </c>
    </row>
    <row r="14" spans="2:5" ht="22.5" customHeight="1">
      <c r="B14" s="471" t="s">
        <v>286</v>
      </c>
      <c r="C14" s="469">
        <v>305811</v>
      </c>
    </row>
    <row r="15" spans="2:5" ht="105.5" customHeight="1">
      <c r="B15" s="926" t="s">
        <v>285</v>
      </c>
      <c r="C15" s="927"/>
    </row>
    <row r="16" spans="2:5" ht="22.5" customHeight="1">
      <c r="C16" s="459" t="s">
        <v>124</v>
      </c>
    </row>
    <row r="17" spans="2:3" ht="22.5" customHeight="1">
      <c r="B17" s="464"/>
      <c r="C17" s="470"/>
    </row>
    <row r="18" spans="2:3" ht="22.5" customHeight="1">
      <c r="C18" s="459"/>
    </row>
    <row r="19" spans="2:3" ht="22.5" customHeight="1">
      <c r="B19" s="456"/>
    </row>
    <row r="20" spans="2:3" ht="22.5" customHeight="1">
      <c r="B20" s="456"/>
    </row>
    <row r="21" spans="2:3" ht="22.5" customHeight="1"/>
    <row r="22" spans="2:3" ht="22.5" customHeight="1"/>
    <row r="23" spans="2:3" ht="22.5" customHeight="1"/>
    <row r="24" spans="2:3" ht="22.5" customHeight="1"/>
  </sheetData>
  <mergeCells count="1">
    <mergeCell ref="B15:C15"/>
  </mergeCells>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tabColor rgb="FFFFC000"/>
    <pageSetUpPr fitToPage="1"/>
  </sheetPr>
  <dimension ref="B2:M48"/>
  <sheetViews>
    <sheetView zoomScaleNormal="100" workbookViewId="0"/>
  </sheetViews>
  <sheetFormatPr defaultRowHeight="22" customHeight="1"/>
  <cols>
    <col min="1" max="1" width="3.453125" style="92" customWidth="1"/>
    <col min="2" max="2" width="32.90625" style="123" customWidth="1"/>
    <col min="3" max="3" width="16.36328125" style="123" customWidth="1"/>
    <col min="4" max="4" width="21.08984375" style="120" customWidth="1"/>
    <col min="5" max="5" width="7.26953125" style="92" customWidth="1"/>
    <col min="6" max="6" width="1.36328125" style="92" customWidth="1"/>
    <col min="7" max="7" width="42.54296875" style="92" customWidth="1"/>
    <col min="8" max="8" width="8.7265625" style="92"/>
    <col min="9" max="9" width="15.1796875" style="92" customWidth="1"/>
    <col min="10" max="10" width="14.7265625" style="92" customWidth="1"/>
    <col min="11" max="16384" width="8.7265625" style="92"/>
  </cols>
  <sheetData>
    <row r="2" spans="2:13" ht="32.5" customHeight="1">
      <c r="B2" s="928" t="s">
        <v>2040</v>
      </c>
      <c r="C2" s="928"/>
      <c r="D2" s="928"/>
      <c r="E2" s="929"/>
      <c r="F2" s="259"/>
    </row>
    <row r="3" spans="2:13" ht="14" customHeight="1">
      <c r="E3" s="260"/>
      <c r="F3" s="99"/>
    </row>
    <row r="4" spans="2:13" ht="22" customHeight="1" thickBot="1">
      <c r="B4" s="930" t="s">
        <v>174</v>
      </c>
      <c r="C4" s="931"/>
      <c r="D4" s="732">
        <f>SUM(入力と結果!D44:G44)</f>
        <v>14668108.000000002</v>
      </c>
      <c r="E4" s="261" t="s">
        <v>209</v>
      </c>
    </row>
    <row r="5" spans="2:13" ht="15" customHeight="1">
      <c r="B5" s="124"/>
      <c r="C5" s="124"/>
      <c r="D5" s="127"/>
      <c r="E5" s="93"/>
      <c r="F5" s="93"/>
      <c r="G5" s="93"/>
      <c r="H5" s="93"/>
      <c r="I5" s="93"/>
      <c r="J5" s="93"/>
      <c r="K5" s="95"/>
      <c r="L5" s="95"/>
      <c r="M5" s="95"/>
    </row>
    <row r="6" spans="2:13" ht="28" customHeight="1">
      <c r="B6" s="124" t="s">
        <v>186</v>
      </c>
      <c r="C6" s="124"/>
      <c r="D6" s="733">
        <f>+波及推計!E44+波及推計!O44+SUM(入力と結果!F44:G44)</f>
        <v>13776534.485238122</v>
      </c>
      <c r="E6" s="93"/>
      <c r="F6" s="93"/>
      <c r="H6" s="96"/>
      <c r="I6" s="96"/>
      <c r="K6" s="97"/>
      <c r="L6" s="97"/>
      <c r="M6" s="95"/>
    </row>
    <row r="7" spans="2:13" ht="40.5" customHeight="1">
      <c r="B7" s="142" t="s">
        <v>268</v>
      </c>
      <c r="C7" s="142"/>
      <c r="D7" s="734">
        <f>SUM(波及推計!L7:M43)</f>
        <v>225964.55101613884</v>
      </c>
      <c r="E7" s="96"/>
      <c r="F7" s="96"/>
      <c r="G7" s="103" t="s">
        <v>269</v>
      </c>
      <c r="I7" s="96"/>
      <c r="K7" s="97"/>
      <c r="M7" s="95"/>
    </row>
    <row r="8" spans="2:13" ht="46.5" customHeight="1">
      <c r="B8" s="142" t="s">
        <v>271</v>
      </c>
      <c r="C8" s="142"/>
      <c r="D8" s="734">
        <f>-(+D6+D7-D10)</f>
        <v>-5449.2826927825809</v>
      </c>
      <c r="E8" s="97"/>
      <c r="F8" s="97"/>
      <c r="G8" s="103" t="s">
        <v>270</v>
      </c>
      <c r="H8" s="93"/>
      <c r="I8" s="93"/>
      <c r="J8" s="93"/>
      <c r="K8" s="95"/>
      <c r="L8" s="95"/>
      <c r="M8" s="95"/>
    </row>
    <row r="9" spans="2:13" ht="12" customHeight="1">
      <c r="B9" s="124"/>
      <c r="C9" s="124"/>
      <c r="D9" s="127"/>
      <c r="E9" s="93"/>
      <c r="F9" s="93"/>
      <c r="G9" s="98" t="s">
        <v>163</v>
      </c>
      <c r="H9" s="93"/>
      <c r="I9" s="93"/>
      <c r="J9" s="93"/>
      <c r="K9" s="95"/>
      <c r="L9" s="95"/>
      <c r="M9" s="95"/>
    </row>
    <row r="10" spans="2:13" ht="29" customHeight="1" thickBot="1">
      <c r="B10" s="124" t="s">
        <v>199</v>
      </c>
      <c r="C10" s="124"/>
      <c r="D10" s="735">
        <f>波及推計!$R$44</f>
        <v>13997049.753561478</v>
      </c>
      <c r="E10" s="143"/>
      <c r="F10" s="93"/>
      <c r="G10" s="94"/>
      <c r="H10" s="93"/>
      <c r="I10" s="93"/>
      <c r="J10" s="93"/>
      <c r="K10" s="95"/>
      <c r="L10" s="95"/>
      <c r="M10" s="95"/>
    </row>
    <row r="11" spans="2:13" ht="22" customHeight="1" thickBot="1">
      <c r="B11" s="124" t="s">
        <v>200</v>
      </c>
      <c r="C11" s="124"/>
      <c r="D11" s="736">
        <f>波及推計!$T$44</f>
        <v>7654602.1655183425</v>
      </c>
      <c r="E11" s="144"/>
      <c r="F11" s="93"/>
      <c r="G11" s="93"/>
      <c r="H11" s="93"/>
      <c r="I11" s="93"/>
      <c r="J11" s="93"/>
      <c r="K11" s="95"/>
      <c r="L11" s="95"/>
      <c r="M11" s="95"/>
    </row>
    <row r="12" spans="2:13" ht="22" customHeight="1">
      <c r="B12" s="124" t="s">
        <v>201</v>
      </c>
      <c r="C12" s="124"/>
      <c r="D12" s="737">
        <f>波及推計!$S$44</f>
        <v>21651651.919079818</v>
      </c>
      <c r="E12" s="93"/>
      <c r="F12" s="93"/>
      <c r="G12" s="93"/>
      <c r="H12" s="93"/>
      <c r="I12" s="93"/>
      <c r="J12" s="93"/>
      <c r="K12" s="95"/>
      <c r="L12" s="95"/>
      <c r="M12" s="95"/>
    </row>
    <row r="13" spans="2:13" ht="10.5" customHeight="1">
      <c r="D13" s="737"/>
      <c r="E13" s="93"/>
      <c r="F13" s="93"/>
      <c r="G13" s="93"/>
      <c r="H13" s="93"/>
      <c r="I13" s="93"/>
      <c r="J13" s="93"/>
      <c r="K13" s="95"/>
      <c r="L13" s="95"/>
      <c r="M13" s="95"/>
    </row>
    <row r="14" spans="2:13" ht="22" customHeight="1">
      <c r="B14" s="124" t="s">
        <v>202</v>
      </c>
      <c r="C14" s="124"/>
      <c r="D14" s="737">
        <f>波及推計!$U$44</f>
        <v>4796615.8640732719</v>
      </c>
      <c r="E14" s="93"/>
      <c r="F14" s="93"/>
      <c r="G14" s="93"/>
      <c r="H14" s="93"/>
      <c r="I14" s="93"/>
      <c r="J14" s="93"/>
      <c r="K14" s="95"/>
      <c r="L14" s="95"/>
      <c r="M14" s="95"/>
    </row>
    <row r="15" spans="2:13" ht="22" customHeight="1">
      <c r="B15" s="124" t="s">
        <v>203</v>
      </c>
      <c r="C15" s="124"/>
      <c r="D15" s="737">
        <f>波及推計!$V$44</f>
        <v>2406519.550162191</v>
      </c>
      <c r="E15" s="93"/>
      <c r="F15" s="93"/>
      <c r="G15" s="93"/>
      <c r="H15" s="93"/>
      <c r="I15" s="93"/>
      <c r="J15" s="93"/>
      <c r="K15" s="95"/>
      <c r="L15" s="95"/>
      <c r="M15" s="95"/>
    </row>
    <row r="16" spans="2:13" ht="22" customHeight="1" thickBot="1">
      <c r="B16" s="124" t="s">
        <v>204</v>
      </c>
      <c r="C16" s="124"/>
      <c r="D16" s="735">
        <f>波及推計!$W$44</f>
        <v>3549148.957330375</v>
      </c>
      <c r="E16" s="143"/>
      <c r="F16" s="93"/>
      <c r="G16" s="93"/>
      <c r="H16" s="93"/>
      <c r="I16" s="93"/>
      <c r="J16" s="93"/>
      <c r="K16" s="95"/>
      <c r="L16" s="95"/>
      <c r="M16" s="95"/>
    </row>
    <row r="17" spans="2:13" ht="14" customHeight="1">
      <c r="B17" s="124"/>
      <c r="C17" s="124"/>
      <c r="D17" s="738"/>
      <c r="E17" s="93"/>
      <c r="F17" s="93"/>
      <c r="G17" s="93"/>
      <c r="H17" s="93"/>
      <c r="I17" s="93"/>
      <c r="J17" s="93"/>
      <c r="K17" s="95"/>
      <c r="L17" s="95"/>
      <c r="M17" s="95"/>
    </row>
    <row r="18" spans="2:13" ht="24.5" customHeight="1" thickBot="1">
      <c r="B18" s="932" t="s">
        <v>205</v>
      </c>
      <c r="C18" s="931"/>
      <c r="D18" s="739">
        <f>波及推計!$X$44</f>
        <v>25200800.87641019</v>
      </c>
      <c r="E18" s="145"/>
      <c r="F18" s="93"/>
      <c r="G18" s="93"/>
      <c r="H18" s="93"/>
      <c r="I18" s="93"/>
      <c r="J18" s="93"/>
      <c r="K18" s="95"/>
      <c r="L18" s="95"/>
      <c r="M18" s="95"/>
    </row>
    <row r="19" spans="2:13" ht="9.5" customHeight="1" thickTop="1">
      <c r="B19" s="124"/>
      <c r="C19" s="124"/>
      <c r="D19" s="737"/>
      <c r="E19" s="93"/>
      <c r="F19" s="93"/>
      <c r="G19" s="93"/>
      <c r="H19" s="93"/>
      <c r="I19" s="93"/>
      <c r="J19" s="93"/>
      <c r="K19" s="95"/>
      <c r="L19" s="95"/>
      <c r="M19" s="95"/>
    </row>
    <row r="20" spans="2:13" ht="22" customHeight="1">
      <c r="B20" s="124" t="s">
        <v>206</v>
      </c>
      <c r="C20" s="124"/>
      <c r="D20" s="737">
        <f>波及推計!$AA$44</f>
        <v>15024809.783854129</v>
      </c>
      <c r="E20" s="93"/>
      <c r="F20" s="93"/>
      <c r="G20" s="93"/>
      <c r="H20" s="93"/>
      <c r="I20" s="93"/>
      <c r="J20" s="93"/>
      <c r="K20" s="95"/>
      <c r="L20" s="95"/>
      <c r="M20" s="95"/>
    </row>
    <row r="21" spans="2:13" ht="8" customHeight="1">
      <c r="D21" s="737"/>
      <c r="E21" s="93"/>
      <c r="F21" s="93"/>
      <c r="G21" s="93"/>
      <c r="H21" s="93"/>
      <c r="I21" s="93"/>
      <c r="J21" s="93"/>
      <c r="K21" s="95"/>
      <c r="L21" s="95"/>
      <c r="M21" s="95"/>
    </row>
    <row r="22" spans="2:13" ht="22" customHeight="1">
      <c r="B22" s="142" t="s">
        <v>207</v>
      </c>
      <c r="C22" s="142"/>
      <c r="D22" s="737">
        <f>波及推計!$AD$44</f>
        <v>1822076.4841174013</v>
      </c>
      <c r="E22" s="262" t="s">
        <v>162</v>
      </c>
      <c r="F22" s="119"/>
      <c r="G22" s="93"/>
      <c r="H22" s="93"/>
      <c r="I22" s="93"/>
      <c r="J22" s="93"/>
      <c r="K22" s="95"/>
      <c r="L22" s="95"/>
      <c r="M22" s="95"/>
    </row>
    <row r="23" spans="2:13" ht="18" customHeight="1">
      <c r="D23" s="128"/>
      <c r="G23" s="93"/>
      <c r="H23" s="93"/>
      <c r="I23" s="93"/>
      <c r="J23" s="93"/>
      <c r="K23" s="95"/>
      <c r="L23" s="95"/>
      <c r="M23" s="95"/>
    </row>
    <row r="24" spans="2:13" s="123" customFormat="1" ht="33" customHeight="1">
      <c r="B24" s="930" t="s">
        <v>208</v>
      </c>
      <c r="C24" s="931"/>
      <c r="D24" s="740">
        <f>+D18/D10</f>
        <v>1.8004366148657844</v>
      </c>
      <c r="G24" s="124"/>
      <c r="H24" s="124"/>
      <c r="I24" s="124"/>
      <c r="J24" s="124"/>
      <c r="K24" s="126"/>
      <c r="L24" s="126"/>
      <c r="M24" s="126"/>
    </row>
    <row r="25" spans="2:13" ht="32.5" customHeight="1">
      <c r="B25" s="933" t="s">
        <v>2053</v>
      </c>
      <c r="C25" s="934"/>
      <c r="D25" s="742">
        <f>+D16/D12</f>
        <v>0.16392046992972403</v>
      </c>
      <c r="G25" s="93"/>
      <c r="H25" s="93"/>
      <c r="I25" s="93"/>
      <c r="J25" s="93"/>
      <c r="K25" s="95"/>
      <c r="L25" s="95"/>
      <c r="M25" s="95"/>
    </row>
    <row r="26" spans="2:13" ht="18" customHeight="1">
      <c r="G26" s="93"/>
      <c r="H26" s="93"/>
      <c r="I26" s="93"/>
      <c r="J26" s="93"/>
      <c r="K26" s="95"/>
      <c r="L26" s="95"/>
      <c r="M26" s="95"/>
    </row>
    <row r="27" spans="2:13" ht="18" customHeight="1">
      <c r="B27" s="695" t="s">
        <v>2036</v>
      </c>
      <c r="C27" s="695"/>
      <c r="D27" s="741">
        <f>+波及推計!AF44</f>
        <v>435598525.67196625</v>
      </c>
      <c r="E27" s="687"/>
      <c r="G27" s="93"/>
      <c r="H27" s="93"/>
      <c r="I27" s="93"/>
      <c r="J27" s="93"/>
      <c r="K27" s="95"/>
      <c r="L27" s="95"/>
      <c r="M27" s="95"/>
    </row>
    <row r="28" spans="2:13" ht="18" customHeight="1">
      <c r="B28" s="695" t="s">
        <v>2037</v>
      </c>
      <c r="C28" s="695"/>
      <c r="D28" s="741">
        <f>+波及推計!AG44</f>
        <v>24024790.752328381</v>
      </c>
      <c r="E28" s="687"/>
      <c r="G28" s="93"/>
      <c r="H28" s="93"/>
      <c r="I28" s="93"/>
      <c r="J28" s="93"/>
      <c r="K28" s="95"/>
      <c r="L28" s="95"/>
      <c r="M28" s="95"/>
    </row>
    <row r="29" spans="2:13" ht="22" customHeight="1">
      <c r="G29" s="93"/>
      <c r="H29" s="93"/>
      <c r="I29" s="93"/>
      <c r="J29" s="93"/>
      <c r="K29" s="95"/>
      <c r="L29" s="95"/>
      <c r="M29" s="95"/>
    </row>
    <row r="41" spans="2:9" ht="22" customHeight="1">
      <c r="E41" s="99"/>
      <c r="F41" s="99"/>
      <c r="I41" s="99"/>
    </row>
    <row r="42" spans="2:9" ht="22" customHeight="1">
      <c r="D42" s="121"/>
      <c r="E42" s="100"/>
      <c r="F42" s="100"/>
      <c r="H42" s="100"/>
      <c r="I42" s="100"/>
    </row>
    <row r="43" spans="2:9" ht="22" customHeight="1">
      <c r="B43" s="125"/>
      <c r="C43" s="125"/>
      <c r="D43" s="122"/>
      <c r="E43" s="93"/>
      <c r="F43" s="93"/>
      <c r="I43" s="93"/>
    </row>
    <row r="44" spans="2:9" ht="22" customHeight="1">
      <c r="B44" s="125"/>
      <c r="C44" s="125"/>
      <c r="D44" s="122"/>
      <c r="E44" s="93"/>
      <c r="F44" s="93"/>
      <c r="H44" s="101"/>
      <c r="I44" s="93"/>
    </row>
    <row r="45" spans="2:9" ht="22" customHeight="1">
      <c r="B45" s="125"/>
      <c r="C45" s="125"/>
      <c r="D45" s="122"/>
      <c r="E45" s="93"/>
      <c r="F45" s="93"/>
      <c r="H45" s="101"/>
      <c r="I45" s="93"/>
    </row>
    <row r="46" spans="2:9" ht="22" customHeight="1">
      <c r="B46" s="125"/>
      <c r="C46" s="125"/>
      <c r="D46" s="122"/>
      <c r="E46" s="93"/>
      <c r="F46" s="93"/>
      <c r="H46" s="101"/>
      <c r="I46" s="93"/>
    </row>
    <row r="47" spans="2:9" ht="22" customHeight="1">
      <c r="H47" s="102"/>
      <c r="I47" s="96"/>
    </row>
    <row r="48" spans="2:9" ht="22" customHeight="1">
      <c r="H48" s="98"/>
      <c r="I48" s="96"/>
    </row>
  </sheetData>
  <mergeCells count="5">
    <mergeCell ref="B2:E2"/>
    <mergeCell ref="B24:C24"/>
    <mergeCell ref="B18:C18"/>
    <mergeCell ref="B4:C4"/>
    <mergeCell ref="B25:C25"/>
  </mergeCells>
  <phoneticPr fontId="21"/>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70941-674F-4C95-A6A7-304186F94E8B}">
  <sheetPr>
    <tabColor rgb="FFFFE181"/>
    <pageSetUpPr fitToPage="1"/>
  </sheetPr>
  <dimension ref="A1:BW42"/>
  <sheetViews>
    <sheetView zoomScale="30" zoomScaleNormal="30" workbookViewId="0"/>
  </sheetViews>
  <sheetFormatPr defaultRowHeight="12"/>
  <cols>
    <col min="1" max="1" width="3.81640625" style="870" customWidth="1"/>
    <col min="2" max="2" width="19.90625" style="875" customWidth="1"/>
    <col min="3" max="4" width="12.81640625" style="875" customWidth="1"/>
    <col min="5" max="5" width="2.1796875" style="875" customWidth="1"/>
    <col min="6" max="75" width="6.81640625" style="875" customWidth="1"/>
    <col min="76" max="76" width="2.81640625" style="875" customWidth="1"/>
    <col min="77" max="16384" width="8.7265625" style="875"/>
  </cols>
  <sheetData>
    <row r="1" spans="1:75" s="871" customFormat="1" ht="12.5" thickBot="1">
      <c r="A1" s="870"/>
      <c r="F1" s="871">
        <v>1</v>
      </c>
      <c r="G1" s="871">
        <v>1</v>
      </c>
      <c r="H1" s="871">
        <v>2</v>
      </c>
      <c r="I1" s="871">
        <v>2</v>
      </c>
      <c r="J1" s="871">
        <v>3</v>
      </c>
      <c r="K1" s="871">
        <v>3</v>
      </c>
      <c r="L1" s="871">
        <v>4</v>
      </c>
      <c r="M1" s="871">
        <v>4</v>
      </c>
      <c r="N1" s="871">
        <v>5</v>
      </c>
      <c r="O1" s="871">
        <v>5</v>
      </c>
      <c r="P1" s="871">
        <v>6</v>
      </c>
      <c r="Q1" s="871">
        <v>6</v>
      </c>
      <c r="R1" s="871">
        <v>7</v>
      </c>
      <c r="S1" s="871">
        <v>7</v>
      </c>
      <c r="T1" s="871">
        <v>8</v>
      </c>
      <c r="U1" s="871">
        <v>8</v>
      </c>
      <c r="V1" s="871">
        <v>9</v>
      </c>
      <c r="W1" s="871">
        <v>9</v>
      </c>
      <c r="X1" s="871">
        <v>10</v>
      </c>
      <c r="Y1" s="871">
        <v>10</v>
      </c>
      <c r="Z1" s="871">
        <v>11</v>
      </c>
      <c r="AA1" s="871">
        <v>11</v>
      </c>
      <c r="AB1" s="871">
        <v>12</v>
      </c>
      <c r="AC1" s="871">
        <v>12</v>
      </c>
      <c r="AD1" s="871">
        <v>13</v>
      </c>
      <c r="AE1" s="871">
        <v>13</v>
      </c>
      <c r="AF1" s="871">
        <v>14</v>
      </c>
      <c r="AG1" s="871">
        <v>14</v>
      </c>
      <c r="AH1" s="871">
        <v>15</v>
      </c>
      <c r="AI1" s="871">
        <v>15</v>
      </c>
      <c r="AJ1" s="871">
        <v>16</v>
      </c>
      <c r="AK1" s="871">
        <v>16</v>
      </c>
      <c r="AL1" s="871">
        <v>17</v>
      </c>
      <c r="AM1" s="871">
        <v>17</v>
      </c>
      <c r="AN1" s="871">
        <v>18</v>
      </c>
      <c r="AO1" s="871">
        <v>18</v>
      </c>
      <c r="AP1" s="871">
        <v>19</v>
      </c>
      <c r="AQ1" s="871">
        <v>19</v>
      </c>
      <c r="AR1" s="871">
        <v>20</v>
      </c>
      <c r="AS1" s="871">
        <v>20</v>
      </c>
      <c r="AT1" s="871">
        <v>21</v>
      </c>
      <c r="AU1" s="871">
        <v>21</v>
      </c>
      <c r="AV1" s="871">
        <v>22</v>
      </c>
      <c r="AW1" s="871">
        <v>22</v>
      </c>
      <c r="AX1" s="871">
        <v>23</v>
      </c>
      <c r="AY1" s="871">
        <v>23</v>
      </c>
      <c r="AZ1" s="871">
        <v>24</v>
      </c>
      <c r="BA1" s="871">
        <v>24</v>
      </c>
      <c r="BB1" s="871">
        <v>25</v>
      </c>
      <c r="BC1" s="871">
        <v>25</v>
      </c>
      <c r="BD1" s="871">
        <v>26</v>
      </c>
      <c r="BE1" s="871">
        <v>26</v>
      </c>
      <c r="BF1" s="871">
        <v>27</v>
      </c>
      <c r="BG1" s="871">
        <v>27</v>
      </c>
      <c r="BH1" s="871">
        <v>28</v>
      </c>
      <c r="BI1" s="871">
        <v>28</v>
      </c>
      <c r="BJ1" s="871">
        <v>29</v>
      </c>
      <c r="BK1" s="871">
        <v>29</v>
      </c>
      <c r="BL1" s="871">
        <v>30</v>
      </c>
      <c r="BM1" s="871">
        <v>30</v>
      </c>
      <c r="BN1" s="871">
        <v>31</v>
      </c>
      <c r="BO1" s="871">
        <v>31</v>
      </c>
      <c r="BP1" s="871">
        <v>32</v>
      </c>
      <c r="BQ1" s="871">
        <v>32</v>
      </c>
      <c r="BR1" s="871">
        <v>33</v>
      </c>
      <c r="BS1" s="871">
        <v>33</v>
      </c>
      <c r="BT1" s="871">
        <v>34</v>
      </c>
      <c r="BU1" s="871">
        <v>34</v>
      </c>
      <c r="BV1" s="871">
        <v>35</v>
      </c>
      <c r="BW1" s="871">
        <v>35</v>
      </c>
    </row>
    <row r="2" spans="1:75" ht="27" customHeight="1" thickBot="1">
      <c r="B2" s="872"/>
      <c r="C2" s="873" t="s">
        <v>2065</v>
      </c>
      <c r="D2" s="874" t="s">
        <v>2066</v>
      </c>
      <c r="F2" s="902">
        <v>0</v>
      </c>
      <c r="G2" s="903">
        <f>$C3/SUM($C$3:$C$37)*100</f>
        <v>1.2159864745466256</v>
      </c>
      <c r="H2" s="904">
        <f>$C3/SUM($C$3:$C$37)*100</f>
        <v>1.2159864745466256</v>
      </c>
      <c r="I2" s="903">
        <f>$C4/SUM($C$3:$C$37)*100+G$2</f>
        <v>1.2657967597620776</v>
      </c>
      <c r="J2" s="904">
        <f>$C4/SUM($C$3:$C$37)*100+H$2</f>
        <v>1.2657967597620776</v>
      </c>
      <c r="K2" s="903">
        <f>$C5/SUM($C$3:$C$37)*100+I$2</f>
        <v>5.0087955437629184</v>
      </c>
      <c r="L2" s="904">
        <f>$C5/SUM($C$3:$C$37)*100+J$2</f>
        <v>5.0087955437629184</v>
      </c>
      <c r="M2" s="903">
        <f>$C6/SUM($C$3:$C$37)*100+K$2</f>
        <v>5.2950389654494066</v>
      </c>
      <c r="N2" s="904">
        <f>$C6/SUM($C$3:$C$37)*100+L$2</f>
        <v>5.2950389654494066</v>
      </c>
      <c r="O2" s="903">
        <f>$C7/SUM($C$3:$C$37)*100+M$2</f>
        <v>6.4200015710321239</v>
      </c>
      <c r="P2" s="904">
        <f>$C7/SUM($C$3:$C$37)*100+N$2</f>
        <v>6.4200015710321239</v>
      </c>
      <c r="Q2" s="903">
        <f>$C8/SUM($C$3:$C$37)*100+O$2</f>
        <v>9.2052288083835414</v>
      </c>
      <c r="R2" s="904">
        <f>$C8/SUM($C$3:$C$37)*100+P$2</f>
        <v>9.2052288083835414</v>
      </c>
      <c r="S2" s="903">
        <f>$C9/SUM($C$3:$C$37)*100+Q$2</f>
        <v>10.508341956962079</v>
      </c>
      <c r="T2" s="904">
        <f>$C9/SUM($C$3:$C$37)*100+R$2</f>
        <v>10.508341956962079</v>
      </c>
      <c r="U2" s="903">
        <f>$C10/SUM($C$3:$C$37)*100+S$2</f>
        <v>11.854139774174586</v>
      </c>
      <c r="V2" s="904">
        <f>$C10/SUM($C$3:$C$37)*100+T$2</f>
        <v>11.854139774174586</v>
      </c>
      <c r="W2" s="903">
        <f>$C11/SUM($C$3:$C$37)*100+U$2</f>
        <v>12.500880217151167</v>
      </c>
      <c r="X2" s="904">
        <f>$C11/SUM($C$3:$C$37)*100+V$2</f>
        <v>12.500880217151167</v>
      </c>
      <c r="Y2" s="903">
        <f>$C12/SUM($C$3:$C$37)*100+W$2</f>
        <v>14.57021461509893</v>
      </c>
      <c r="Z2" s="904">
        <f>$C12/SUM($C$3:$C$37)*100+X$2</f>
        <v>14.57021461509893</v>
      </c>
      <c r="AA2" s="903">
        <f>$C13/SUM($C$3:$C$37)*100+Y$2</f>
        <v>15.378230900417684</v>
      </c>
      <c r="AB2" s="904">
        <f>$C13/SUM($C$3:$C$37)*100+Z$2</f>
        <v>15.378230900417684</v>
      </c>
      <c r="AC2" s="903">
        <f>$C14/SUM($C$3:$C$37)*100+AA$2</f>
        <v>16.562811876018721</v>
      </c>
      <c r="AD2" s="904">
        <f>$C14/SUM($C$3:$C$37)*100+AB$2</f>
        <v>16.562811876018721</v>
      </c>
      <c r="AE2" s="903">
        <f>$C15/SUM($C$3:$C$37)*100+AC$2</f>
        <v>17.584861375393686</v>
      </c>
      <c r="AF2" s="904">
        <f>$C15/SUM($C$3:$C$37)*100+AD$2</f>
        <v>17.584861375393686</v>
      </c>
      <c r="AG2" s="903">
        <f>$C16/SUM($C$3:$C$37)*100+AE$2</f>
        <v>19.21073369455954</v>
      </c>
      <c r="AH2" s="904">
        <f>$C16/SUM($C$3:$C$37)*100+AF$2</f>
        <v>19.21073369455954</v>
      </c>
      <c r="AI2" s="903">
        <f>$C17/SUM($C$3:$C$37)*100+AG$2</f>
        <v>19.771969688594872</v>
      </c>
      <c r="AJ2" s="904">
        <f>$C17/SUM($C$3:$C$37)*100+AH$2</f>
        <v>19.771969688594872</v>
      </c>
      <c r="AK2" s="903">
        <f>$C18/SUM($C$3:$C$37)*100+AI$2</f>
        <v>21.04888169434853</v>
      </c>
      <c r="AL2" s="904">
        <f>$C18/SUM($C$3:$C$37)*100+AJ$2</f>
        <v>21.04888169434853</v>
      </c>
      <c r="AM2" s="903">
        <f>$C19/SUM($C$3:$C$37)*100+AK$2</f>
        <v>22.583433075871387</v>
      </c>
      <c r="AN2" s="904">
        <f>$C19/SUM($C$3:$C$37)*100+AL$2</f>
        <v>22.583433075871387</v>
      </c>
      <c r="AO2" s="903">
        <f>$C20/SUM($C$3:$C$37)*100+AM$2</f>
        <v>23.054402376986825</v>
      </c>
      <c r="AP2" s="904">
        <f>$C20/SUM($C$3:$C$37)*100+AN$2</f>
        <v>23.054402376986825</v>
      </c>
      <c r="AQ2" s="903">
        <f>$C21/SUM($C$3:$C$37)*100+AO$2</f>
        <v>27.704185947851428</v>
      </c>
      <c r="AR2" s="904">
        <f>$C21/SUM($C$3:$C$37)*100+AP$2</f>
        <v>27.704185947851428</v>
      </c>
      <c r="AS2" s="903">
        <f>$C22/SUM($C$3:$C$37)*100+AQ$2</f>
        <v>28.566333830236832</v>
      </c>
      <c r="AT2" s="904">
        <f>$C22/SUM($C$3:$C$37)*100+AR$2</f>
        <v>28.566333830236832</v>
      </c>
      <c r="AU2" s="903">
        <f>$C23/SUM($C$3:$C$37)*100+AS$2</f>
        <v>35.340254922765794</v>
      </c>
      <c r="AV2" s="904">
        <f>$C23/SUM($C$3:$C$37)*100+AT$2</f>
        <v>35.340254922765794</v>
      </c>
      <c r="AW2" s="903">
        <f>$C24/SUM($C$3:$C$37)*100+AU$2</f>
        <v>37.626789103986567</v>
      </c>
      <c r="AX2" s="904">
        <f>$C24/SUM($C$3:$C$37)*100+AV$2</f>
        <v>37.626789103986567</v>
      </c>
      <c r="AY2" s="903">
        <f>$C25/SUM($C$3:$C$37)*100+AW$2</f>
        <v>38.072285036290339</v>
      </c>
      <c r="AZ2" s="904">
        <f>$C25/SUM($C$3:$C$37)*100+AX$2</f>
        <v>38.072285036290339</v>
      </c>
      <c r="BA2" s="903">
        <f>$C26/SUM($C$3:$C$37)*100+AY$2</f>
        <v>38.661536838957858</v>
      </c>
      <c r="BB2" s="904">
        <f>$C26/SUM($C$3:$C$37)*100+AZ$2</f>
        <v>38.661536838957858</v>
      </c>
      <c r="BC2" s="903">
        <f>$C27/SUM($C$3:$C$37)*100+BA$2</f>
        <v>47.778949451436681</v>
      </c>
      <c r="BD2" s="904">
        <f>$C27/SUM($C$3:$C$37)*100+BB$2</f>
        <v>47.778949451436681</v>
      </c>
      <c r="BE2" s="903">
        <f>$C28/SUM($C$3:$C$37)*100+BC$2</f>
        <v>51.351796224833926</v>
      </c>
      <c r="BF2" s="904">
        <f>$C28/SUM($C$3:$C$37)*100+BD$2</f>
        <v>51.351796224833926</v>
      </c>
      <c r="BG2" s="903">
        <f>$C29/SUM($C$3:$C$37)*100+BE$2</f>
        <v>60.255851476626731</v>
      </c>
      <c r="BH2" s="904">
        <f>$C29/SUM($C$3:$C$37)*100+BF$2</f>
        <v>60.255851476626731</v>
      </c>
      <c r="BI2" s="903">
        <f>$C30/SUM($C$3:$C$37)*100+BG$2</f>
        <v>65.153589354981179</v>
      </c>
      <c r="BJ2" s="904">
        <f>$C30/SUM($C$3:$C$37)*100+BH$2</f>
        <v>65.153589354981179</v>
      </c>
      <c r="BK2" s="903">
        <f>$C31/SUM($C$3:$C$37)*100+BI$2</f>
        <v>71.542973971833547</v>
      </c>
      <c r="BL2" s="904">
        <f>$C31/SUM($C$3:$C$37)*100+BJ$2</f>
        <v>71.542973971833547</v>
      </c>
      <c r="BM2" s="903">
        <f>$C32/SUM($C$3:$C$37)*100+BK$2</f>
        <v>75.734661414345567</v>
      </c>
      <c r="BN2" s="904">
        <f>$C32/SUM($C$3:$C$37)*100+BL$2</f>
        <v>75.734661414345567</v>
      </c>
      <c r="BO2" s="903">
        <f>$C33/SUM($C$3:$C$37)*100+BM$2</f>
        <v>80.246617409932853</v>
      </c>
      <c r="BP2" s="904">
        <f>$C33/SUM($C$3:$C$37)*100+BN$2</f>
        <v>80.246617409932853</v>
      </c>
      <c r="BQ2" s="903">
        <f>$C34/SUM($C$3:$C$37)*100+BO$2</f>
        <v>87.322466285060031</v>
      </c>
      <c r="BR2" s="904">
        <f>$C34/SUM($C$3:$C$37)*100+BP$2</f>
        <v>87.322466285060031</v>
      </c>
      <c r="BS2" s="903">
        <f>$C35/SUM($C$3:$C$37)*100+BQ$2</f>
        <v>87.791982299843724</v>
      </c>
      <c r="BT2" s="904">
        <f>$C35/SUM($C$3:$C$37)*100+BR$2</f>
        <v>87.791982299843724</v>
      </c>
      <c r="BU2" s="903">
        <f>$C36/SUM($C$3:$C$37)*100+BS$2</f>
        <v>96.107966550259476</v>
      </c>
      <c r="BV2" s="904">
        <f>$C36/SUM($C$3:$C$37)*100+BT$2</f>
        <v>96.107966550259476</v>
      </c>
      <c r="BW2" s="905">
        <f>$C37/SUM($C$3:$C$37)*100+BU$2</f>
        <v>100</v>
      </c>
    </row>
    <row r="3" spans="1:75">
      <c r="A3" s="870">
        <v>1</v>
      </c>
      <c r="B3" s="877" t="s">
        <v>234</v>
      </c>
      <c r="C3" s="880">
        <f>生産者価格評価表!BC7</f>
        <v>12365811</v>
      </c>
      <c r="D3" s="884">
        <f>入力と結果!M7</f>
        <v>462888.29476899724</v>
      </c>
      <c r="F3" s="900">
        <f>$D3</f>
        <v>462888.29476899724</v>
      </c>
      <c r="G3" s="901">
        <f>$D3</f>
        <v>462888.29476899724</v>
      </c>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889"/>
      <c r="AJ3" s="889"/>
      <c r="AK3" s="889"/>
      <c r="AL3" s="889"/>
      <c r="AM3" s="889"/>
      <c r="AN3" s="889"/>
      <c r="AO3" s="889"/>
      <c r="AP3" s="889"/>
      <c r="AQ3" s="889"/>
      <c r="AR3" s="889"/>
      <c r="AS3" s="889"/>
      <c r="AT3" s="889"/>
      <c r="AU3" s="889"/>
      <c r="AV3" s="889"/>
      <c r="AW3" s="889"/>
      <c r="AX3" s="889"/>
      <c r="AY3" s="889"/>
      <c r="AZ3" s="889"/>
      <c r="BA3" s="889"/>
      <c r="BB3" s="889"/>
      <c r="BC3" s="889"/>
      <c r="BD3" s="889"/>
      <c r="BE3" s="889"/>
      <c r="BF3" s="889"/>
      <c r="BG3" s="889"/>
      <c r="BH3" s="889"/>
      <c r="BI3" s="889"/>
      <c r="BJ3" s="889"/>
      <c r="BK3" s="889"/>
      <c r="BL3" s="889"/>
      <c r="BM3" s="889"/>
      <c r="BN3" s="889"/>
      <c r="BO3" s="889"/>
      <c r="BP3" s="889"/>
      <c r="BQ3" s="889"/>
      <c r="BR3" s="889"/>
      <c r="BS3" s="889"/>
      <c r="BT3" s="889"/>
      <c r="BU3" s="889"/>
      <c r="BV3" s="889"/>
      <c r="BW3" s="892"/>
    </row>
    <row r="4" spans="1:75">
      <c r="A4" s="870">
        <v>2</v>
      </c>
      <c r="B4" s="878" t="s">
        <v>85</v>
      </c>
      <c r="C4" s="881">
        <f>生産者価格評価表!BC8</f>
        <v>506539</v>
      </c>
      <c r="D4" s="885">
        <f>入力と結果!M8</f>
        <v>12464.016730986119</v>
      </c>
      <c r="F4" s="888"/>
      <c r="G4" s="889"/>
      <c r="H4" s="890">
        <f>$D4</f>
        <v>12464.016730986119</v>
      </c>
      <c r="I4" s="891">
        <f>$D4</f>
        <v>12464.016730986119</v>
      </c>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889"/>
      <c r="AM4" s="889"/>
      <c r="AN4" s="889"/>
      <c r="AO4" s="889"/>
      <c r="AP4" s="889"/>
      <c r="AQ4" s="889"/>
      <c r="AR4" s="889"/>
      <c r="AS4" s="889"/>
      <c r="AT4" s="889"/>
      <c r="AU4" s="889"/>
      <c r="AV4" s="889"/>
      <c r="AW4" s="889"/>
      <c r="AX4" s="889"/>
      <c r="AY4" s="889"/>
      <c r="AZ4" s="889"/>
      <c r="BA4" s="889"/>
      <c r="BB4" s="889"/>
      <c r="BC4" s="889"/>
      <c r="BD4" s="889"/>
      <c r="BE4" s="889"/>
      <c r="BF4" s="889"/>
      <c r="BG4" s="889"/>
      <c r="BH4" s="889"/>
      <c r="BI4" s="889"/>
      <c r="BJ4" s="889"/>
      <c r="BK4" s="889"/>
      <c r="BL4" s="889"/>
      <c r="BM4" s="889"/>
      <c r="BN4" s="889"/>
      <c r="BO4" s="889"/>
      <c r="BP4" s="889"/>
      <c r="BQ4" s="889"/>
      <c r="BR4" s="889"/>
      <c r="BS4" s="889"/>
      <c r="BT4" s="889"/>
      <c r="BU4" s="889"/>
      <c r="BV4" s="889"/>
      <c r="BW4" s="892"/>
    </row>
    <row r="5" spans="1:75">
      <c r="A5" s="870">
        <v>3</v>
      </c>
      <c r="B5" s="878" t="s">
        <v>86</v>
      </c>
      <c r="C5" s="881">
        <f>生産者価格評価表!BC9</f>
        <v>38063923</v>
      </c>
      <c r="D5" s="885">
        <f>入力と結果!M9</f>
        <v>1478190.4945472023</v>
      </c>
      <c r="F5" s="888"/>
      <c r="G5" s="889"/>
      <c r="H5" s="889"/>
      <c r="I5" s="889"/>
      <c r="J5" s="890">
        <f>$D5</f>
        <v>1478190.4945472023</v>
      </c>
      <c r="K5" s="891">
        <f>$D5</f>
        <v>1478190.4945472023</v>
      </c>
      <c r="L5" s="889"/>
      <c r="M5" s="889"/>
      <c r="N5" s="889"/>
      <c r="O5" s="889"/>
      <c r="P5" s="889"/>
      <c r="Q5" s="889"/>
      <c r="R5" s="889"/>
      <c r="S5" s="889"/>
      <c r="T5" s="889"/>
      <c r="U5" s="889"/>
      <c r="V5" s="889"/>
      <c r="W5" s="889"/>
      <c r="X5" s="889"/>
      <c r="Y5" s="889"/>
      <c r="Z5" s="889"/>
      <c r="AA5" s="889"/>
      <c r="AB5" s="889"/>
      <c r="AC5" s="889"/>
      <c r="AD5" s="889"/>
      <c r="AE5" s="889"/>
      <c r="AF5" s="889"/>
      <c r="AG5" s="889"/>
      <c r="AH5" s="889"/>
      <c r="AI5" s="889"/>
      <c r="AJ5" s="889"/>
      <c r="AK5" s="889"/>
      <c r="AL5" s="889"/>
      <c r="AM5" s="889"/>
      <c r="AN5" s="889"/>
      <c r="AO5" s="889"/>
      <c r="AP5" s="889"/>
      <c r="AQ5" s="889"/>
      <c r="AR5" s="889"/>
      <c r="AS5" s="889"/>
      <c r="AT5" s="889"/>
      <c r="AU5" s="889"/>
      <c r="AV5" s="889"/>
      <c r="AW5" s="889"/>
      <c r="AX5" s="889"/>
      <c r="AY5" s="889"/>
      <c r="AZ5" s="889"/>
      <c r="BA5" s="889"/>
      <c r="BB5" s="889"/>
      <c r="BC5" s="889"/>
      <c r="BD5" s="889"/>
      <c r="BE5" s="889"/>
      <c r="BF5" s="889"/>
      <c r="BG5" s="889"/>
      <c r="BH5" s="889"/>
      <c r="BI5" s="889"/>
      <c r="BJ5" s="889"/>
      <c r="BK5" s="889"/>
      <c r="BL5" s="889"/>
      <c r="BM5" s="889"/>
      <c r="BN5" s="889"/>
      <c r="BO5" s="889"/>
      <c r="BP5" s="889"/>
      <c r="BQ5" s="889"/>
      <c r="BR5" s="889"/>
      <c r="BS5" s="889"/>
      <c r="BT5" s="889"/>
      <c r="BU5" s="889"/>
      <c r="BV5" s="889"/>
      <c r="BW5" s="892"/>
    </row>
    <row r="6" spans="1:75">
      <c r="A6" s="870">
        <v>4</v>
      </c>
      <c r="B6" s="878" t="s">
        <v>87</v>
      </c>
      <c r="C6" s="881">
        <f>生産者価格評価表!BC10</f>
        <v>2910914</v>
      </c>
      <c r="D6" s="885">
        <f>入力と結果!M10</f>
        <v>69977.13133518066</v>
      </c>
      <c r="F6" s="888"/>
      <c r="G6" s="889"/>
      <c r="H6" s="889"/>
      <c r="I6" s="889"/>
      <c r="J6" s="889"/>
      <c r="K6" s="889"/>
      <c r="L6" s="890">
        <f>$D6</f>
        <v>69977.13133518066</v>
      </c>
      <c r="M6" s="891">
        <f>$D6</f>
        <v>69977.13133518066</v>
      </c>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89"/>
      <c r="AY6" s="889"/>
      <c r="AZ6" s="889"/>
      <c r="BA6" s="889"/>
      <c r="BB6" s="889"/>
      <c r="BC6" s="889"/>
      <c r="BD6" s="889"/>
      <c r="BE6" s="889"/>
      <c r="BF6" s="889"/>
      <c r="BG6" s="889"/>
      <c r="BH6" s="889"/>
      <c r="BI6" s="889"/>
      <c r="BJ6" s="889"/>
      <c r="BK6" s="889"/>
      <c r="BL6" s="889"/>
      <c r="BM6" s="889"/>
      <c r="BN6" s="889"/>
      <c r="BO6" s="889"/>
      <c r="BP6" s="889"/>
      <c r="BQ6" s="889"/>
      <c r="BR6" s="889"/>
      <c r="BS6" s="889"/>
      <c r="BT6" s="889"/>
      <c r="BU6" s="889"/>
      <c r="BV6" s="889"/>
      <c r="BW6" s="892"/>
    </row>
    <row r="7" spans="1:75">
      <c r="A7" s="870">
        <v>5</v>
      </c>
      <c r="B7" s="878" t="s">
        <v>88</v>
      </c>
      <c r="C7" s="881">
        <f>生産者価格評価表!BC11</f>
        <v>11440156</v>
      </c>
      <c r="D7" s="885">
        <f>入力と結果!M11</f>
        <v>216599.27707322541</v>
      </c>
      <c r="F7" s="888"/>
      <c r="G7" s="889"/>
      <c r="H7" s="889"/>
      <c r="I7" s="889"/>
      <c r="J7" s="889"/>
      <c r="K7" s="889"/>
      <c r="L7" s="889"/>
      <c r="M7" s="889"/>
      <c r="N7" s="890">
        <f>$D7</f>
        <v>216599.27707322541</v>
      </c>
      <c r="O7" s="891">
        <f>$D7</f>
        <v>216599.27707322541</v>
      </c>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89"/>
      <c r="AY7" s="889"/>
      <c r="AZ7" s="889"/>
      <c r="BA7" s="889"/>
      <c r="BB7" s="889"/>
      <c r="BC7" s="889"/>
      <c r="BD7" s="889"/>
      <c r="BE7" s="889"/>
      <c r="BF7" s="889"/>
      <c r="BG7" s="889"/>
      <c r="BH7" s="889"/>
      <c r="BI7" s="889"/>
      <c r="BJ7" s="889"/>
      <c r="BK7" s="889"/>
      <c r="BL7" s="889"/>
      <c r="BM7" s="889"/>
      <c r="BN7" s="889"/>
      <c r="BO7" s="889"/>
      <c r="BP7" s="889"/>
      <c r="BQ7" s="889"/>
      <c r="BR7" s="889"/>
      <c r="BS7" s="889"/>
      <c r="BT7" s="889"/>
      <c r="BU7" s="889"/>
      <c r="BV7" s="889"/>
      <c r="BW7" s="892"/>
    </row>
    <row r="8" spans="1:75">
      <c r="A8" s="870">
        <v>6</v>
      </c>
      <c r="B8" s="878" t="s">
        <v>89</v>
      </c>
      <c r="C8" s="881">
        <f>生産者価格評価表!BC12</f>
        <v>28323994</v>
      </c>
      <c r="D8" s="885">
        <f>入力と結果!M12</f>
        <v>378161.36604290642</v>
      </c>
      <c r="F8" s="893"/>
      <c r="G8" s="894"/>
      <c r="H8" s="894"/>
      <c r="I8" s="894"/>
      <c r="J8" s="894"/>
      <c r="K8" s="894"/>
      <c r="L8" s="894"/>
      <c r="M8" s="894"/>
      <c r="N8" s="894"/>
      <c r="O8" s="894"/>
      <c r="P8" s="890">
        <f>$D8</f>
        <v>378161.36604290642</v>
      </c>
      <c r="Q8" s="891">
        <f>$D8</f>
        <v>378161.36604290642</v>
      </c>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4"/>
      <c r="AY8" s="894"/>
      <c r="AZ8" s="894"/>
      <c r="BA8" s="894"/>
      <c r="BB8" s="894"/>
      <c r="BC8" s="894"/>
      <c r="BD8" s="894"/>
      <c r="BE8" s="894"/>
      <c r="BF8" s="894"/>
      <c r="BG8" s="894"/>
      <c r="BH8" s="894"/>
      <c r="BI8" s="894"/>
      <c r="BJ8" s="894"/>
      <c r="BK8" s="894"/>
      <c r="BL8" s="894"/>
      <c r="BM8" s="894"/>
      <c r="BN8" s="894"/>
      <c r="BO8" s="894"/>
      <c r="BP8" s="894"/>
      <c r="BQ8" s="894"/>
      <c r="BR8" s="894"/>
      <c r="BS8" s="894"/>
      <c r="BT8" s="894"/>
      <c r="BU8" s="894"/>
      <c r="BV8" s="894"/>
      <c r="BW8" s="895"/>
    </row>
    <row r="9" spans="1:75">
      <c r="A9" s="870">
        <v>7</v>
      </c>
      <c r="B9" s="878" t="s">
        <v>90</v>
      </c>
      <c r="C9" s="882">
        <f>生産者価格評価表!BC13</f>
        <v>13251834</v>
      </c>
      <c r="D9" s="886">
        <f>入力と結果!M13</f>
        <v>371178.12074315338</v>
      </c>
      <c r="F9" s="893"/>
      <c r="G9" s="894"/>
      <c r="H9" s="894"/>
      <c r="I9" s="894"/>
      <c r="J9" s="894"/>
      <c r="K9" s="894"/>
      <c r="L9" s="894"/>
      <c r="M9" s="894"/>
      <c r="N9" s="894"/>
      <c r="O9" s="894"/>
      <c r="P9" s="894"/>
      <c r="Q9" s="894"/>
      <c r="R9" s="890">
        <f>$D9</f>
        <v>371178.12074315338</v>
      </c>
      <c r="S9" s="891">
        <f>$D9</f>
        <v>371178.12074315338</v>
      </c>
      <c r="T9" s="894"/>
      <c r="U9" s="894"/>
      <c r="V9" s="894"/>
      <c r="W9" s="894"/>
      <c r="X9" s="89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4"/>
      <c r="AY9" s="894"/>
      <c r="AZ9" s="894"/>
      <c r="BA9" s="894"/>
      <c r="BB9" s="894"/>
      <c r="BC9" s="894"/>
      <c r="BD9" s="894"/>
      <c r="BE9" s="894"/>
      <c r="BF9" s="894"/>
      <c r="BG9" s="894"/>
      <c r="BH9" s="894"/>
      <c r="BI9" s="894"/>
      <c r="BJ9" s="894"/>
      <c r="BK9" s="894"/>
      <c r="BL9" s="894"/>
      <c r="BM9" s="894"/>
      <c r="BN9" s="894"/>
      <c r="BO9" s="894"/>
      <c r="BP9" s="894"/>
      <c r="BQ9" s="894"/>
      <c r="BR9" s="894"/>
      <c r="BS9" s="894"/>
      <c r="BT9" s="894"/>
      <c r="BU9" s="894"/>
      <c r="BV9" s="894"/>
      <c r="BW9" s="895"/>
    </row>
    <row r="10" spans="1:75">
      <c r="A10" s="870">
        <v>8</v>
      </c>
      <c r="B10" s="878" t="s">
        <v>235</v>
      </c>
      <c r="C10" s="882">
        <f>生産者価格評価表!BC14</f>
        <v>13685910</v>
      </c>
      <c r="D10" s="886">
        <f>入力と結果!M14</f>
        <v>220691.51167716132</v>
      </c>
      <c r="F10" s="893"/>
      <c r="G10" s="894"/>
      <c r="H10" s="894"/>
      <c r="I10" s="894"/>
      <c r="J10" s="894"/>
      <c r="K10" s="894"/>
      <c r="L10" s="894"/>
      <c r="M10" s="894"/>
      <c r="N10" s="894"/>
      <c r="O10" s="894"/>
      <c r="P10" s="894"/>
      <c r="Q10" s="894"/>
      <c r="R10" s="894"/>
      <c r="S10" s="894"/>
      <c r="T10" s="890">
        <f>$D10</f>
        <v>220691.51167716132</v>
      </c>
      <c r="U10" s="891">
        <f>$D10</f>
        <v>220691.51167716132</v>
      </c>
      <c r="V10" s="894"/>
      <c r="W10" s="894"/>
      <c r="X10" s="894"/>
      <c r="Y10" s="894"/>
      <c r="Z10" s="894"/>
      <c r="AA10" s="894"/>
      <c r="AB10" s="894"/>
      <c r="AC10" s="894"/>
      <c r="AD10" s="894"/>
      <c r="AE10" s="894"/>
      <c r="AF10" s="894"/>
      <c r="AG10" s="894"/>
      <c r="AH10" s="894"/>
      <c r="AI10" s="894"/>
      <c r="AJ10" s="894"/>
      <c r="AK10" s="894"/>
      <c r="AL10" s="894"/>
      <c r="AM10" s="894"/>
      <c r="AN10" s="894"/>
      <c r="AO10" s="894"/>
      <c r="AP10" s="894"/>
      <c r="AQ10" s="894"/>
      <c r="AR10" s="894"/>
      <c r="AS10" s="894"/>
      <c r="AT10" s="894"/>
      <c r="AU10" s="894"/>
      <c r="AV10" s="894"/>
      <c r="AW10" s="894"/>
      <c r="AX10" s="894"/>
      <c r="AY10" s="894"/>
      <c r="AZ10" s="894"/>
      <c r="BA10" s="894"/>
      <c r="BB10" s="894"/>
      <c r="BC10" s="894"/>
      <c r="BD10" s="894"/>
      <c r="BE10" s="894"/>
      <c r="BF10" s="894"/>
      <c r="BG10" s="894"/>
      <c r="BH10" s="894"/>
      <c r="BI10" s="894"/>
      <c r="BJ10" s="894"/>
      <c r="BK10" s="894"/>
      <c r="BL10" s="894"/>
      <c r="BM10" s="894"/>
      <c r="BN10" s="894"/>
      <c r="BO10" s="894"/>
      <c r="BP10" s="894"/>
      <c r="BQ10" s="894"/>
      <c r="BR10" s="894"/>
      <c r="BS10" s="894"/>
      <c r="BT10" s="894"/>
      <c r="BU10" s="894"/>
      <c r="BV10" s="894"/>
      <c r="BW10" s="895"/>
    </row>
    <row r="11" spans="1:75">
      <c r="A11" s="870">
        <v>9</v>
      </c>
      <c r="B11" s="878" t="s">
        <v>236</v>
      </c>
      <c r="C11" s="882">
        <f>生産者価格評価表!BC15</f>
        <v>6576940</v>
      </c>
      <c r="D11" s="886">
        <f>入力と結果!M15</f>
        <v>39050.053401248835</v>
      </c>
      <c r="F11" s="893"/>
      <c r="G11" s="894"/>
      <c r="H11" s="894"/>
      <c r="I11" s="894"/>
      <c r="J11" s="894"/>
      <c r="K11" s="894"/>
      <c r="L11" s="894"/>
      <c r="M11" s="894"/>
      <c r="N11" s="894"/>
      <c r="O11" s="894"/>
      <c r="P11" s="894"/>
      <c r="Q11" s="894"/>
      <c r="R11" s="894"/>
      <c r="S11" s="894"/>
      <c r="T11" s="894"/>
      <c r="U11" s="894"/>
      <c r="V11" s="890">
        <f>$D11</f>
        <v>39050.053401248835</v>
      </c>
      <c r="W11" s="891">
        <f>$D11</f>
        <v>39050.053401248835</v>
      </c>
      <c r="X11" s="894"/>
      <c r="Y11" s="894"/>
      <c r="Z11" s="894"/>
      <c r="AA11" s="894"/>
      <c r="AB11" s="894"/>
      <c r="AC11" s="894"/>
      <c r="AD11" s="894"/>
      <c r="AE11" s="894"/>
      <c r="AF11" s="894"/>
      <c r="AG11" s="894"/>
      <c r="AH11" s="894"/>
      <c r="AI11" s="894"/>
      <c r="AJ11" s="894"/>
      <c r="AK11" s="894"/>
      <c r="AL11" s="894"/>
      <c r="AM11" s="894"/>
      <c r="AN11" s="894"/>
      <c r="AO11" s="894"/>
      <c r="AP11" s="894"/>
      <c r="AQ11" s="894"/>
      <c r="AR11" s="894"/>
      <c r="AS11" s="894"/>
      <c r="AT11" s="894"/>
      <c r="AU11" s="894"/>
      <c r="AV11" s="894"/>
      <c r="AW11" s="894"/>
      <c r="AX11" s="894"/>
      <c r="AY11" s="894"/>
      <c r="AZ11" s="894"/>
      <c r="BA11" s="894"/>
      <c r="BB11" s="894"/>
      <c r="BC11" s="894"/>
      <c r="BD11" s="894"/>
      <c r="BE11" s="894"/>
      <c r="BF11" s="894"/>
      <c r="BG11" s="894"/>
      <c r="BH11" s="894"/>
      <c r="BI11" s="894"/>
      <c r="BJ11" s="894"/>
      <c r="BK11" s="894"/>
      <c r="BL11" s="894"/>
      <c r="BM11" s="894"/>
      <c r="BN11" s="894"/>
      <c r="BO11" s="894"/>
      <c r="BP11" s="894"/>
      <c r="BQ11" s="894"/>
      <c r="BR11" s="894"/>
      <c r="BS11" s="894"/>
      <c r="BT11" s="894"/>
      <c r="BU11" s="894"/>
      <c r="BV11" s="894"/>
      <c r="BW11" s="895"/>
    </row>
    <row r="12" spans="1:75">
      <c r="A12" s="870">
        <v>10</v>
      </c>
      <c r="B12" s="878" t="s">
        <v>91</v>
      </c>
      <c r="C12" s="882">
        <f>生産者価格評価表!BC16</f>
        <v>21043818</v>
      </c>
      <c r="D12" s="886">
        <f>入力と結果!M16</f>
        <v>115838.47205369073</v>
      </c>
      <c r="F12" s="893"/>
      <c r="G12" s="894"/>
      <c r="H12" s="894"/>
      <c r="I12" s="894"/>
      <c r="J12" s="894"/>
      <c r="K12" s="894"/>
      <c r="L12" s="894"/>
      <c r="M12" s="894"/>
      <c r="N12" s="894"/>
      <c r="O12" s="894"/>
      <c r="P12" s="894"/>
      <c r="Q12" s="894"/>
      <c r="R12" s="894"/>
      <c r="S12" s="894"/>
      <c r="T12" s="894"/>
      <c r="U12" s="894"/>
      <c r="V12" s="894"/>
      <c r="W12" s="894"/>
      <c r="X12" s="890">
        <f>$D12</f>
        <v>115838.47205369073</v>
      </c>
      <c r="Y12" s="891">
        <f>$D12</f>
        <v>115838.47205369073</v>
      </c>
      <c r="Z12" s="894"/>
      <c r="AA12" s="894"/>
      <c r="AB12" s="894"/>
      <c r="AC12" s="894"/>
      <c r="AD12" s="894"/>
      <c r="AE12" s="894"/>
      <c r="AF12" s="894"/>
      <c r="AG12" s="894"/>
      <c r="AH12" s="894"/>
      <c r="AI12" s="894"/>
      <c r="AJ12" s="894"/>
      <c r="AK12" s="894"/>
      <c r="AL12" s="894"/>
      <c r="AM12" s="894"/>
      <c r="AN12" s="894"/>
      <c r="AO12" s="894"/>
      <c r="AP12" s="894"/>
      <c r="AQ12" s="894"/>
      <c r="AR12" s="894"/>
      <c r="AS12" s="894"/>
      <c r="AT12" s="894"/>
      <c r="AU12" s="894"/>
      <c r="AV12" s="894"/>
      <c r="AW12" s="894"/>
      <c r="AX12" s="894"/>
      <c r="AY12" s="894"/>
      <c r="AZ12" s="894"/>
      <c r="BA12" s="894"/>
      <c r="BB12" s="894"/>
      <c r="BC12" s="894"/>
      <c r="BD12" s="894"/>
      <c r="BE12" s="894"/>
      <c r="BF12" s="894"/>
      <c r="BG12" s="894"/>
      <c r="BH12" s="894"/>
      <c r="BI12" s="894"/>
      <c r="BJ12" s="894"/>
      <c r="BK12" s="894"/>
      <c r="BL12" s="894"/>
      <c r="BM12" s="894"/>
      <c r="BN12" s="894"/>
      <c r="BO12" s="894"/>
      <c r="BP12" s="894"/>
      <c r="BQ12" s="894"/>
      <c r="BR12" s="894"/>
      <c r="BS12" s="894"/>
      <c r="BT12" s="894"/>
      <c r="BU12" s="894"/>
      <c r="BV12" s="894"/>
      <c r="BW12" s="895"/>
    </row>
    <row r="13" spans="1:75">
      <c r="A13" s="870">
        <v>11</v>
      </c>
      <c r="B13" s="878" t="s">
        <v>92</v>
      </c>
      <c r="C13" s="882">
        <f>生産者価格評価表!BC17</f>
        <v>8217013</v>
      </c>
      <c r="D13" s="886">
        <f>入力と結果!M17</f>
        <v>44969.688432000949</v>
      </c>
      <c r="F13" s="893"/>
      <c r="G13" s="894"/>
      <c r="H13" s="894"/>
      <c r="I13" s="894"/>
      <c r="J13" s="894"/>
      <c r="K13" s="894"/>
      <c r="L13" s="894"/>
      <c r="M13" s="894"/>
      <c r="N13" s="894"/>
      <c r="O13" s="894"/>
      <c r="P13" s="894"/>
      <c r="Q13" s="894"/>
      <c r="R13" s="894"/>
      <c r="S13" s="894"/>
      <c r="T13" s="894"/>
      <c r="U13" s="894"/>
      <c r="V13" s="894"/>
      <c r="W13" s="894"/>
      <c r="X13" s="894"/>
      <c r="Y13" s="894"/>
      <c r="Z13" s="890">
        <f>$D13</f>
        <v>44969.688432000949</v>
      </c>
      <c r="AA13" s="891">
        <f>$D13</f>
        <v>44969.688432000949</v>
      </c>
      <c r="AB13" s="894"/>
      <c r="AC13" s="894"/>
      <c r="AD13" s="894"/>
      <c r="AE13" s="894"/>
      <c r="AF13" s="894"/>
      <c r="AG13" s="894"/>
      <c r="AH13" s="894"/>
      <c r="AI13" s="894"/>
      <c r="AJ13" s="894"/>
      <c r="AK13" s="894"/>
      <c r="AL13" s="894"/>
      <c r="AM13" s="894"/>
      <c r="AN13" s="894"/>
      <c r="AO13" s="894"/>
      <c r="AP13" s="894"/>
      <c r="AQ13" s="894"/>
      <c r="AR13" s="894"/>
      <c r="AS13" s="894"/>
      <c r="AT13" s="894"/>
      <c r="AU13" s="894"/>
      <c r="AV13" s="894"/>
      <c r="AW13" s="894"/>
      <c r="AX13" s="894"/>
      <c r="AY13" s="894"/>
      <c r="AZ13" s="894"/>
      <c r="BA13" s="894"/>
      <c r="BB13" s="894"/>
      <c r="BC13" s="894"/>
      <c r="BD13" s="894"/>
      <c r="BE13" s="894"/>
      <c r="BF13" s="894"/>
      <c r="BG13" s="894"/>
      <c r="BH13" s="894"/>
      <c r="BI13" s="894"/>
      <c r="BJ13" s="894"/>
      <c r="BK13" s="894"/>
      <c r="BL13" s="894"/>
      <c r="BM13" s="894"/>
      <c r="BN13" s="894"/>
      <c r="BO13" s="894"/>
      <c r="BP13" s="894"/>
      <c r="BQ13" s="894"/>
      <c r="BR13" s="894"/>
      <c r="BS13" s="894"/>
      <c r="BT13" s="894"/>
      <c r="BU13" s="894"/>
      <c r="BV13" s="894"/>
      <c r="BW13" s="895"/>
    </row>
    <row r="14" spans="1:75">
      <c r="A14" s="870">
        <v>12</v>
      </c>
      <c r="B14" s="878" t="s">
        <v>93</v>
      </c>
      <c r="C14" s="882">
        <f>生産者価格評価表!BC18</f>
        <v>12046437</v>
      </c>
      <c r="D14" s="886">
        <f>入力と結果!M18</f>
        <v>96674.73327930973</v>
      </c>
      <c r="F14" s="893"/>
      <c r="G14" s="894"/>
      <c r="H14" s="894"/>
      <c r="I14" s="894"/>
      <c r="J14" s="894"/>
      <c r="K14" s="894"/>
      <c r="L14" s="894"/>
      <c r="M14" s="894"/>
      <c r="N14" s="894"/>
      <c r="O14" s="894"/>
      <c r="P14" s="894"/>
      <c r="Q14" s="894"/>
      <c r="R14" s="894"/>
      <c r="S14" s="894"/>
      <c r="T14" s="894"/>
      <c r="U14" s="894"/>
      <c r="V14" s="894"/>
      <c r="W14" s="894"/>
      <c r="X14" s="894"/>
      <c r="Y14" s="894"/>
      <c r="Z14" s="894"/>
      <c r="AA14" s="894"/>
      <c r="AB14" s="890">
        <f>$D14</f>
        <v>96674.73327930973</v>
      </c>
      <c r="AC14" s="891">
        <f>$D14</f>
        <v>96674.73327930973</v>
      </c>
      <c r="AD14" s="894"/>
      <c r="AE14" s="894"/>
      <c r="AF14" s="894"/>
      <c r="AG14" s="894"/>
      <c r="AH14" s="894"/>
      <c r="AI14" s="894"/>
      <c r="AJ14" s="894"/>
      <c r="AK14" s="894"/>
      <c r="AL14" s="894"/>
      <c r="AM14" s="894"/>
      <c r="AN14" s="894"/>
      <c r="AO14" s="894"/>
      <c r="AP14" s="894"/>
      <c r="AQ14" s="894"/>
      <c r="AR14" s="894"/>
      <c r="AS14" s="894"/>
      <c r="AT14" s="894"/>
      <c r="AU14" s="894"/>
      <c r="AV14" s="894"/>
      <c r="AW14" s="894"/>
      <c r="AX14" s="894"/>
      <c r="AY14" s="894"/>
      <c r="AZ14" s="894"/>
      <c r="BA14" s="894"/>
      <c r="BB14" s="894"/>
      <c r="BC14" s="894"/>
      <c r="BD14" s="894"/>
      <c r="BE14" s="894"/>
      <c r="BF14" s="894"/>
      <c r="BG14" s="894"/>
      <c r="BH14" s="894"/>
      <c r="BI14" s="894"/>
      <c r="BJ14" s="894"/>
      <c r="BK14" s="894"/>
      <c r="BL14" s="894"/>
      <c r="BM14" s="894"/>
      <c r="BN14" s="894"/>
      <c r="BO14" s="894"/>
      <c r="BP14" s="894"/>
      <c r="BQ14" s="894"/>
      <c r="BR14" s="894"/>
      <c r="BS14" s="894"/>
      <c r="BT14" s="894"/>
      <c r="BU14" s="894"/>
      <c r="BV14" s="894"/>
      <c r="BW14" s="895"/>
    </row>
    <row r="15" spans="1:75">
      <c r="A15" s="870">
        <v>13</v>
      </c>
      <c r="B15" s="878" t="s">
        <v>1</v>
      </c>
      <c r="C15" s="882">
        <f>生産者価格評価表!BC19</f>
        <v>10393595</v>
      </c>
      <c r="D15" s="886">
        <f>入力と結果!M19</f>
        <v>25918.594995236708</v>
      </c>
      <c r="F15" s="893"/>
      <c r="G15" s="894"/>
      <c r="H15" s="894"/>
      <c r="I15" s="894"/>
      <c r="J15" s="894"/>
      <c r="K15" s="894"/>
      <c r="L15" s="894"/>
      <c r="M15" s="894"/>
      <c r="N15" s="894"/>
      <c r="O15" s="894"/>
      <c r="P15" s="894"/>
      <c r="Q15" s="894"/>
      <c r="R15" s="894"/>
      <c r="S15" s="894"/>
      <c r="T15" s="894"/>
      <c r="U15" s="894"/>
      <c r="V15" s="894"/>
      <c r="W15" s="894"/>
      <c r="X15" s="894"/>
      <c r="Y15" s="894"/>
      <c r="Z15" s="894"/>
      <c r="AA15" s="894"/>
      <c r="AB15" s="894"/>
      <c r="AC15" s="894"/>
      <c r="AD15" s="890">
        <f>$D15</f>
        <v>25918.594995236708</v>
      </c>
      <c r="AE15" s="891">
        <f>$D15</f>
        <v>25918.594995236708</v>
      </c>
      <c r="AF15" s="894"/>
      <c r="AG15" s="894"/>
      <c r="AH15" s="894"/>
      <c r="AI15" s="894"/>
      <c r="AJ15" s="894"/>
      <c r="AK15" s="894"/>
      <c r="AL15" s="894"/>
      <c r="AM15" s="894"/>
      <c r="AN15" s="894"/>
      <c r="AO15" s="894"/>
      <c r="AP15" s="894"/>
      <c r="AQ15" s="894"/>
      <c r="AR15" s="894"/>
      <c r="AS15" s="894"/>
      <c r="AT15" s="894"/>
      <c r="AU15" s="894"/>
      <c r="AV15" s="894"/>
      <c r="AW15" s="894"/>
      <c r="AX15" s="894"/>
      <c r="AY15" s="894"/>
      <c r="AZ15" s="894"/>
      <c r="BA15" s="894"/>
      <c r="BB15" s="894"/>
      <c r="BC15" s="894"/>
      <c r="BD15" s="894"/>
      <c r="BE15" s="894"/>
      <c r="BF15" s="894"/>
      <c r="BG15" s="894"/>
      <c r="BH15" s="894"/>
      <c r="BI15" s="894"/>
      <c r="BJ15" s="894"/>
      <c r="BK15" s="894"/>
      <c r="BL15" s="894"/>
      <c r="BM15" s="894"/>
      <c r="BN15" s="894"/>
      <c r="BO15" s="894"/>
      <c r="BP15" s="894"/>
      <c r="BQ15" s="894"/>
      <c r="BR15" s="894"/>
      <c r="BS15" s="894"/>
      <c r="BT15" s="894"/>
      <c r="BU15" s="894"/>
      <c r="BV15" s="894"/>
      <c r="BW15" s="895"/>
    </row>
    <row r="16" spans="1:75">
      <c r="A16" s="870">
        <v>14</v>
      </c>
      <c r="B16" s="878" t="s">
        <v>2</v>
      </c>
      <c r="C16" s="882">
        <f>生産者価格評価表!BC20</f>
        <v>16534090</v>
      </c>
      <c r="D16" s="886">
        <f>入力と結果!M20</f>
        <v>24485.390119529475</v>
      </c>
      <c r="F16" s="893"/>
      <c r="G16" s="894"/>
      <c r="H16" s="894"/>
      <c r="I16" s="894"/>
      <c r="J16" s="894"/>
      <c r="K16" s="894"/>
      <c r="L16" s="894"/>
      <c r="M16" s="894"/>
      <c r="N16" s="894"/>
      <c r="O16" s="894"/>
      <c r="P16" s="894"/>
      <c r="Q16" s="894"/>
      <c r="R16" s="894"/>
      <c r="S16" s="894"/>
      <c r="T16" s="894"/>
      <c r="U16" s="894"/>
      <c r="V16" s="894"/>
      <c r="W16" s="894"/>
      <c r="X16" s="894"/>
      <c r="Y16" s="894"/>
      <c r="Z16" s="894"/>
      <c r="AA16" s="894"/>
      <c r="AB16" s="894"/>
      <c r="AC16" s="894"/>
      <c r="AD16" s="894"/>
      <c r="AE16" s="894"/>
      <c r="AF16" s="890">
        <f>$D16</f>
        <v>24485.390119529475</v>
      </c>
      <c r="AG16" s="891">
        <f>$D16</f>
        <v>24485.390119529475</v>
      </c>
      <c r="AH16" s="894"/>
      <c r="AI16" s="894"/>
      <c r="AJ16" s="894"/>
      <c r="AK16" s="894"/>
      <c r="AL16" s="894"/>
      <c r="AM16" s="894"/>
      <c r="AN16" s="894"/>
      <c r="AO16" s="894"/>
      <c r="AP16" s="894"/>
      <c r="AQ16" s="894"/>
      <c r="AR16" s="894"/>
      <c r="AS16" s="894"/>
      <c r="AT16" s="894"/>
      <c r="AU16" s="894"/>
      <c r="AV16" s="894"/>
      <c r="AW16" s="894"/>
      <c r="AX16" s="894"/>
      <c r="AY16" s="894"/>
      <c r="AZ16" s="894"/>
      <c r="BA16" s="894"/>
      <c r="BB16" s="894"/>
      <c r="BC16" s="894"/>
      <c r="BD16" s="894"/>
      <c r="BE16" s="894"/>
      <c r="BF16" s="894"/>
      <c r="BG16" s="894"/>
      <c r="BH16" s="894"/>
      <c r="BI16" s="894"/>
      <c r="BJ16" s="894"/>
      <c r="BK16" s="894"/>
      <c r="BL16" s="894"/>
      <c r="BM16" s="894"/>
      <c r="BN16" s="894"/>
      <c r="BO16" s="894"/>
      <c r="BP16" s="894"/>
      <c r="BQ16" s="894"/>
      <c r="BR16" s="894"/>
      <c r="BS16" s="894"/>
      <c r="BT16" s="894"/>
      <c r="BU16" s="894"/>
      <c r="BV16" s="894"/>
      <c r="BW16" s="895"/>
    </row>
    <row r="17" spans="1:75">
      <c r="A17" s="870">
        <v>15</v>
      </c>
      <c r="B17" s="878" t="s">
        <v>3</v>
      </c>
      <c r="C17" s="882">
        <f>生産者価格評価表!BC21</f>
        <v>5707414</v>
      </c>
      <c r="D17" s="886">
        <f>入力と結果!M21</f>
        <v>19141.778413837827</v>
      </c>
      <c r="F17" s="893"/>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c r="AE17" s="894"/>
      <c r="AF17" s="894"/>
      <c r="AG17" s="894"/>
      <c r="AH17" s="890">
        <f>$D17</f>
        <v>19141.778413837827</v>
      </c>
      <c r="AI17" s="891">
        <f>$D17</f>
        <v>19141.778413837827</v>
      </c>
      <c r="AJ17" s="894"/>
      <c r="AK17" s="894"/>
      <c r="AL17" s="894"/>
      <c r="AM17" s="894"/>
      <c r="AN17" s="894"/>
      <c r="AO17" s="894"/>
      <c r="AP17" s="894"/>
      <c r="AQ17" s="894"/>
      <c r="AR17" s="894"/>
      <c r="AS17" s="894"/>
      <c r="AT17" s="894"/>
      <c r="AU17" s="894"/>
      <c r="AV17" s="894"/>
      <c r="AW17" s="894"/>
      <c r="AX17" s="894"/>
      <c r="AY17" s="894"/>
      <c r="AZ17" s="894"/>
      <c r="BA17" s="894"/>
      <c r="BB17" s="894"/>
      <c r="BC17" s="894"/>
      <c r="BD17" s="894"/>
      <c r="BE17" s="894"/>
      <c r="BF17" s="894"/>
      <c r="BG17" s="894"/>
      <c r="BH17" s="894"/>
      <c r="BI17" s="894"/>
      <c r="BJ17" s="894"/>
      <c r="BK17" s="894"/>
      <c r="BL17" s="894"/>
      <c r="BM17" s="894"/>
      <c r="BN17" s="894"/>
      <c r="BO17" s="894"/>
      <c r="BP17" s="894"/>
      <c r="BQ17" s="894"/>
      <c r="BR17" s="894"/>
      <c r="BS17" s="894"/>
      <c r="BT17" s="894"/>
      <c r="BU17" s="894"/>
      <c r="BV17" s="894"/>
      <c r="BW17" s="895"/>
    </row>
    <row r="18" spans="1:75">
      <c r="A18" s="870">
        <v>16</v>
      </c>
      <c r="B18" s="878" t="s">
        <v>94</v>
      </c>
      <c r="C18" s="882">
        <f>生産者価格評価表!BC22</f>
        <v>12985385</v>
      </c>
      <c r="D18" s="886">
        <f>入力と結果!M22</f>
        <v>63047.375782714145</v>
      </c>
      <c r="F18" s="893"/>
      <c r="G18" s="894"/>
      <c r="H18" s="894"/>
      <c r="I18" s="894"/>
      <c r="J18" s="894"/>
      <c r="K18" s="894"/>
      <c r="L18" s="894"/>
      <c r="M18" s="894"/>
      <c r="N18" s="894"/>
      <c r="O18" s="894"/>
      <c r="P18" s="894"/>
      <c r="Q18" s="894"/>
      <c r="R18" s="894"/>
      <c r="S18" s="894"/>
      <c r="T18" s="894"/>
      <c r="U18" s="894"/>
      <c r="V18" s="894"/>
      <c r="W18" s="894"/>
      <c r="X18" s="894"/>
      <c r="Y18" s="894"/>
      <c r="Z18" s="894"/>
      <c r="AA18" s="894"/>
      <c r="AB18" s="894"/>
      <c r="AC18" s="894"/>
      <c r="AD18" s="894"/>
      <c r="AE18" s="894"/>
      <c r="AF18" s="894"/>
      <c r="AG18" s="894"/>
      <c r="AH18" s="894"/>
      <c r="AI18" s="894"/>
      <c r="AJ18" s="890">
        <f>$D18</f>
        <v>63047.375782714145</v>
      </c>
      <c r="AK18" s="891">
        <f>$D18</f>
        <v>63047.375782714145</v>
      </c>
      <c r="AL18" s="894"/>
      <c r="AM18" s="894"/>
      <c r="AN18" s="894"/>
      <c r="AO18" s="894"/>
      <c r="AP18" s="894"/>
      <c r="AQ18" s="894"/>
      <c r="AR18" s="894"/>
      <c r="AS18" s="894"/>
      <c r="AT18" s="894"/>
      <c r="AU18" s="894"/>
      <c r="AV18" s="894"/>
      <c r="AW18" s="894"/>
      <c r="AX18" s="894"/>
      <c r="AY18" s="894"/>
      <c r="AZ18" s="894"/>
      <c r="BA18" s="894"/>
      <c r="BB18" s="894"/>
      <c r="BC18" s="894"/>
      <c r="BD18" s="894"/>
      <c r="BE18" s="894"/>
      <c r="BF18" s="894"/>
      <c r="BG18" s="894"/>
      <c r="BH18" s="894"/>
      <c r="BI18" s="894"/>
      <c r="BJ18" s="894"/>
      <c r="BK18" s="894"/>
      <c r="BL18" s="894"/>
      <c r="BM18" s="894"/>
      <c r="BN18" s="894"/>
      <c r="BO18" s="894"/>
      <c r="BP18" s="894"/>
      <c r="BQ18" s="894"/>
      <c r="BR18" s="894"/>
      <c r="BS18" s="894"/>
      <c r="BT18" s="894"/>
      <c r="BU18" s="894"/>
      <c r="BV18" s="894"/>
      <c r="BW18" s="895"/>
    </row>
    <row r="19" spans="1:75">
      <c r="A19" s="870">
        <v>17</v>
      </c>
      <c r="B19" s="878" t="s">
        <v>95</v>
      </c>
      <c r="C19" s="882">
        <f>生産者価格評価表!BC23</f>
        <v>15605414</v>
      </c>
      <c r="D19" s="886">
        <f>入力と結果!M23</f>
        <v>147014.14506534801</v>
      </c>
      <c r="F19" s="893"/>
      <c r="G19" s="894"/>
      <c r="H19" s="894"/>
      <c r="I19" s="894"/>
      <c r="J19" s="894"/>
      <c r="K19" s="894"/>
      <c r="L19" s="894"/>
      <c r="M19" s="894"/>
      <c r="N19" s="894"/>
      <c r="O19" s="894"/>
      <c r="P19" s="894"/>
      <c r="Q19" s="894"/>
      <c r="R19" s="894"/>
      <c r="S19" s="894"/>
      <c r="T19" s="894"/>
      <c r="U19" s="894"/>
      <c r="V19" s="894"/>
      <c r="W19" s="894"/>
      <c r="X19" s="894"/>
      <c r="Y19" s="894"/>
      <c r="Z19" s="894"/>
      <c r="AA19" s="894"/>
      <c r="AB19" s="894"/>
      <c r="AC19" s="894"/>
      <c r="AD19" s="894"/>
      <c r="AE19" s="894"/>
      <c r="AF19" s="894"/>
      <c r="AG19" s="894"/>
      <c r="AH19" s="894"/>
      <c r="AI19" s="894"/>
      <c r="AJ19" s="894"/>
      <c r="AK19" s="894"/>
      <c r="AL19" s="890">
        <f>$D19</f>
        <v>147014.14506534801</v>
      </c>
      <c r="AM19" s="891">
        <f>$D19</f>
        <v>147014.14506534801</v>
      </c>
      <c r="AN19" s="894"/>
      <c r="AO19" s="894"/>
      <c r="AP19" s="894"/>
      <c r="AQ19" s="894"/>
      <c r="AR19" s="894"/>
      <c r="AS19" s="894"/>
      <c r="AT19" s="894"/>
      <c r="AU19" s="894"/>
      <c r="AV19" s="894"/>
      <c r="AW19" s="894"/>
      <c r="AX19" s="894"/>
      <c r="AY19" s="894"/>
      <c r="AZ19" s="894"/>
      <c r="BA19" s="894"/>
      <c r="BB19" s="894"/>
      <c r="BC19" s="894"/>
      <c r="BD19" s="894"/>
      <c r="BE19" s="894"/>
      <c r="BF19" s="894"/>
      <c r="BG19" s="894"/>
      <c r="BH19" s="894"/>
      <c r="BI19" s="894"/>
      <c r="BJ19" s="894"/>
      <c r="BK19" s="894"/>
      <c r="BL19" s="894"/>
      <c r="BM19" s="894"/>
      <c r="BN19" s="894"/>
      <c r="BO19" s="894"/>
      <c r="BP19" s="894"/>
      <c r="BQ19" s="894"/>
      <c r="BR19" s="894"/>
      <c r="BS19" s="894"/>
      <c r="BT19" s="894"/>
      <c r="BU19" s="894"/>
      <c r="BV19" s="894"/>
      <c r="BW19" s="895"/>
    </row>
    <row r="20" spans="1:75">
      <c r="A20" s="870">
        <v>18</v>
      </c>
      <c r="B20" s="878" t="s">
        <v>115</v>
      </c>
      <c r="C20" s="882">
        <f>生産者価格評価表!BC24</f>
        <v>4789459</v>
      </c>
      <c r="D20" s="886">
        <f>入力と結果!M24</f>
        <v>62900.669169986664</v>
      </c>
      <c r="F20" s="893"/>
      <c r="G20" s="894"/>
      <c r="H20" s="894"/>
      <c r="I20" s="894"/>
      <c r="J20" s="894"/>
      <c r="K20" s="894"/>
      <c r="L20" s="894"/>
      <c r="M20" s="894"/>
      <c r="N20" s="894"/>
      <c r="O20" s="894"/>
      <c r="P20" s="894"/>
      <c r="Q20" s="894"/>
      <c r="R20" s="894"/>
      <c r="S20" s="894"/>
      <c r="T20" s="894"/>
      <c r="U20" s="894"/>
      <c r="V20" s="894"/>
      <c r="W20" s="894"/>
      <c r="X20" s="894"/>
      <c r="Y20" s="894"/>
      <c r="Z20" s="894"/>
      <c r="AA20" s="894"/>
      <c r="AB20" s="894"/>
      <c r="AC20" s="894"/>
      <c r="AD20" s="894"/>
      <c r="AE20" s="894"/>
      <c r="AF20" s="894"/>
      <c r="AG20" s="894"/>
      <c r="AH20" s="894"/>
      <c r="AI20" s="894"/>
      <c r="AJ20" s="894"/>
      <c r="AK20" s="894"/>
      <c r="AL20" s="894"/>
      <c r="AM20" s="894"/>
      <c r="AN20" s="890">
        <f>$D20</f>
        <v>62900.669169986664</v>
      </c>
      <c r="AO20" s="891">
        <f>$D20</f>
        <v>62900.669169986664</v>
      </c>
      <c r="AP20" s="894"/>
      <c r="AQ20" s="894"/>
      <c r="AR20" s="894"/>
      <c r="AS20" s="894"/>
      <c r="AT20" s="894"/>
      <c r="AU20" s="894"/>
      <c r="AV20" s="894"/>
      <c r="AW20" s="894"/>
      <c r="AX20" s="894"/>
      <c r="AY20" s="894"/>
      <c r="AZ20" s="894"/>
      <c r="BA20" s="894"/>
      <c r="BB20" s="894"/>
      <c r="BC20" s="894"/>
      <c r="BD20" s="894"/>
      <c r="BE20" s="894"/>
      <c r="BF20" s="894"/>
      <c r="BG20" s="894"/>
      <c r="BH20" s="894"/>
      <c r="BI20" s="894"/>
      <c r="BJ20" s="894"/>
      <c r="BK20" s="894"/>
      <c r="BL20" s="894"/>
      <c r="BM20" s="894"/>
      <c r="BN20" s="894"/>
      <c r="BO20" s="894"/>
      <c r="BP20" s="894"/>
      <c r="BQ20" s="894"/>
      <c r="BR20" s="894"/>
      <c r="BS20" s="894"/>
      <c r="BT20" s="894"/>
      <c r="BU20" s="894"/>
      <c r="BV20" s="894"/>
      <c r="BW20" s="895"/>
    </row>
    <row r="21" spans="1:75">
      <c r="A21" s="870">
        <v>19</v>
      </c>
      <c r="B21" s="878" t="s">
        <v>237</v>
      </c>
      <c r="C21" s="882">
        <f>生産者価格評価表!BC25</f>
        <v>47285349</v>
      </c>
      <c r="D21" s="886">
        <f>入力と結果!M25</f>
        <v>533089.61909973854</v>
      </c>
      <c r="F21" s="893"/>
      <c r="G21" s="894"/>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0">
        <f>$D21</f>
        <v>533089.61909973854</v>
      </c>
      <c r="AQ21" s="891">
        <f>$D21</f>
        <v>533089.61909973854</v>
      </c>
      <c r="AR21" s="889"/>
      <c r="AS21" s="889"/>
      <c r="AT21" s="889"/>
      <c r="AU21" s="889"/>
      <c r="AV21" s="889"/>
      <c r="AW21" s="889"/>
      <c r="AX21" s="889"/>
      <c r="AY21" s="889"/>
      <c r="AZ21" s="889"/>
      <c r="BA21" s="889"/>
      <c r="BB21" s="889"/>
      <c r="BC21" s="889"/>
      <c r="BD21" s="889"/>
      <c r="BE21" s="889"/>
      <c r="BF21" s="889"/>
      <c r="BG21" s="889"/>
      <c r="BH21" s="889"/>
      <c r="BI21" s="889"/>
      <c r="BJ21" s="889"/>
      <c r="BK21" s="889"/>
      <c r="BL21" s="889"/>
      <c r="BM21" s="889"/>
      <c r="BN21" s="889"/>
      <c r="BO21" s="889"/>
      <c r="BP21" s="889"/>
      <c r="BQ21" s="889"/>
      <c r="BR21" s="889"/>
      <c r="BS21" s="889"/>
      <c r="BT21" s="889"/>
      <c r="BU21" s="889"/>
      <c r="BV21" s="889"/>
      <c r="BW21" s="892"/>
    </row>
    <row r="22" spans="1:75">
      <c r="A22" s="870">
        <v>20</v>
      </c>
      <c r="B22" s="879" t="s">
        <v>4</v>
      </c>
      <c r="C22" s="882">
        <f>生産者価格評価表!BC26</f>
        <v>8767497</v>
      </c>
      <c r="D22" s="886">
        <f>入力と結果!M26</f>
        <v>194053.80549748969</v>
      </c>
      <c r="F22" s="893"/>
      <c r="G22" s="894"/>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0">
        <f>$D22</f>
        <v>194053.80549748969</v>
      </c>
      <c r="AS22" s="891">
        <f>$D22</f>
        <v>194053.80549748969</v>
      </c>
      <c r="AT22" s="894"/>
      <c r="AU22" s="894"/>
      <c r="AV22" s="894"/>
      <c r="AW22" s="894"/>
      <c r="AX22" s="894"/>
      <c r="AY22" s="894"/>
      <c r="AZ22" s="894"/>
      <c r="BA22" s="894"/>
      <c r="BB22" s="894"/>
      <c r="BC22" s="894"/>
      <c r="BD22" s="894"/>
      <c r="BE22" s="894"/>
      <c r="BF22" s="894"/>
      <c r="BG22" s="894"/>
      <c r="BH22" s="894"/>
      <c r="BI22" s="894"/>
      <c r="BJ22" s="894"/>
      <c r="BK22" s="894"/>
      <c r="BL22" s="894"/>
      <c r="BM22" s="894"/>
      <c r="BN22" s="894"/>
      <c r="BO22" s="894"/>
      <c r="BP22" s="894"/>
      <c r="BQ22" s="894"/>
      <c r="BR22" s="894"/>
      <c r="BS22" s="894"/>
      <c r="BT22" s="894"/>
      <c r="BU22" s="894"/>
      <c r="BV22" s="894"/>
      <c r="BW22" s="895"/>
    </row>
    <row r="23" spans="1:75">
      <c r="A23" s="870">
        <v>21</v>
      </c>
      <c r="B23" s="879" t="s">
        <v>96</v>
      </c>
      <c r="C23" s="882">
        <f>生産者価格評価表!BC27</f>
        <v>68886480</v>
      </c>
      <c r="D23" s="886">
        <f>入力と結果!M27</f>
        <v>159306.16980997712</v>
      </c>
      <c r="F23" s="893"/>
      <c r="G23" s="894"/>
      <c r="H23" s="894"/>
      <c r="I23" s="894"/>
      <c r="J23" s="894"/>
      <c r="K23" s="894"/>
      <c r="L23" s="894"/>
      <c r="M23" s="894"/>
      <c r="N23" s="894"/>
      <c r="O23" s="894"/>
      <c r="P23" s="894"/>
      <c r="Q23" s="894"/>
      <c r="R23" s="894"/>
      <c r="S23" s="894"/>
      <c r="T23" s="894"/>
      <c r="U23" s="894"/>
      <c r="V23" s="894"/>
      <c r="W23" s="894"/>
      <c r="X23" s="894"/>
      <c r="Y23" s="894"/>
      <c r="Z23" s="894"/>
      <c r="AA23" s="894"/>
      <c r="AB23" s="894"/>
      <c r="AC23" s="894"/>
      <c r="AD23" s="894"/>
      <c r="AE23" s="894"/>
      <c r="AF23" s="894"/>
      <c r="AG23" s="894"/>
      <c r="AH23" s="894"/>
      <c r="AI23" s="894"/>
      <c r="AJ23" s="894"/>
      <c r="AK23" s="894"/>
      <c r="AL23" s="894"/>
      <c r="AM23" s="894"/>
      <c r="AN23" s="894"/>
      <c r="AO23" s="894"/>
      <c r="AP23" s="894"/>
      <c r="AQ23" s="894"/>
      <c r="AR23" s="894"/>
      <c r="AS23" s="894"/>
      <c r="AT23" s="890">
        <f>$D23</f>
        <v>159306.16980997712</v>
      </c>
      <c r="AU23" s="891">
        <f>$D23</f>
        <v>159306.16980997712</v>
      </c>
      <c r="AV23" s="894"/>
      <c r="AW23" s="894"/>
      <c r="AX23" s="894"/>
      <c r="AY23" s="894"/>
      <c r="AZ23" s="894"/>
      <c r="BA23" s="894"/>
      <c r="BB23" s="894"/>
      <c r="BC23" s="894"/>
      <c r="BD23" s="894"/>
      <c r="BE23" s="894"/>
      <c r="BF23" s="894"/>
      <c r="BG23" s="894"/>
      <c r="BH23" s="894"/>
      <c r="BI23" s="894"/>
      <c r="BJ23" s="894"/>
      <c r="BK23" s="894"/>
      <c r="BL23" s="894"/>
      <c r="BM23" s="894"/>
      <c r="BN23" s="894"/>
      <c r="BO23" s="894"/>
      <c r="BP23" s="894"/>
      <c r="BQ23" s="894"/>
      <c r="BR23" s="894"/>
      <c r="BS23" s="894"/>
      <c r="BT23" s="894"/>
      <c r="BU23" s="894"/>
      <c r="BV23" s="894"/>
      <c r="BW23" s="895"/>
    </row>
    <row r="24" spans="1:75">
      <c r="A24" s="870">
        <v>22</v>
      </c>
      <c r="B24" s="879" t="s">
        <v>238</v>
      </c>
      <c r="C24" s="882">
        <f>生産者価格評価表!BC28</f>
        <v>23252602</v>
      </c>
      <c r="D24" s="886">
        <f>入力と結果!M28</f>
        <v>819502.08919185644</v>
      </c>
      <c r="F24" s="893"/>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0">
        <f>$D24</f>
        <v>819502.08919185644</v>
      </c>
      <c r="AW24" s="891">
        <f>$D24</f>
        <v>819502.08919185644</v>
      </c>
      <c r="AX24" s="894"/>
      <c r="AY24" s="894"/>
      <c r="AZ24" s="894"/>
      <c r="BA24" s="894"/>
      <c r="BB24" s="894"/>
      <c r="BC24" s="894"/>
      <c r="BD24" s="894"/>
      <c r="BE24" s="894"/>
      <c r="BF24" s="894"/>
      <c r="BG24" s="894"/>
      <c r="BH24" s="894"/>
      <c r="BI24" s="894"/>
      <c r="BJ24" s="894"/>
      <c r="BK24" s="894"/>
      <c r="BL24" s="894"/>
      <c r="BM24" s="894"/>
      <c r="BN24" s="894"/>
      <c r="BO24" s="894"/>
      <c r="BP24" s="894"/>
      <c r="BQ24" s="894"/>
      <c r="BR24" s="894"/>
      <c r="BS24" s="894"/>
      <c r="BT24" s="894"/>
      <c r="BU24" s="894"/>
      <c r="BV24" s="894"/>
      <c r="BW24" s="895"/>
    </row>
    <row r="25" spans="1:75">
      <c r="A25" s="870">
        <v>23</v>
      </c>
      <c r="B25" s="879" t="s">
        <v>5</v>
      </c>
      <c r="C25" s="882">
        <f>生産者価格評価表!BC29</f>
        <v>4530411</v>
      </c>
      <c r="D25" s="886">
        <f>入力と結果!M29</f>
        <v>185391.92054041437</v>
      </c>
      <c r="F25" s="893"/>
      <c r="G25" s="894"/>
      <c r="H25" s="894"/>
      <c r="I25" s="894"/>
      <c r="J25" s="894"/>
      <c r="K25" s="894"/>
      <c r="L25" s="894"/>
      <c r="M25" s="894"/>
      <c r="N25" s="894"/>
      <c r="O25" s="894"/>
      <c r="P25" s="894"/>
      <c r="Q25" s="894"/>
      <c r="R25" s="894"/>
      <c r="S25" s="894"/>
      <c r="T25" s="894"/>
      <c r="U25" s="894"/>
      <c r="V25" s="894"/>
      <c r="W25" s="894"/>
      <c r="X25" s="894"/>
      <c r="Y25" s="894"/>
      <c r="Z25" s="894"/>
      <c r="AA25" s="894"/>
      <c r="AB25" s="894"/>
      <c r="AC25" s="894"/>
      <c r="AD25" s="894"/>
      <c r="AE25" s="894"/>
      <c r="AF25" s="894"/>
      <c r="AG25" s="894"/>
      <c r="AH25" s="894"/>
      <c r="AI25" s="894"/>
      <c r="AJ25" s="894"/>
      <c r="AK25" s="894"/>
      <c r="AL25" s="894"/>
      <c r="AM25" s="894"/>
      <c r="AN25" s="894"/>
      <c r="AO25" s="894"/>
      <c r="AP25" s="894"/>
      <c r="AQ25" s="894"/>
      <c r="AR25" s="894"/>
      <c r="AS25" s="894"/>
      <c r="AT25" s="894"/>
      <c r="AU25" s="894"/>
      <c r="AV25" s="894"/>
      <c r="AW25" s="894"/>
      <c r="AX25" s="890">
        <f>$D25</f>
        <v>185391.92054041437</v>
      </c>
      <c r="AY25" s="891">
        <f>$D25</f>
        <v>185391.92054041437</v>
      </c>
      <c r="AZ25" s="894"/>
      <c r="BA25" s="894"/>
      <c r="BB25" s="894"/>
      <c r="BC25" s="894"/>
      <c r="BD25" s="894"/>
      <c r="BE25" s="894"/>
      <c r="BF25" s="894"/>
      <c r="BG25" s="894"/>
      <c r="BH25" s="894"/>
      <c r="BI25" s="894"/>
      <c r="BJ25" s="894"/>
      <c r="BK25" s="894"/>
      <c r="BL25" s="894"/>
      <c r="BM25" s="894"/>
      <c r="BN25" s="894"/>
      <c r="BO25" s="894"/>
      <c r="BP25" s="894"/>
      <c r="BQ25" s="894"/>
      <c r="BR25" s="894"/>
      <c r="BS25" s="894"/>
      <c r="BT25" s="894"/>
      <c r="BU25" s="894"/>
      <c r="BV25" s="894"/>
      <c r="BW25" s="895"/>
    </row>
    <row r="26" spans="1:75">
      <c r="A26" s="870">
        <v>24</v>
      </c>
      <c r="B26" s="879" t="s">
        <v>6</v>
      </c>
      <c r="C26" s="882">
        <f>生産者価格評価表!BC30</f>
        <v>5992317</v>
      </c>
      <c r="D26" s="886">
        <f>入力と結果!M30</f>
        <v>136102.24435737217</v>
      </c>
      <c r="F26" s="893"/>
      <c r="G26" s="894"/>
      <c r="H26" s="894"/>
      <c r="I26" s="894"/>
      <c r="J26" s="894"/>
      <c r="K26" s="894"/>
      <c r="L26" s="894"/>
      <c r="M26" s="894"/>
      <c r="N26" s="894"/>
      <c r="O26" s="894"/>
      <c r="P26" s="894"/>
      <c r="Q26" s="894"/>
      <c r="R26" s="894"/>
      <c r="S26" s="894"/>
      <c r="T26" s="894"/>
      <c r="U26" s="894"/>
      <c r="V26" s="894"/>
      <c r="W26" s="894"/>
      <c r="X26" s="894"/>
      <c r="Y26" s="894"/>
      <c r="Z26" s="894"/>
      <c r="AA26" s="894"/>
      <c r="AB26" s="894"/>
      <c r="AC26" s="894"/>
      <c r="AD26" s="894"/>
      <c r="AE26" s="894"/>
      <c r="AF26" s="894"/>
      <c r="AG26" s="894"/>
      <c r="AH26" s="894"/>
      <c r="AI26" s="894"/>
      <c r="AJ26" s="894"/>
      <c r="AK26" s="894"/>
      <c r="AL26" s="894"/>
      <c r="AM26" s="894"/>
      <c r="AN26" s="894"/>
      <c r="AO26" s="894"/>
      <c r="AP26" s="894"/>
      <c r="AQ26" s="894"/>
      <c r="AR26" s="894"/>
      <c r="AS26" s="894"/>
      <c r="AT26" s="894"/>
      <c r="AU26" s="894"/>
      <c r="AV26" s="894"/>
      <c r="AW26" s="894"/>
      <c r="AX26" s="894"/>
      <c r="AY26" s="894"/>
      <c r="AZ26" s="890">
        <f>$D26</f>
        <v>136102.24435737217</v>
      </c>
      <c r="BA26" s="891">
        <f>$D26</f>
        <v>136102.24435737217</v>
      </c>
      <c r="BB26" s="894"/>
      <c r="BC26" s="894"/>
      <c r="BD26" s="894"/>
      <c r="BE26" s="894"/>
      <c r="BF26" s="894"/>
      <c r="BG26" s="894"/>
      <c r="BH26" s="894"/>
      <c r="BI26" s="894"/>
      <c r="BJ26" s="894"/>
      <c r="BK26" s="894"/>
      <c r="BL26" s="894"/>
      <c r="BM26" s="894"/>
      <c r="BN26" s="894"/>
      <c r="BO26" s="894"/>
      <c r="BP26" s="894"/>
      <c r="BQ26" s="894"/>
      <c r="BR26" s="894"/>
      <c r="BS26" s="894"/>
      <c r="BT26" s="894"/>
      <c r="BU26" s="894"/>
      <c r="BV26" s="894"/>
      <c r="BW26" s="895"/>
    </row>
    <row r="27" spans="1:75">
      <c r="A27" s="870">
        <v>25</v>
      </c>
      <c r="B27" s="879" t="s">
        <v>97</v>
      </c>
      <c r="C27" s="882">
        <f>生産者価格評価表!BC31</f>
        <v>92718302</v>
      </c>
      <c r="D27" s="886">
        <f>入力と結果!M31</f>
        <v>4202863.6646357337</v>
      </c>
      <c r="F27" s="893"/>
      <c r="G27" s="894"/>
      <c r="H27" s="894"/>
      <c r="I27" s="894"/>
      <c r="J27" s="894"/>
      <c r="K27" s="894"/>
      <c r="L27" s="894"/>
      <c r="M27" s="894"/>
      <c r="N27" s="894"/>
      <c r="O27" s="894"/>
      <c r="P27" s="894"/>
      <c r="Q27" s="894"/>
      <c r="R27" s="894"/>
      <c r="S27" s="894"/>
      <c r="T27" s="894"/>
      <c r="U27" s="894"/>
      <c r="V27" s="894"/>
      <c r="W27" s="894"/>
      <c r="X27" s="894"/>
      <c r="Y27" s="894"/>
      <c r="Z27" s="894"/>
      <c r="AA27" s="894"/>
      <c r="AB27" s="894"/>
      <c r="AC27" s="894"/>
      <c r="AD27" s="894"/>
      <c r="AE27" s="894"/>
      <c r="AF27" s="894"/>
      <c r="AG27" s="894"/>
      <c r="AH27" s="894"/>
      <c r="AI27" s="894"/>
      <c r="AJ27" s="894"/>
      <c r="AK27" s="894"/>
      <c r="AL27" s="894"/>
      <c r="AM27" s="894"/>
      <c r="AN27" s="894"/>
      <c r="AO27" s="894"/>
      <c r="AP27" s="894"/>
      <c r="AQ27" s="894"/>
      <c r="AR27" s="894"/>
      <c r="AS27" s="894"/>
      <c r="AT27" s="894"/>
      <c r="AU27" s="894"/>
      <c r="AV27" s="894"/>
      <c r="AW27" s="894"/>
      <c r="AX27" s="894"/>
      <c r="AY27" s="894"/>
      <c r="AZ27" s="894"/>
      <c r="BA27" s="894"/>
      <c r="BB27" s="890">
        <f>$D27</f>
        <v>4202863.6646357337</v>
      </c>
      <c r="BC27" s="891">
        <f>$D27</f>
        <v>4202863.6646357337</v>
      </c>
      <c r="BD27" s="894"/>
      <c r="BE27" s="894"/>
      <c r="BF27" s="894"/>
      <c r="BG27" s="894"/>
      <c r="BH27" s="894"/>
      <c r="BI27" s="894"/>
      <c r="BJ27" s="894"/>
      <c r="BK27" s="894"/>
      <c r="BL27" s="894"/>
      <c r="BM27" s="894"/>
      <c r="BN27" s="894"/>
      <c r="BO27" s="894"/>
      <c r="BP27" s="894"/>
      <c r="BQ27" s="894"/>
      <c r="BR27" s="894"/>
      <c r="BS27" s="894"/>
      <c r="BT27" s="894"/>
      <c r="BU27" s="894"/>
      <c r="BV27" s="894"/>
      <c r="BW27" s="895"/>
    </row>
    <row r="28" spans="1:75">
      <c r="A28" s="870">
        <v>26</v>
      </c>
      <c r="B28" s="879" t="s">
        <v>7</v>
      </c>
      <c r="C28" s="882">
        <f>生産者価格評価表!BC32</f>
        <v>36333585</v>
      </c>
      <c r="D28" s="886">
        <f>入力と結果!M32</f>
        <v>1576321.637662739</v>
      </c>
      <c r="F28" s="893"/>
      <c r="G28" s="894"/>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4"/>
      <c r="AY28" s="894"/>
      <c r="AZ28" s="894"/>
      <c r="BA28" s="894"/>
      <c r="BB28" s="894"/>
      <c r="BC28" s="894"/>
      <c r="BD28" s="890">
        <f>$D28</f>
        <v>1576321.637662739</v>
      </c>
      <c r="BE28" s="891">
        <f>$D28</f>
        <v>1576321.637662739</v>
      </c>
      <c r="BF28" s="894"/>
      <c r="BG28" s="894"/>
      <c r="BH28" s="894"/>
      <c r="BI28" s="894"/>
      <c r="BJ28" s="894"/>
      <c r="BK28" s="894"/>
      <c r="BL28" s="894"/>
      <c r="BM28" s="894"/>
      <c r="BN28" s="894"/>
      <c r="BO28" s="894"/>
      <c r="BP28" s="894"/>
      <c r="BQ28" s="894"/>
      <c r="BR28" s="894"/>
      <c r="BS28" s="894"/>
      <c r="BT28" s="894"/>
      <c r="BU28" s="894"/>
      <c r="BV28" s="894"/>
      <c r="BW28" s="895"/>
    </row>
    <row r="29" spans="1:75">
      <c r="A29" s="870">
        <v>27</v>
      </c>
      <c r="B29" s="879" t="s">
        <v>98</v>
      </c>
      <c r="C29" s="882">
        <f>生産者価格評価表!BC33</f>
        <v>90548593</v>
      </c>
      <c r="D29" s="886">
        <f>入力と結果!M33</f>
        <v>4593549.0444203103</v>
      </c>
      <c r="F29" s="893"/>
      <c r="G29" s="894"/>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4"/>
      <c r="AY29" s="894"/>
      <c r="AZ29" s="894"/>
      <c r="BA29" s="894"/>
      <c r="BB29" s="894"/>
      <c r="BC29" s="894"/>
      <c r="BD29" s="894"/>
      <c r="BE29" s="894"/>
      <c r="BF29" s="890">
        <f>$D29</f>
        <v>4593549.0444203103</v>
      </c>
      <c r="BG29" s="891">
        <f>$D29</f>
        <v>4593549.0444203103</v>
      </c>
      <c r="BH29" s="894"/>
      <c r="BI29" s="894"/>
      <c r="BJ29" s="894"/>
      <c r="BK29" s="894"/>
      <c r="BL29" s="894"/>
      <c r="BM29" s="894"/>
      <c r="BN29" s="894"/>
      <c r="BO29" s="894"/>
      <c r="BP29" s="894"/>
      <c r="BQ29" s="894"/>
      <c r="BR29" s="894"/>
      <c r="BS29" s="894"/>
      <c r="BT29" s="894"/>
      <c r="BU29" s="894"/>
      <c r="BV29" s="894"/>
      <c r="BW29" s="895"/>
    </row>
    <row r="30" spans="1:75">
      <c r="A30" s="870">
        <v>28</v>
      </c>
      <c r="B30" s="879" t="s">
        <v>99</v>
      </c>
      <c r="C30" s="882">
        <f>生産者価格評価表!BC34</f>
        <v>49806887</v>
      </c>
      <c r="D30" s="886">
        <f>入力と結果!M34</f>
        <v>1516564.9030229766</v>
      </c>
      <c r="F30" s="893"/>
      <c r="G30" s="894"/>
      <c r="H30" s="894"/>
      <c r="I30" s="894"/>
      <c r="J30" s="894"/>
      <c r="K30" s="894"/>
      <c r="L30" s="894"/>
      <c r="M30" s="894"/>
      <c r="N30" s="894"/>
      <c r="O30" s="894"/>
      <c r="P30" s="894"/>
      <c r="Q30" s="894"/>
      <c r="R30" s="894"/>
      <c r="S30" s="894"/>
      <c r="T30" s="894"/>
      <c r="U30" s="894"/>
      <c r="V30" s="894"/>
      <c r="W30" s="894"/>
      <c r="X30" s="894"/>
      <c r="Y30" s="894"/>
      <c r="Z30" s="894"/>
      <c r="AA30" s="894"/>
      <c r="AB30" s="894"/>
      <c r="AC30" s="894"/>
      <c r="AD30" s="894"/>
      <c r="AE30" s="894"/>
      <c r="AF30" s="894"/>
      <c r="AG30" s="894"/>
      <c r="AH30" s="894"/>
      <c r="AI30" s="894"/>
      <c r="AJ30" s="894"/>
      <c r="AK30" s="894"/>
      <c r="AL30" s="894"/>
      <c r="AM30" s="894"/>
      <c r="AN30" s="894"/>
      <c r="AO30" s="894"/>
      <c r="AP30" s="894"/>
      <c r="AQ30" s="894"/>
      <c r="AR30" s="894"/>
      <c r="AS30" s="894"/>
      <c r="AT30" s="894"/>
      <c r="AU30" s="894"/>
      <c r="AV30" s="894"/>
      <c r="AW30" s="894"/>
      <c r="AX30" s="894"/>
      <c r="AY30" s="894"/>
      <c r="AZ30" s="894"/>
      <c r="BA30" s="894"/>
      <c r="BB30" s="894"/>
      <c r="BC30" s="894"/>
      <c r="BD30" s="894"/>
      <c r="BE30" s="894"/>
      <c r="BF30" s="894"/>
      <c r="BG30" s="894"/>
      <c r="BH30" s="890">
        <f>$D30</f>
        <v>1516564.9030229766</v>
      </c>
      <c r="BI30" s="891">
        <f>$D30</f>
        <v>1516564.9030229766</v>
      </c>
      <c r="BJ30" s="894"/>
      <c r="BK30" s="894"/>
      <c r="BL30" s="894"/>
      <c r="BM30" s="894"/>
      <c r="BN30" s="894"/>
      <c r="BO30" s="894"/>
      <c r="BP30" s="894"/>
      <c r="BQ30" s="894"/>
      <c r="BR30" s="894"/>
      <c r="BS30" s="894"/>
      <c r="BT30" s="894"/>
      <c r="BU30" s="894"/>
      <c r="BV30" s="894"/>
      <c r="BW30" s="895"/>
    </row>
    <row r="31" spans="1:75">
      <c r="A31" s="870">
        <v>29</v>
      </c>
      <c r="B31" s="879" t="s">
        <v>100</v>
      </c>
      <c r="C31" s="882">
        <f>生産者価格評価表!BC35</f>
        <v>64975988</v>
      </c>
      <c r="D31" s="886">
        <f>入力と結果!M35</f>
        <v>1720647.0416817716</v>
      </c>
      <c r="F31" s="893"/>
      <c r="G31" s="894"/>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4"/>
      <c r="AY31" s="894"/>
      <c r="AZ31" s="894"/>
      <c r="BA31" s="894"/>
      <c r="BB31" s="894"/>
      <c r="BC31" s="894"/>
      <c r="BD31" s="894"/>
      <c r="BE31" s="894"/>
      <c r="BF31" s="894"/>
      <c r="BG31" s="894"/>
      <c r="BH31" s="894"/>
      <c r="BI31" s="894"/>
      <c r="BJ31" s="890">
        <f>$D31</f>
        <v>1720647.0416817716</v>
      </c>
      <c r="BK31" s="891">
        <f>$D31</f>
        <v>1720647.0416817716</v>
      </c>
      <c r="BL31" s="894"/>
      <c r="BM31" s="894"/>
      <c r="BN31" s="894"/>
      <c r="BO31" s="894"/>
      <c r="BP31" s="894"/>
      <c r="BQ31" s="894"/>
      <c r="BR31" s="894"/>
      <c r="BS31" s="894"/>
      <c r="BT31" s="894"/>
      <c r="BU31" s="894"/>
      <c r="BV31" s="894"/>
      <c r="BW31" s="895"/>
    </row>
    <row r="32" spans="1:75">
      <c r="A32" s="870">
        <v>30</v>
      </c>
      <c r="B32" s="879" t="s">
        <v>8</v>
      </c>
      <c r="C32" s="882">
        <f>生産者価格評価表!BC36</f>
        <v>42626802</v>
      </c>
      <c r="D32" s="886">
        <f>入力と結果!M36</f>
        <v>80340.202550134665</v>
      </c>
      <c r="F32" s="893"/>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894"/>
      <c r="AL32" s="894"/>
      <c r="AM32" s="894"/>
      <c r="AN32" s="894"/>
      <c r="AO32" s="894"/>
      <c r="AP32" s="894"/>
      <c r="AQ32" s="894"/>
      <c r="AR32" s="894"/>
      <c r="AS32" s="894"/>
      <c r="AT32" s="894"/>
      <c r="AU32" s="894"/>
      <c r="AV32" s="894"/>
      <c r="AW32" s="894"/>
      <c r="AX32" s="894"/>
      <c r="AY32" s="894"/>
      <c r="AZ32" s="894"/>
      <c r="BA32" s="894"/>
      <c r="BB32" s="894"/>
      <c r="BC32" s="894"/>
      <c r="BD32" s="894"/>
      <c r="BE32" s="894"/>
      <c r="BF32" s="894"/>
      <c r="BG32" s="894"/>
      <c r="BH32" s="894"/>
      <c r="BI32" s="894"/>
      <c r="BJ32" s="894"/>
      <c r="BK32" s="894"/>
      <c r="BL32" s="890">
        <f>$D32</f>
        <v>80340.202550134665</v>
      </c>
      <c r="BM32" s="891">
        <f>$D32</f>
        <v>80340.202550134665</v>
      </c>
      <c r="BN32" s="894"/>
      <c r="BO32" s="894"/>
      <c r="BP32" s="894"/>
      <c r="BQ32" s="894"/>
      <c r="BR32" s="894"/>
      <c r="BS32" s="894"/>
      <c r="BT32" s="894"/>
      <c r="BU32" s="894"/>
      <c r="BV32" s="894"/>
      <c r="BW32" s="895"/>
    </row>
    <row r="33" spans="1:75">
      <c r="A33" s="870">
        <v>31</v>
      </c>
      <c r="B33" s="879" t="s">
        <v>101</v>
      </c>
      <c r="C33" s="882">
        <f>生産者価格評価表!BC37</f>
        <v>45883730</v>
      </c>
      <c r="D33" s="886">
        <f>入力と結果!M37</f>
        <v>515867.48970084806</v>
      </c>
      <c r="F33" s="893"/>
      <c r="G33" s="894"/>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4"/>
      <c r="AY33" s="894"/>
      <c r="AZ33" s="894"/>
      <c r="BA33" s="894"/>
      <c r="BB33" s="894"/>
      <c r="BC33" s="894"/>
      <c r="BD33" s="894"/>
      <c r="BE33" s="894"/>
      <c r="BF33" s="894"/>
      <c r="BG33" s="894"/>
      <c r="BH33" s="894"/>
      <c r="BI33" s="894"/>
      <c r="BJ33" s="894"/>
      <c r="BK33" s="894"/>
      <c r="BL33" s="894"/>
      <c r="BM33" s="894"/>
      <c r="BN33" s="890">
        <f>$D33</f>
        <v>515867.48970084806</v>
      </c>
      <c r="BO33" s="891">
        <f>$D33</f>
        <v>515867.48970084806</v>
      </c>
      <c r="BP33" s="894"/>
      <c r="BQ33" s="894"/>
      <c r="BR33" s="894"/>
      <c r="BS33" s="894"/>
      <c r="BT33" s="894"/>
      <c r="BU33" s="894"/>
      <c r="BV33" s="894"/>
      <c r="BW33" s="895"/>
    </row>
    <row r="34" spans="1:75">
      <c r="A34" s="870">
        <v>32</v>
      </c>
      <c r="B34" s="879" t="s">
        <v>102</v>
      </c>
      <c r="C34" s="882">
        <f>生産者価格評価表!BC38</f>
        <v>71956894</v>
      </c>
      <c r="D34" s="886">
        <f>入力と結果!M38</f>
        <v>878138.71977833682</v>
      </c>
      <c r="F34" s="893"/>
      <c r="G34" s="894"/>
      <c r="H34" s="894"/>
      <c r="I34" s="894"/>
      <c r="J34" s="894"/>
      <c r="K34" s="894"/>
      <c r="L34" s="894"/>
      <c r="M34" s="894"/>
      <c r="N34" s="894"/>
      <c r="O34" s="894"/>
      <c r="P34" s="894"/>
      <c r="Q34" s="894"/>
      <c r="R34" s="894"/>
      <c r="S34" s="894"/>
      <c r="T34" s="894"/>
      <c r="U34" s="894"/>
      <c r="V34" s="894"/>
      <c r="W34" s="894"/>
      <c r="X34" s="894"/>
      <c r="Y34" s="894"/>
      <c r="Z34" s="894"/>
      <c r="AA34" s="894"/>
      <c r="AB34" s="894"/>
      <c r="AC34" s="894"/>
      <c r="AD34" s="894"/>
      <c r="AE34" s="894"/>
      <c r="AF34" s="894"/>
      <c r="AG34" s="894"/>
      <c r="AH34" s="894"/>
      <c r="AI34" s="894"/>
      <c r="AJ34" s="894"/>
      <c r="AK34" s="894"/>
      <c r="AL34" s="894"/>
      <c r="AM34" s="894"/>
      <c r="AN34" s="894"/>
      <c r="AO34" s="894"/>
      <c r="AP34" s="894"/>
      <c r="AQ34" s="894"/>
      <c r="AR34" s="894"/>
      <c r="AS34" s="894"/>
      <c r="AT34" s="894"/>
      <c r="AU34" s="894"/>
      <c r="AV34" s="894"/>
      <c r="AW34" s="894"/>
      <c r="AX34" s="894"/>
      <c r="AY34" s="894"/>
      <c r="AZ34" s="894"/>
      <c r="BA34" s="894"/>
      <c r="BB34" s="894"/>
      <c r="BC34" s="894"/>
      <c r="BD34" s="894"/>
      <c r="BE34" s="894"/>
      <c r="BF34" s="894"/>
      <c r="BG34" s="894"/>
      <c r="BH34" s="894"/>
      <c r="BI34" s="894"/>
      <c r="BJ34" s="894"/>
      <c r="BK34" s="894"/>
      <c r="BL34" s="894"/>
      <c r="BM34" s="894"/>
      <c r="BN34" s="894"/>
      <c r="BO34" s="894"/>
      <c r="BP34" s="890">
        <f>$D34</f>
        <v>878138.71977833682</v>
      </c>
      <c r="BQ34" s="891">
        <f>$D34</f>
        <v>878138.71977833682</v>
      </c>
      <c r="BR34" s="894"/>
      <c r="BS34" s="894"/>
      <c r="BT34" s="894"/>
      <c r="BU34" s="894"/>
      <c r="BV34" s="894"/>
      <c r="BW34" s="895"/>
    </row>
    <row r="35" spans="1:75">
      <c r="A35" s="870">
        <v>33</v>
      </c>
      <c r="B35" s="879" t="s">
        <v>239</v>
      </c>
      <c r="C35" s="882">
        <f>生産者価格評価表!BC39</f>
        <v>4774680</v>
      </c>
      <c r="D35" s="886">
        <f>入力と結果!M39</f>
        <v>231471.24062610866</v>
      </c>
      <c r="F35" s="893"/>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4"/>
      <c r="AY35" s="894"/>
      <c r="AZ35" s="894"/>
      <c r="BA35" s="894"/>
      <c r="BB35" s="894"/>
      <c r="BC35" s="894"/>
      <c r="BD35" s="894"/>
      <c r="BE35" s="894"/>
      <c r="BF35" s="894"/>
      <c r="BG35" s="894"/>
      <c r="BH35" s="894"/>
      <c r="BI35" s="894"/>
      <c r="BJ35" s="894"/>
      <c r="BK35" s="894"/>
      <c r="BL35" s="894"/>
      <c r="BM35" s="894"/>
      <c r="BN35" s="894"/>
      <c r="BO35" s="894"/>
      <c r="BP35" s="894"/>
      <c r="BQ35" s="894"/>
      <c r="BR35" s="890">
        <f>$D35</f>
        <v>231471.24062610866</v>
      </c>
      <c r="BS35" s="891">
        <f>$D35</f>
        <v>231471.24062610866</v>
      </c>
      <c r="BT35" s="894"/>
      <c r="BU35" s="894"/>
      <c r="BV35" s="894"/>
      <c r="BW35" s="895"/>
    </row>
    <row r="36" spans="1:75">
      <c r="A36" s="870">
        <v>34</v>
      </c>
      <c r="B36" s="879" t="s">
        <v>240</v>
      </c>
      <c r="C36" s="882">
        <f>生産者価格評価表!BC40</f>
        <v>84568284</v>
      </c>
      <c r="D36" s="886">
        <f>入力と結果!M40</f>
        <v>2046849.7819599244</v>
      </c>
      <c r="F36" s="893"/>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4"/>
      <c r="AY36" s="894"/>
      <c r="AZ36" s="894"/>
      <c r="BA36" s="894"/>
      <c r="BB36" s="894"/>
      <c r="BC36" s="894"/>
      <c r="BD36" s="894"/>
      <c r="BE36" s="894"/>
      <c r="BF36" s="894"/>
      <c r="BG36" s="894"/>
      <c r="BH36" s="894"/>
      <c r="BI36" s="894"/>
      <c r="BJ36" s="894"/>
      <c r="BK36" s="894"/>
      <c r="BL36" s="894"/>
      <c r="BM36" s="894"/>
      <c r="BN36" s="894"/>
      <c r="BO36" s="894"/>
      <c r="BP36" s="894"/>
      <c r="BQ36" s="894"/>
      <c r="BR36" s="894"/>
      <c r="BS36" s="894"/>
      <c r="BT36" s="890">
        <f>$D36</f>
        <v>2046849.7819599244</v>
      </c>
      <c r="BU36" s="891">
        <f>$D36</f>
        <v>2046849.7819599244</v>
      </c>
      <c r="BV36" s="894"/>
      <c r="BW36" s="895"/>
    </row>
    <row r="37" spans="1:75" ht="12.5" thickBot="1">
      <c r="A37" s="870">
        <v>35</v>
      </c>
      <c r="B37" s="879" t="s">
        <v>241</v>
      </c>
      <c r="C37" s="883">
        <f>生産者価格評価表!BC41</f>
        <v>39579511</v>
      </c>
      <c r="D37" s="887">
        <f>入力と結果!M41</f>
        <v>1844548.8585865758</v>
      </c>
      <c r="F37" s="896"/>
      <c r="G37" s="897"/>
      <c r="H37" s="897"/>
      <c r="I37" s="897"/>
      <c r="J37" s="897"/>
      <c r="K37" s="897"/>
      <c r="L37" s="897"/>
      <c r="M37" s="897"/>
      <c r="N37" s="897"/>
      <c r="O37" s="897"/>
      <c r="P37" s="897"/>
      <c r="Q37" s="897"/>
      <c r="R37" s="897"/>
      <c r="S37" s="897"/>
      <c r="T37" s="897"/>
      <c r="U37" s="897"/>
      <c r="V37" s="897"/>
      <c r="W37" s="897"/>
      <c r="X37" s="897"/>
      <c r="Y37" s="897"/>
      <c r="Z37" s="897"/>
      <c r="AA37" s="897"/>
      <c r="AB37" s="897"/>
      <c r="AC37" s="897"/>
      <c r="AD37" s="897"/>
      <c r="AE37" s="897"/>
      <c r="AF37" s="897"/>
      <c r="AG37" s="897"/>
      <c r="AH37" s="897"/>
      <c r="AI37" s="897"/>
      <c r="AJ37" s="897"/>
      <c r="AK37" s="897"/>
      <c r="AL37" s="897"/>
      <c r="AM37" s="897"/>
      <c r="AN37" s="897"/>
      <c r="AO37" s="897"/>
      <c r="AP37" s="897"/>
      <c r="AQ37" s="897"/>
      <c r="AR37" s="897"/>
      <c r="AS37" s="897"/>
      <c r="AT37" s="897"/>
      <c r="AU37" s="897"/>
      <c r="AV37" s="897"/>
      <c r="AW37" s="897"/>
      <c r="AX37" s="897"/>
      <c r="AY37" s="897"/>
      <c r="AZ37" s="897"/>
      <c r="BA37" s="897"/>
      <c r="BB37" s="897"/>
      <c r="BC37" s="897"/>
      <c r="BD37" s="897"/>
      <c r="BE37" s="897"/>
      <c r="BF37" s="897"/>
      <c r="BG37" s="897"/>
      <c r="BH37" s="897"/>
      <c r="BI37" s="897"/>
      <c r="BJ37" s="897"/>
      <c r="BK37" s="897"/>
      <c r="BL37" s="897"/>
      <c r="BM37" s="897"/>
      <c r="BN37" s="897"/>
      <c r="BO37" s="897"/>
      <c r="BP37" s="897"/>
      <c r="BQ37" s="897"/>
      <c r="BR37" s="897"/>
      <c r="BS37" s="897"/>
      <c r="BT37" s="897"/>
      <c r="BU37" s="897"/>
      <c r="BV37" s="898">
        <f>$D37</f>
        <v>1844548.8585865758</v>
      </c>
      <c r="BW37" s="899">
        <f>$D37</f>
        <v>1844548.8585865758</v>
      </c>
    </row>
    <row r="39" spans="1:75">
      <c r="F39" s="906">
        <f>$G$2</f>
        <v>1.2159864745466256</v>
      </c>
      <c r="G39" s="907">
        <f>$I$2</f>
        <v>1.2657967597620776</v>
      </c>
      <c r="H39" s="907">
        <f>$K$2</f>
        <v>5.0087955437629184</v>
      </c>
      <c r="I39" s="907">
        <f>$M$2</f>
        <v>5.2950389654494066</v>
      </c>
      <c r="J39" s="907">
        <f>$O$2</f>
        <v>6.4200015710321239</v>
      </c>
      <c r="K39" s="907">
        <f>$Q$2</f>
        <v>9.2052288083835414</v>
      </c>
      <c r="L39" s="907">
        <f>$S$2</f>
        <v>10.508341956962079</v>
      </c>
      <c r="M39" s="907">
        <f>$U$2</f>
        <v>11.854139774174586</v>
      </c>
      <c r="N39" s="907">
        <f>$W$2</f>
        <v>12.500880217151167</v>
      </c>
      <c r="O39" s="907">
        <f>$Y$2</f>
        <v>14.57021461509893</v>
      </c>
      <c r="P39" s="907">
        <f>$AA$2</f>
        <v>15.378230900417684</v>
      </c>
      <c r="Q39" s="907">
        <f>$AC$2</f>
        <v>16.562811876018721</v>
      </c>
      <c r="R39" s="907">
        <f>$AE$2</f>
        <v>17.584861375393686</v>
      </c>
      <c r="S39" s="907">
        <f>$AG$2</f>
        <v>19.21073369455954</v>
      </c>
      <c r="T39" s="907">
        <f>$AI$2</f>
        <v>19.771969688594872</v>
      </c>
      <c r="U39" s="907">
        <f>$AK$2</f>
        <v>21.04888169434853</v>
      </c>
      <c r="V39" s="907">
        <f>$AM$2</f>
        <v>22.583433075871387</v>
      </c>
      <c r="W39" s="907">
        <f>AO$2</f>
        <v>23.054402376986825</v>
      </c>
      <c r="X39" s="907">
        <f>AQ$2</f>
        <v>27.704185947851428</v>
      </c>
      <c r="Y39" s="907">
        <f>AS$2</f>
        <v>28.566333830236832</v>
      </c>
      <c r="Z39" s="907">
        <f>AU$2</f>
        <v>35.340254922765794</v>
      </c>
      <c r="AA39" s="907">
        <f>AW$2</f>
        <v>37.626789103986567</v>
      </c>
      <c r="AB39" s="907">
        <f>AY$2</f>
        <v>38.072285036290339</v>
      </c>
      <c r="AC39" s="907">
        <f>BA$2</f>
        <v>38.661536838957858</v>
      </c>
      <c r="AD39" s="907">
        <f>BC$2</f>
        <v>47.778949451436681</v>
      </c>
      <c r="AE39" s="907">
        <f>BE$2</f>
        <v>51.351796224833926</v>
      </c>
      <c r="AF39" s="907">
        <f>BG$2</f>
        <v>60.255851476626731</v>
      </c>
      <c r="AG39" s="907">
        <f>BI$2</f>
        <v>65.153589354981179</v>
      </c>
      <c r="AH39" s="907">
        <f>BK$2</f>
        <v>71.542973971833547</v>
      </c>
      <c r="AI39" s="907">
        <f>BM$2</f>
        <v>75.734661414345567</v>
      </c>
      <c r="AJ39" s="907">
        <f>BO$2</f>
        <v>80.246617409932853</v>
      </c>
      <c r="AK39" s="907">
        <f>BQ$2</f>
        <v>87.322466285060031</v>
      </c>
      <c r="AL39" s="907">
        <f>BS$2</f>
        <v>87.791982299843724</v>
      </c>
      <c r="AM39" s="907">
        <f>BU$2</f>
        <v>96.107966550259476</v>
      </c>
      <c r="AN39" s="908">
        <f>BW$2</f>
        <v>100</v>
      </c>
    </row>
    <row r="40" spans="1:75">
      <c r="F40" s="906">
        <f>$F$39/2</f>
        <v>0.60799323727331278</v>
      </c>
      <c r="G40" s="907">
        <f>(G39-F39)/2+F39</f>
        <v>1.2408916171543516</v>
      </c>
      <c r="H40" s="907">
        <f t="shared" ref="H40:AN40" si="0">(H39-G39)/2+G39</f>
        <v>3.1372961517624978</v>
      </c>
      <c r="I40" s="907">
        <f t="shared" si="0"/>
        <v>5.1519172546061629</v>
      </c>
      <c r="J40" s="907">
        <f t="shared" si="0"/>
        <v>5.8575202682407657</v>
      </c>
      <c r="K40" s="907">
        <f t="shared" si="0"/>
        <v>7.8126151897078326</v>
      </c>
      <c r="L40" s="907">
        <f t="shared" si="0"/>
        <v>9.8567853826728111</v>
      </c>
      <c r="M40" s="907">
        <f t="shared" si="0"/>
        <v>11.181240865568332</v>
      </c>
      <c r="N40" s="907">
        <f t="shared" si="0"/>
        <v>12.177509995662877</v>
      </c>
      <c r="O40" s="907">
        <f t="shared" si="0"/>
        <v>13.535547416125048</v>
      </c>
      <c r="P40" s="907">
        <f t="shared" si="0"/>
        <v>14.974222757758307</v>
      </c>
      <c r="Q40" s="907">
        <f t="shared" si="0"/>
        <v>15.970521388218202</v>
      </c>
      <c r="R40" s="907">
        <f t="shared" si="0"/>
        <v>17.073836625706203</v>
      </c>
      <c r="S40" s="907">
        <f t="shared" si="0"/>
        <v>18.397797534976611</v>
      </c>
      <c r="T40" s="907">
        <f t="shared" si="0"/>
        <v>19.491351691577208</v>
      </c>
      <c r="U40" s="907">
        <f t="shared" si="0"/>
        <v>20.410425691471701</v>
      </c>
      <c r="V40" s="907">
        <f t="shared" si="0"/>
        <v>21.81615738510996</v>
      </c>
      <c r="W40" s="907">
        <f t="shared" si="0"/>
        <v>22.818917726429106</v>
      </c>
      <c r="X40" s="907">
        <f t="shared" si="0"/>
        <v>25.379294162419129</v>
      </c>
      <c r="Y40" s="907">
        <f t="shared" si="0"/>
        <v>28.135259889044129</v>
      </c>
      <c r="Z40" s="907">
        <f t="shared" si="0"/>
        <v>31.953294376501312</v>
      </c>
      <c r="AA40" s="907">
        <f t="shared" si="0"/>
        <v>36.483522013376181</v>
      </c>
      <c r="AB40" s="907">
        <f t="shared" si="0"/>
        <v>37.849537070138453</v>
      </c>
      <c r="AC40" s="907">
        <f t="shared" si="0"/>
        <v>38.366910937624098</v>
      </c>
      <c r="AD40" s="907">
        <f t="shared" si="0"/>
        <v>43.220243145197273</v>
      </c>
      <c r="AE40" s="907">
        <f t="shared" si="0"/>
        <v>49.565372838135303</v>
      </c>
      <c r="AF40" s="907">
        <f t="shared" si="0"/>
        <v>55.803823850730325</v>
      </c>
      <c r="AG40" s="907">
        <f t="shared" si="0"/>
        <v>62.704720415803955</v>
      </c>
      <c r="AH40" s="907">
        <f t="shared" si="0"/>
        <v>68.348281663407363</v>
      </c>
      <c r="AI40" s="907">
        <f t="shared" si="0"/>
        <v>73.63881769308955</v>
      </c>
      <c r="AJ40" s="907">
        <f t="shared" si="0"/>
        <v>77.990639412139217</v>
      </c>
      <c r="AK40" s="907">
        <f t="shared" si="0"/>
        <v>83.784541847496442</v>
      </c>
      <c r="AL40" s="907">
        <f t="shared" si="0"/>
        <v>87.557224292451878</v>
      </c>
      <c r="AM40" s="907">
        <f t="shared" si="0"/>
        <v>91.949974425051607</v>
      </c>
      <c r="AN40" s="908">
        <f t="shared" si="0"/>
        <v>98.053983275129738</v>
      </c>
    </row>
    <row r="41" spans="1:75">
      <c r="F41" s="909" cm="1">
        <f t="array" ref="F41:AN41">TRANSPOSE(D3:D37)</f>
        <v>462888.29476899724</v>
      </c>
      <c r="G41" s="910">
        <v>12464.016730986119</v>
      </c>
      <c r="H41" s="910">
        <v>1478190.4945472023</v>
      </c>
      <c r="I41" s="910">
        <v>69977.13133518066</v>
      </c>
      <c r="J41" s="910">
        <v>216599.27707322541</v>
      </c>
      <c r="K41" s="910">
        <v>378161.36604290642</v>
      </c>
      <c r="L41" s="910">
        <v>371178.12074315338</v>
      </c>
      <c r="M41" s="910">
        <v>220691.51167716132</v>
      </c>
      <c r="N41" s="910">
        <v>39050.053401248835</v>
      </c>
      <c r="O41" s="910">
        <v>115838.47205369073</v>
      </c>
      <c r="P41" s="910">
        <v>44969.688432000949</v>
      </c>
      <c r="Q41" s="910">
        <v>96674.73327930973</v>
      </c>
      <c r="R41" s="910">
        <v>25918.594995236708</v>
      </c>
      <c r="S41" s="910">
        <v>24485.390119529475</v>
      </c>
      <c r="T41" s="910">
        <v>19141.778413837827</v>
      </c>
      <c r="U41" s="910">
        <v>63047.375782714145</v>
      </c>
      <c r="V41" s="910">
        <v>147014.14506534801</v>
      </c>
      <c r="W41" s="910">
        <v>62900.669169986664</v>
      </c>
      <c r="X41" s="910">
        <v>533089.61909973854</v>
      </c>
      <c r="Y41" s="911">
        <v>194053.80549748969</v>
      </c>
      <c r="Z41" s="911">
        <v>159306.16980997712</v>
      </c>
      <c r="AA41" s="911">
        <v>819502.08919185644</v>
      </c>
      <c r="AB41" s="911">
        <v>185391.92054041437</v>
      </c>
      <c r="AC41" s="911">
        <v>136102.24435737217</v>
      </c>
      <c r="AD41" s="911">
        <v>4202863.6646357337</v>
      </c>
      <c r="AE41" s="911">
        <v>1576321.637662739</v>
      </c>
      <c r="AF41" s="911">
        <v>4593549.0444203103</v>
      </c>
      <c r="AG41" s="911">
        <v>1516564.9030229766</v>
      </c>
      <c r="AH41" s="911">
        <v>1720647.0416817716</v>
      </c>
      <c r="AI41" s="911">
        <v>80340.202550134665</v>
      </c>
      <c r="AJ41" s="911">
        <v>515867.48970084806</v>
      </c>
      <c r="AK41" s="911">
        <v>878138.71977833682</v>
      </c>
      <c r="AL41" s="911">
        <v>231471.24062610866</v>
      </c>
      <c r="AM41" s="911">
        <v>2046849.7819599244</v>
      </c>
      <c r="AN41" s="912">
        <v>1844548.8585865758</v>
      </c>
    </row>
    <row r="42" spans="1:75">
      <c r="F42" s="913">
        <v>0</v>
      </c>
      <c r="G42" s="914">
        <v>0</v>
      </c>
      <c r="H42" s="914">
        <v>0</v>
      </c>
      <c r="I42" s="914">
        <v>0</v>
      </c>
      <c r="J42" s="914">
        <v>0</v>
      </c>
      <c r="K42" s="914">
        <v>0</v>
      </c>
      <c r="L42" s="914">
        <v>0</v>
      </c>
      <c r="M42" s="914">
        <v>0</v>
      </c>
      <c r="N42" s="914">
        <v>0</v>
      </c>
      <c r="O42" s="914">
        <v>0</v>
      </c>
      <c r="P42" s="914">
        <v>0</v>
      </c>
      <c r="Q42" s="914">
        <v>0</v>
      </c>
      <c r="R42" s="914">
        <v>0</v>
      </c>
      <c r="S42" s="914">
        <v>0</v>
      </c>
      <c r="T42" s="914">
        <v>0</v>
      </c>
      <c r="U42" s="914">
        <v>0</v>
      </c>
      <c r="V42" s="914">
        <v>0</v>
      </c>
      <c r="W42" s="914">
        <v>0</v>
      </c>
      <c r="X42" s="914">
        <v>0</v>
      </c>
      <c r="Y42" s="914">
        <v>0</v>
      </c>
      <c r="Z42" s="914">
        <v>0</v>
      </c>
      <c r="AA42" s="914">
        <v>0</v>
      </c>
      <c r="AB42" s="914">
        <v>0</v>
      </c>
      <c r="AC42" s="914">
        <v>0</v>
      </c>
      <c r="AD42" s="914">
        <v>0</v>
      </c>
      <c r="AE42" s="914">
        <v>0</v>
      </c>
      <c r="AF42" s="914">
        <v>0</v>
      </c>
      <c r="AG42" s="914">
        <v>0</v>
      </c>
      <c r="AH42" s="914">
        <v>0</v>
      </c>
      <c r="AI42" s="914">
        <v>0</v>
      </c>
      <c r="AJ42" s="914">
        <v>0</v>
      </c>
      <c r="AK42" s="914">
        <v>0</v>
      </c>
      <c r="AL42" s="914">
        <v>0</v>
      </c>
      <c r="AM42" s="914">
        <v>0</v>
      </c>
      <c r="AN42" s="915">
        <v>0</v>
      </c>
    </row>
  </sheetData>
  <phoneticPr fontId="8"/>
  <pageMargins left="0.7" right="0.7" top="0.75" bottom="0.75" header="0.3" footer="0.3"/>
  <pageSetup paperSize="9"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G54"/>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cols>
    <col min="1" max="1" width="4" style="63" customWidth="1"/>
    <col min="2" max="2" width="5.26953125" style="54" customWidth="1"/>
    <col min="3" max="3" width="25" style="54" customWidth="1"/>
    <col min="4" max="7" width="15.26953125" style="54" customWidth="1"/>
    <col min="8" max="13" width="11.36328125" style="54" customWidth="1"/>
    <col min="14" max="14" width="23.453125" style="54" bestFit="1" customWidth="1"/>
    <col min="15" max="17" width="17" style="54" customWidth="1"/>
    <col min="18" max="18" width="16.81640625" style="54" bestFit="1" customWidth="1"/>
    <col min="19" max="19" width="19.81640625" style="54" customWidth="1"/>
    <col min="20" max="20" width="17.36328125" style="54" customWidth="1"/>
    <col min="21" max="21" width="18.26953125" style="54" customWidth="1"/>
    <col min="22" max="22" width="14.08984375" style="54" customWidth="1"/>
    <col min="23" max="23" width="16.54296875" style="54" customWidth="1"/>
    <col min="24" max="24" width="15.08984375" style="54" customWidth="1"/>
    <col min="25" max="26" width="13.81640625" style="54" customWidth="1"/>
    <col min="27" max="27" width="15.81640625" style="54" customWidth="1"/>
    <col min="28" max="30" width="13.81640625" style="54" customWidth="1"/>
    <col min="31" max="31" width="3.54296875" style="54" customWidth="1"/>
    <col min="32" max="33" width="15.36328125" style="54" customWidth="1"/>
    <col min="34" max="16384" width="9" style="54"/>
  </cols>
  <sheetData>
    <row r="1" spans="1:33" ht="13" customHeight="1">
      <c r="B1" s="51"/>
      <c r="C1" s="52"/>
      <c r="D1" s="53"/>
      <c r="E1" s="53"/>
      <c r="F1" s="53"/>
      <c r="G1" s="53"/>
      <c r="H1" s="53"/>
      <c r="I1" s="53"/>
      <c r="J1" s="53"/>
      <c r="K1" s="53"/>
      <c r="L1" s="53"/>
      <c r="M1" s="53"/>
      <c r="N1" s="53"/>
      <c r="O1" s="53"/>
      <c r="P1" s="53"/>
      <c r="Q1" s="53"/>
      <c r="R1" s="53"/>
      <c r="S1" s="59"/>
      <c r="T1" s="53"/>
      <c r="U1" s="53"/>
    </row>
    <row r="2" spans="1:33" ht="13" customHeight="1" thickBot="1">
      <c r="B2" s="55"/>
      <c r="C2" s="56"/>
      <c r="D2" s="57"/>
      <c r="E2" s="57"/>
      <c r="F2" s="57"/>
      <c r="G2" s="57"/>
      <c r="H2" s="57"/>
      <c r="I2" s="53"/>
      <c r="J2" s="53"/>
      <c r="K2" s="53"/>
      <c r="L2" s="53"/>
      <c r="M2" s="53"/>
      <c r="N2" s="58"/>
      <c r="O2" s="58"/>
      <c r="P2" s="58"/>
      <c r="Q2" s="58"/>
      <c r="R2" s="53"/>
      <c r="S2" s="53"/>
      <c r="T2" s="53"/>
      <c r="U2" s="59"/>
    </row>
    <row r="3" spans="1:33" ht="25" customHeight="1" thickBot="1">
      <c r="B3" s="939" t="s">
        <v>265</v>
      </c>
      <c r="C3" s="940"/>
      <c r="D3" s="976" t="s">
        <v>176</v>
      </c>
      <c r="E3" s="977"/>
      <c r="F3" s="977"/>
      <c r="G3" s="978"/>
      <c r="H3" s="945" t="s">
        <v>137</v>
      </c>
      <c r="I3" s="946"/>
      <c r="J3" s="946"/>
      <c r="K3" s="946"/>
      <c r="L3" s="947"/>
      <c r="M3" s="948"/>
      <c r="N3" s="60"/>
      <c r="O3" s="973" t="s">
        <v>175</v>
      </c>
      <c r="P3" s="974"/>
      <c r="Q3" s="975"/>
      <c r="R3" s="129"/>
      <c r="S3" s="62"/>
      <c r="T3" s="68"/>
      <c r="U3" s="61"/>
      <c r="V3" s="91"/>
      <c r="W3" s="69"/>
      <c r="X3" s="137"/>
      <c r="Y3" s="982" t="s">
        <v>219</v>
      </c>
      <c r="Z3" s="983"/>
      <c r="AA3" s="984"/>
      <c r="AB3" s="982" t="s">
        <v>223</v>
      </c>
      <c r="AC3" s="983"/>
      <c r="AD3" s="984"/>
      <c r="AF3" s="688"/>
      <c r="AG3" s="689"/>
    </row>
    <row r="4" spans="1:33" ht="20" customHeight="1">
      <c r="B4" s="941"/>
      <c r="C4" s="942"/>
      <c r="D4" s="949" t="s">
        <v>164</v>
      </c>
      <c r="E4" s="951" t="s">
        <v>177</v>
      </c>
      <c r="F4" s="953" t="s">
        <v>178</v>
      </c>
      <c r="G4" s="991" t="s">
        <v>267</v>
      </c>
      <c r="H4" s="937" t="s">
        <v>165</v>
      </c>
      <c r="I4" s="938" t="s">
        <v>166</v>
      </c>
      <c r="J4" s="957" t="s">
        <v>180</v>
      </c>
      <c r="K4" s="958" t="s">
        <v>181</v>
      </c>
      <c r="L4" s="955" t="s">
        <v>182</v>
      </c>
      <c r="M4" s="956" t="s">
        <v>183</v>
      </c>
      <c r="N4" s="965" t="s">
        <v>211</v>
      </c>
      <c r="O4" s="146" t="s">
        <v>154</v>
      </c>
      <c r="P4" s="147" t="s">
        <v>153</v>
      </c>
      <c r="Q4" s="953" t="s">
        <v>212</v>
      </c>
      <c r="R4" s="967" t="s">
        <v>213</v>
      </c>
      <c r="S4" s="993" t="s">
        <v>214</v>
      </c>
      <c r="T4" s="963" t="s">
        <v>215</v>
      </c>
      <c r="U4" s="961" t="s">
        <v>216</v>
      </c>
      <c r="V4" s="959" t="s">
        <v>217</v>
      </c>
      <c r="W4" s="963" t="s">
        <v>218</v>
      </c>
      <c r="X4" s="980" t="s">
        <v>193</v>
      </c>
      <c r="Y4" s="985" t="s">
        <v>220</v>
      </c>
      <c r="Z4" s="987" t="s">
        <v>221</v>
      </c>
      <c r="AA4" s="989" t="s">
        <v>222</v>
      </c>
      <c r="AB4" s="985" t="s">
        <v>220</v>
      </c>
      <c r="AC4" s="987" t="s">
        <v>221</v>
      </c>
      <c r="AD4" s="989" t="s">
        <v>222</v>
      </c>
      <c r="AF4" s="969" t="s">
        <v>2038</v>
      </c>
      <c r="AG4" s="971" t="s">
        <v>2039</v>
      </c>
    </row>
    <row r="5" spans="1:33" ht="32.5" customHeight="1">
      <c r="B5" s="941"/>
      <c r="C5" s="942"/>
      <c r="D5" s="950"/>
      <c r="E5" s="952"/>
      <c r="F5" s="954"/>
      <c r="G5" s="992"/>
      <c r="H5" s="937"/>
      <c r="I5" s="938"/>
      <c r="J5" s="937"/>
      <c r="K5" s="956"/>
      <c r="L5" s="955"/>
      <c r="M5" s="956"/>
      <c r="N5" s="966"/>
      <c r="O5" s="146" t="s">
        <v>179</v>
      </c>
      <c r="P5" s="147" t="s">
        <v>272</v>
      </c>
      <c r="Q5" s="954"/>
      <c r="R5" s="968"/>
      <c r="S5" s="994"/>
      <c r="T5" s="964"/>
      <c r="U5" s="962"/>
      <c r="V5" s="960"/>
      <c r="W5" s="979"/>
      <c r="X5" s="981"/>
      <c r="Y5" s="986"/>
      <c r="Z5" s="988"/>
      <c r="AA5" s="990"/>
      <c r="AB5" s="986"/>
      <c r="AC5" s="988"/>
      <c r="AD5" s="990"/>
      <c r="AF5" s="970"/>
      <c r="AG5" s="972"/>
    </row>
    <row r="6" spans="1:33" ht="20" customHeight="1" thickBot="1">
      <c r="B6" s="943"/>
      <c r="C6" s="944"/>
      <c r="D6" s="104"/>
      <c r="E6" s="105"/>
      <c r="F6" s="148" t="s">
        <v>172</v>
      </c>
      <c r="G6" s="148" t="s">
        <v>169</v>
      </c>
      <c r="H6" s="104" t="s">
        <v>121</v>
      </c>
      <c r="I6" s="149" t="s">
        <v>122</v>
      </c>
      <c r="J6" s="150" t="s">
        <v>184</v>
      </c>
      <c r="K6" s="151" t="s">
        <v>185</v>
      </c>
      <c r="L6" s="152" t="s">
        <v>170</v>
      </c>
      <c r="M6" s="153" t="s">
        <v>171</v>
      </c>
      <c r="N6" s="154" t="s">
        <v>173</v>
      </c>
      <c r="O6" s="104" t="s">
        <v>167</v>
      </c>
      <c r="P6" s="106"/>
      <c r="Q6" s="155" t="s">
        <v>168</v>
      </c>
      <c r="R6" s="130"/>
      <c r="S6" s="108"/>
      <c r="T6" s="107"/>
      <c r="U6" s="109"/>
      <c r="V6" s="110"/>
      <c r="W6" s="111"/>
      <c r="X6" s="138"/>
      <c r="Y6" s="112"/>
      <c r="Z6" s="113"/>
      <c r="AA6" s="114"/>
      <c r="AB6" s="112"/>
      <c r="AC6" s="113"/>
      <c r="AD6" s="114"/>
      <c r="AF6" s="690"/>
      <c r="AG6" s="691"/>
    </row>
    <row r="7" spans="1:33" s="176" customFormat="1" ht="17" customHeight="1">
      <c r="A7" s="156">
        <v>1</v>
      </c>
      <c r="B7" s="369" t="s">
        <v>36</v>
      </c>
      <c r="C7" s="370" t="s">
        <v>234</v>
      </c>
      <c r="D7" s="157">
        <f>+入力と結果!D7+入力と結果!F7</f>
        <v>187625.90000000002</v>
      </c>
      <c r="E7" s="158">
        <f>+入力と結果!D7*係数表!K7</f>
        <v>157811.27214357973</v>
      </c>
      <c r="F7" s="159">
        <f>+E7+入力と結果!F7</f>
        <v>157811.27214357973</v>
      </c>
      <c r="G7" s="160">
        <f>+入力と結果!D7*係数表!J7</f>
        <v>29814.62785642028</v>
      </c>
      <c r="H7" s="161">
        <f>係数表!E7</f>
        <v>0.23807384073994797</v>
      </c>
      <c r="I7" s="162">
        <f>係数表!F7</f>
        <v>5.1045598561826597E-2</v>
      </c>
      <c r="J7" s="157">
        <f t="shared" ref="J7:J43" si="0">+F7*H7</f>
        <v>37570.735671279188</v>
      </c>
      <c r="K7" s="163">
        <f t="shared" ref="K7:K43" si="1">+F7*I7</f>
        <v>8055.5708463723395</v>
      </c>
      <c r="L7" s="164">
        <f>+G7*H7</f>
        <v>7098.0829640102183</v>
      </c>
      <c r="M7" s="165">
        <f>+G7*I7</f>
        <v>1521.9055248290822</v>
      </c>
      <c r="N7" s="159">
        <f>+F7-SUM(J7:K7)</f>
        <v>112184.96562592819</v>
      </c>
      <c r="O7" s="157">
        <f>+入力と結果!E7*係数表!K7</f>
        <v>0</v>
      </c>
      <c r="P7" s="166">
        <f>+入力と結果!E7*係数表!J7</f>
        <v>0</v>
      </c>
      <c r="Q7" s="167">
        <f>+O7+入力と結果!G7</f>
        <v>0</v>
      </c>
      <c r="R7" s="168">
        <f t="shared" ref="R7:R43" si="2">+N7+Q7</f>
        <v>112184.96562592819</v>
      </c>
      <c r="S7" s="169">
        <f t="array" ref="S7:S43">MMULT(逆行列係数表!D7:AN43,波及推計!R7:R43)</f>
        <v>373908.59669916052</v>
      </c>
      <c r="T7" s="168">
        <f>+S7-R7</f>
        <v>261723.63107323233</v>
      </c>
      <c r="U7" s="170">
        <f>+S7*係数表!AA7</f>
        <v>58534.190028534518</v>
      </c>
      <c r="V7" s="171">
        <f>+U44*消費転換率!C7*係数表!AH7</f>
        <v>2406519.550162191</v>
      </c>
      <c r="W7" s="172">
        <f>+$V$7*係数表!AD7</f>
        <v>88979.698069836682</v>
      </c>
      <c r="X7" s="172">
        <f>+W7+S7</f>
        <v>462888.29476899724</v>
      </c>
      <c r="Y7" s="173">
        <f>+S7*係数表!U7</f>
        <v>174093.88056800503</v>
      </c>
      <c r="Z7" s="174">
        <f>+W7*係数表!U7</f>
        <v>41429.432394706091</v>
      </c>
      <c r="AA7" s="175">
        <f>+Y7+Z7</f>
        <v>215523.31296271112</v>
      </c>
      <c r="AB7" s="173">
        <f>+S7*係数表!P7</f>
        <v>75796.688360762579</v>
      </c>
      <c r="AC7" s="174">
        <f>+W7*係数表!P7</f>
        <v>18037.473608718719</v>
      </c>
      <c r="AD7" s="175">
        <f>+AB7+AC7</f>
        <v>93834.161969481298</v>
      </c>
      <c r="AF7" s="692">
        <f>+X7*環境係数!AO4</f>
        <v>9320760.6013962775</v>
      </c>
      <c r="AG7" s="693">
        <f>+X7*環境係数!AP4</f>
        <v>653140.12956081075</v>
      </c>
    </row>
    <row r="8" spans="1:33" s="176" customFormat="1" ht="17" customHeight="1">
      <c r="A8" s="156">
        <v>2</v>
      </c>
      <c r="B8" s="369" t="s">
        <v>37</v>
      </c>
      <c r="C8" s="370" t="s">
        <v>85</v>
      </c>
      <c r="D8" s="177">
        <f>+入力と結果!D8+入力と結果!F8</f>
        <v>-256.35000000000002</v>
      </c>
      <c r="E8" s="178">
        <f>+入力と結果!D8*係数表!K8</f>
        <v>-8.7066717620396172</v>
      </c>
      <c r="F8" s="179">
        <f>+E8+入力と結果!F8</f>
        <v>-8.7066717620396172</v>
      </c>
      <c r="G8" s="180">
        <f>+入力と結果!D8*係数表!J8</f>
        <v>-247.64332823796042</v>
      </c>
      <c r="H8" s="181">
        <f>係数表!E8</f>
        <v>1.277017230258868E-2</v>
      </c>
      <c r="I8" s="182">
        <f>係数表!F8</f>
        <v>7.5257662349945367E-2</v>
      </c>
      <c r="J8" s="177">
        <f t="shared" si="0"/>
        <v>-0.1111856985833293</v>
      </c>
      <c r="K8" s="183">
        <f t="shared" si="1"/>
        <v>-0.65524376365938142</v>
      </c>
      <c r="L8" s="177">
        <f t="shared" ref="L8:L19" si="3">+G8*H8</f>
        <v>-3.1624479711852791</v>
      </c>
      <c r="M8" s="183">
        <f t="shared" ref="M8:M19" si="4">+G8*I8</f>
        <v>-18.637057979749116</v>
      </c>
      <c r="N8" s="179">
        <f t="shared" ref="N8:N30" si="5">+F8-SUM(J8:K8)</f>
        <v>-7.9402422997969069</v>
      </c>
      <c r="O8" s="177">
        <f>+入力と結果!E8*係数表!K8</f>
        <v>0</v>
      </c>
      <c r="P8" s="184">
        <f>+入力と結果!E8*係数表!J8</f>
        <v>0</v>
      </c>
      <c r="Q8" s="185">
        <f>+O8+入力と結果!G8</f>
        <v>0</v>
      </c>
      <c r="R8" s="186">
        <f t="shared" si="2"/>
        <v>-7.9402422997969069</v>
      </c>
      <c r="S8" s="187">
        <v>10592.604214971274</v>
      </c>
      <c r="T8" s="186">
        <f t="shared" ref="T8:T43" si="6">+S8-R8</f>
        <v>10600.544457271071</v>
      </c>
      <c r="U8" s="188">
        <f>+S8*係数表!AA8</f>
        <v>1785.5476298869823</v>
      </c>
      <c r="W8" s="172">
        <f>+$V$7*係数表!AD8</f>
        <v>1871.4125160148456</v>
      </c>
      <c r="X8" s="172">
        <f t="shared" ref="X8:X43" si="7">+W8+S8</f>
        <v>12464.016730986119</v>
      </c>
      <c r="Y8" s="173">
        <f>+S8*係数表!U8</f>
        <v>5976.3200333798786</v>
      </c>
      <c r="Z8" s="174">
        <f>+W8*係数表!U8</f>
        <v>1055.8461246357156</v>
      </c>
      <c r="AA8" s="175">
        <f t="shared" ref="AA8:AA34" si="8">+Y8+Z8</f>
        <v>7032.1661580155942</v>
      </c>
      <c r="AB8" s="173">
        <f>+S8*係数表!P8</f>
        <v>450.50128934420871</v>
      </c>
      <c r="AC8" s="174">
        <f>+W8*係数表!P8</f>
        <v>79.590791296440784</v>
      </c>
      <c r="AD8" s="175">
        <f t="shared" ref="AD8:AD33" si="9">+AB8+AC8</f>
        <v>530.09208064064956</v>
      </c>
      <c r="AF8" s="173">
        <f>+X8*環境係数!AO5</f>
        <v>311382.44137879211</v>
      </c>
      <c r="AG8" s="175">
        <f>+X8*環境係数!AP5</f>
        <v>19903.512424831595</v>
      </c>
    </row>
    <row r="9" spans="1:33" s="176" customFormat="1" ht="17" customHeight="1">
      <c r="A9" s="156">
        <v>3</v>
      </c>
      <c r="B9" s="369" t="s">
        <v>38</v>
      </c>
      <c r="C9" s="370" t="s">
        <v>86</v>
      </c>
      <c r="D9" s="177">
        <f>+入力と結果!D9+入力と結果!F9</f>
        <v>1498268.2000000002</v>
      </c>
      <c r="E9" s="178">
        <f>+入力と結果!D9*係数表!K9</f>
        <v>1244083.9312391742</v>
      </c>
      <c r="F9" s="179">
        <f>+E9+入力と結果!F9</f>
        <v>1244083.9312391742</v>
      </c>
      <c r="G9" s="180">
        <f>+入力と結果!D9*係数表!J9</f>
        <v>254184.26876082612</v>
      </c>
      <c r="H9" s="181">
        <f>係数表!E9</f>
        <v>0.31897337124918018</v>
      </c>
      <c r="I9" s="182">
        <f>係数表!F9</f>
        <v>3.4973973027581803E-2</v>
      </c>
      <c r="J9" s="177">
        <f t="shared" si="0"/>
        <v>396829.64566429268</v>
      </c>
      <c r="K9" s="183">
        <f t="shared" si="1"/>
        <v>43510.557855206811</v>
      </c>
      <c r="L9" s="177">
        <f t="shared" si="3"/>
        <v>81078.013125148384</v>
      </c>
      <c r="M9" s="183">
        <f t="shared" si="4"/>
        <v>8889.833759676736</v>
      </c>
      <c r="N9" s="179">
        <f t="shared" si="5"/>
        <v>803743.7277196747</v>
      </c>
      <c r="O9" s="177">
        <f>+入力と結果!E9*係数表!K9</f>
        <v>0</v>
      </c>
      <c r="P9" s="184">
        <f>+入力と結果!E9*係数表!J9</f>
        <v>0</v>
      </c>
      <c r="Q9" s="185">
        <f>+O9+入力と結果!G9</f>
        <v>0</v>
      </c>
      <c r="R9" s="186">
        <f t="shared" si="2"/>
        <v>803743.7277196747</v>
      </c>
      <c r="S9" s="187">
        <v>1184007.8029798539</v>
      </c>
      <c r="T9" s="186">
        <f t="shared" si="6"/>
        <v>380264.07526017923</v>
      </c>
      <c r="U9" s="188">
        <f>+S9*係数表!AA9</f>
        <v>129259.82792756706</v>
      </c>
      <c r="W9" s="172">
        <f>+$V$7*係数表!AD9</f>
        <v>294182.6915673482</v>
      </c>
      <c r="X9" s="172">
        <f t="shared" si="7"/>
        <v>1478190.4945472023</v>
      </c>
      <c r="Y9" s="173">
        <f>+S9*係数表!U9</f>
        <v>423253.41101675195</v>
      </c>
      <c r="Z9" s="174">
        <f>+W9*係数表!U9</f>
        <v>105163.01273910423</v>
      </c>
      <c r="AA9" s="175">
        <f t="shared" si="8"/>
        <v>528416.42375585623</v>
      </c>
      <c r="AB9" s="173">
        <f>+S9*係数表!P9</f>
        <v>44836.143223739396</v>
      </c>
      <c r="AC9" s="174">
        <f>+W9*係数表!P9</f>
        <v>11140.143890828063</v>
      </c>
      <c r="AD9" s="175">
        <f t="shared" si="9"/>
        <v>55976.287114567458</v>
      </c>
      <c r="AF9" s="173">
        <f>+X9*環境係数!AO6</f>
        <v>5650921.4170799879</v>
      </c>
      <c r="AG9" s="175">
        <f>+X9*環境係数!AP6</f>
        <v>315885.76289444865</v>
      </c>
    </row>
    <row r="10" spans="1:33" s="176" customFormat="1" ht="17" customHeight="1">
      <c r="A10" s="156">
        <v>4</v>
      </c>
      <c r="B10" s="369" t="s">
        <v>39</v>
      </c>
      <c r="C10" s="370" t="s">
        <v>87</v>
      </c>
      <c r="D10" s="177">
        <f>+入力と結果!D10+入力と結果!F10</f>
        <v>189860</v>
      </c>
      <c r="E10" s="178">
        <f>+入力と結果!D10*係数表!K10</f>
        <v>65304.189861731436</v>
      </c>
      <c r="F10" s="179">
        <f>+E10+入力と結果!F10</f>
        <v>65304.189861731436</v>
      </c>
      <c r="G10" s="180">
        <f>+入力と結果!D10*係数表!J10</f>
        <v>124555.81013826856</v>
      </c>
      <c r="H10" s="181">
        <f>係数表!E10</f>
        <v>0.43288911114566259</v>
      </c>
      <c r="I10" s="182">
        <f>係数表!F10</f>
        <v>3.1827546858595429E-2</v>
      </c>
      <c r="J10" s="177">
        <f t="shared" si="0"/>
        <v>28269.472703332511</v>
      </c>
      <c r="K10" s="183">
        <f t="shared" si="1"/>
        <v>2078.4721628868697</v>
      </c>
      <c r="L10" s="177">
        <f t="shared" si="3"/>
        <v>53918.853938782981</v>
      </c>
      <c r="M10" s="183">
        <f t="shared" si="4"/>
        <v>3964.3058836860582</v>
      </c>
      <c r="N10" s="179">
        <f t="shared" si="5"/>
        <v>34956.244995512054</v>
      </c>
      <c r="O10" s="177">
        <f>+入力と結果!E10*係数表!K10</f>
        <v>0</v>
      </c>
      <c r="P10" s="184">
        <f>+入力と結果!E10*係数表!J10</f>
        <v>0</v>
      </c>
      <c r="Q10" s="185">
        <f>+O10+入力と結果!G10</f>
        <v>0</v>
      </c>
      <c r="R10" s="186">
        <f t="shared" si="2"/>
        <v>34956.244995512054</v>
      </c>
      <c r="S10" s="187">
        <v>55300.147744137852</v>
      </c>
      <c r="T10" s="186">
        <f t="shared" si="6"/>
        <v>20343.902748625798</v>
      </c>
      <c r="U10" s="188">
        <f>+S10*係数表!AA10</f>
        <v>13356.491594644252</v>
      </c>
      <c r="W10" s="172">
        <f>+$V$7*係数表!AD10</f>
        <v>14676.983591042801</v>
      </c>
      <c r="X10" s="172">
        <f t="shared" si="7"/>
        <v>69977.13133518066</v>
      </c>
      <c r="Y10" s="173">
        <f>+S10*係数表!U10</f>
        <v>23874.506691908347</v>
      </c>
      <c r="Z10" s="174">
        <f>+W10*係数表!U10</f>
        <v>6336.4341191751237</v>
      </c>
      <c r="AA10" s="175">
        <f t="shared" si="8"/>
        <v>30210.94081108347</v>
      </c>
      <c r="AB10" s="173">
        <f>+S10*係数表!P10</f>
        <v>6610.5291362892076</v>
      </c>
      <c r="AC10" s="174">
        <f>+W10*係数表!P10</f>
        <v>1754.4732088299352</v>
      </c>
      <c r="AD10" s="175">
        <f t="shared" si="9"/>
        <v>8365.0023451191428</v>
      </c>
      <c r="AF10" s="173">
        <f>+X10*環境係数!AO7</f>
        <v>419375.00861230533</v>
      </c>
      <c r="AG10" s="175">
        <f>+X10*環境係数!AP7</f>
        <v>23487.543396446566</v>
      </c>
    </row>
    <row r="11" spans="1:33" s="176" customFormat="1" ht="17" customHeight="1">
      <c r="A11" s="156">
        <v>5</v>
      </c>
      <c r="B11" s="369" t="s">
        <v>40</v>
      </c>
      <c r="C11" s="370" t="s">
        <v>88</v>
      </c>
      <c r="D11" s="177">
        <f>+入力と結果!D11+入力と結果!F11</f>
        <v>21167.95</v>
      </c>
      <c r="E11" s="178">
        <f>+入力と結果!D11*係数表!K11</f>
        <v>17679.759167616354</v>
      </c>
      <c r="F11" s="179">
        <f>+E11+入力と結果!F11</f>
        <v>17679.759167616354</v>
      </c>
      <c r="G11" s="180">
        <f>+入力と結果!D11*係数表!J11</f>
        <v>3488.190832383646</v>
      </c>
      <c r="H11" s="181">
        <f>係数表!E11</f>
        <v>0.22777404050280578</v>
      </c>
      <c r="I11" s="182">
        <f>係数表!F11</f>
        <v>6.8733145769724807E-2</v>
      </c>
      <c r="J11" s="177">
        <f t="shared" si="0"/>
        <v>4026.9901807244992</v>
      </c>
      <c r="K11" s="183">
        <f t="shared" si="1"/>
        <v>1215.1854640414033</v>
      </c>
      <c r="L11" s="177">
        <f t="shared" si="3"/>
        <v>794.51931993686844</v>
      </c>
      <c r="M11" s="183">
        <f t="shared" si="4"/>
        <v>239.75432895484286</v>
      </c>
      <c r="N11" s="179">
        <f t="shared" si="5"/>
        <v>12437.583522850451</v>
      </c>
      <c r="O11" s="177">
        <f>+入力と結果!E11*係数表!K11</f>
        <v>0</v>
      </c>
      <c r="P11" s="184">
        <f>+入力と結果!E11*係数表!J11</f>
        <v>0</v>
      </c>
      <c r="Q11" s="185">
        <f>+O11+入力と結果!G11</f>
        <v>0</v>
      </c>
      <c r="R11" s="186">
        <f t="shared" si="2"/>
        <v>12437.583522850451</v>
      </c>
      <c r="S11" s="187">
        <v>183988.13398886748</v>
      </c>
      <c r="T11" s="186">
        <f t="shared" si="6"/>
        <v>171550.55046601704</v>
      </c>
      <c r="U11" s="188">
        <f>+S11*係数表!AA11</f>
        <v>26328.198207012691</v>
      </c>
      <c r="W11" s="172">
        <f>+$V$7*係数表!AD11</f>
        <v>32611.143084357918</v>
      </c>
      <c r="X11" s="172">
        <f t="shared" si="7"/>
        <v>216599.27707322541</v>
      </c>
      <c r="Y11" s="173">
        <f>+S11*係数表!U11</f>
        <v>69882.227472704137</v>
      </c>
      <c r="Z11" s="174">
        <f>+W11*係数表!U11</f>
        <v>12386.33856302871</v>
      </c>
      <c r="AA11" s="175">
        <f t="shared" si="8"/>
        <v>82268.566035732845</v>
      </c>
      <c r="AB11" s="173">
        <f>+S11*係数表!P11</f>
        <v>8415.380263586163</v>
      </c>
      <c r="AC11" s="174">
        <f>+W11*係数表!P11</f>
        <v>1491.5916800465793</v>
      </c>
      <c r="AD11" s="175">
        <f t="shared" si="9"/>
        <v>9906.9719436327432</v>
      </c>
      <c r="AF11" s="173">
        <f>+X11*環境係数!AO8</f>
        <v>4546117.7399314363</v>
      </c>
      <c r="AG11" s="175">
        <f>+X11*環境係数!AP8</f>
        <v>178791.85976272082</v>
      </c>
    </row>
    <row r="12" spans="1:33" s="176" customFormat="1" ht="17" customHeight="1">
      <c r="A12" s="156">
        <v>6</v>
      </c>
      <c r="B12" s="369" t="s">
        <v>41</v>
      </c>
      <c r="C12" s="370" t="s">
        <v>89</v>
      </c>
      <c r="D12" s="177">
        <f>+入力と結果!D12+入力と結果!F12</f>
        <v>131338</v>
      </c>
      <c r="E12" s="178">
        <f>+入力と結果!D12*係数表!K12</f>
        <v>96115.561210305081</v>
      </c>
      <c r="F12" s="179">
        <f>+E12+入力と結果!F12</f>
        <v>96115.561210305081</v>
      </c>
      <c r="G12" s="180">
        <f>+入力と結果!D12*係数表!J12</f>
        <v>35222.438789694927</v>
      </c>
      <c r="H12" s="181">
        <f>係数表!E12</f>
        <v>0.20916578648341741</v>
      </c>
      <c r="I12" s="182">
        <f>係数表!F12</f>
        <v>2.9711496082798602E-2</v>
      </c>
      <c r="J12" s="177">
        <f t="shared" si="0"/>
        <v>20104.086953848509</v>
      </c>
      <c r="K12" s="183">
        <f t="shared" si="1"/>
        <v>2855.7371203959688</v>
      </c>
      <c r="L12" s="177">
        <f t="shared" si="3"/>
        <v>7367.3291113105679</v>
      </c>
      <c r="M12" s="183">
        <f t="shared" si="4"/>
        <v>1046.5113521266344</v>
      </c>
      <c r="N12" s="179">
        <f t="shared" si="5"/>
        <v>73155.737136060605</v>
      </c>
      <c r="O12" s="177">
        <f>+入力と結果!E12*係数表!K12</f>
        <v>0</v>
      </c>
      <c r="P12" s="184">
        <f>+入力と結果!E12*係数表!J12</f>
        <v>0</v>
      </c>
      <c r="Q12" s="185">
        <f>+O12+入力と結果!G12</f>
        <v>0</v>
      </c>
      <c r="R12" s="186">
        <f t="shared" si="2"/>
        <v>73155.737136060605</v>
      </c>
      <c r="S12" s="187">
        <v>321154.92363074765</v>
      </c>
      <c r="T12" s="186">
        <f t="shared" si="6"/>
        <v>247999.18649468705</v>
      </c>
      <c r="U12" s="188">
        <f>+S12*係数表!AA12</f>
        <v>27667.779193978142</v>
      </c>
      <c r="W12" s="172">
        <f>+$V$7*係数表!AD12</f>
        <v>57006.442412158765</v>
      </c>
      <c r="X12" s="172">
        <f t="shared" si="7"/>
        <v>378161.36604290642</v>
      </c>
      <c r="Y12" s="173">
        <f>+S12*係数表!U12</f>
        <v>113456.55012207857</v>
      </c>
      <c r="Z12" s="174">
        <f>+W12*係数表!U12</f>
        <v>20139.047590168248</v>
      </c>
      <c r="AA12" s="175">
        <f t="shared" si="8"/>
        <v>133595.59771224682</v>
      </c>
      <c r="AB12" s="173">
        <f>+S12*係数表!P12</f>
        <v>0</v>
      </c>
      <c r="AC12" s="174">
        <f>+W12*係数表!P12</f>
        <v>0</v>
      </c>
      <c r="AD12" s="175">
        <f t="shared" si="9"/>
        <v>0</v>
      </c>
      <c r="AF12" s="173">
        <f>+X12*環境係数!AO9</f>
        <v>8622945.5309214182</v>
      </c>
      <c r="AG12" s="175">
        <f>+X12*環境係数!AP9</f>
        <v>488141.48516922252</v>
      </c>
    </row>
    <row r="13" spans="1:33" s="176" customFormat="1" ht="17" customHeight="1">
      <c r="A13" s="156">
        <v>7</v>
      </c>
      <c r="B13" s="369" t="s">
        <v>42</v>
      </c>
      <c r="C13" s="370" t="s">
        <v>90</v>
      </c>
      <c r="D13" s="177">
        <f>+入力と結果!D13+入力と結果!F13</f>
        <v>202150.1</v>
      </c>
      <c r="E13" s="178">
        <f>+入力と結果!D13*係数表!K13</f>
        <v>170261.31770540198</v>
      </c>
      <c r="F13" s="179">
        <f>+E13+入力と結果!F13</f>
        <v>170261.31770540198</v>
      </c>
      <c r="G13" s="180">
        <f>+入力と結果!D13*係数表!J13</f>
        <v>31888.782294598044</v>
      </c>
      <c r="H13" s="181">
        <f>係数表!E13</f>
        <v>0.18250341317981927</v>
      </c>
      <c r="I13" s="182">
        <f>係数表!F13</f>
        <v>2.3246482054168363E-2</v>
      </c>
      <c r="J13" s="177">
        <f t="shared" si="0"/>
        <v>31073.271613729456</v>
      </c>
      <c r="K13" s="183">
        <f t="shared" si="1"/>
        <v>3957.9766665576853</v>
      </c>
      <c r="L13" s="177">
        <f t="shared" si="3"/>
        <v>5819.8116109123321</v>
      </c>
      <c r="M13" s="183">
        <f t="shared" si="4"/>
        <v>741.30200534065523</v>
      </c>
      <c r="N13" s="179">
        <f t="shared" si="5"/>
        <v>135230.06942511484</v>
      </c>
      <c r="O13" s="177">
        <f>+入力と結果!E13*係数表!K13</f>
        <v>0</v>
      </c>
      <c r="P13" s="184">
        <f>+入力と結果!E13*係数表!J13</f>
        <v>0</v>
      </c>
      <c r="Q13" s="185">
        <f>+O13+入力と結果!G13</f>
        <v>0</v>
      </c>
      <c r="R13" s="186">
        <f t="shared" si="2"/>
        <v>135230.06942511484</v>
      </c>
      <c r="S13" s="187">
        <v>313071.48296289233</v>
      </c>
      <c r="T13" s="186">
        <f t="shared" si="6"/>
        <v>177841.41353777749</v>
      </c>
      <c r="U13" s="188">
        <f>+S13*係数表!AA13</f>
        <v>3829.7163862136085</v>
      </c>
      <c r="W13" s="172">
        <f>+$V$7*係数表!AD13</f>
        <v>58106.63778026108</v>
      </c>
      <c r="X13" s="172">
        <f t="shared" si="7"/>
        <v>371178.12074315338</v>
      </c>
      <c r="Y13" s="173">
        <f>+S13*係数表!U13</f>
        <v>125099.9185323424</v>
      </c>
      <c r="Z13" s="174">
        <f>+W13*係数表!U13</f>
        <v>23218.772862045007</v>
      </c>
      <c r="AA13" s="175">
        <f t="shared" si="8"/>
        <v>148318.6913943874</v>
      </c>
      <c r="AB13" s="173">
        <f>+S13*係数表!P13</f>
        <v>761.1663494714337</v>
      </c>
      <c r="AC13" s="174">
        <f>+W13*係数表!P13</f>
        <v>141.27386161358734</v>
      </c>
      <c r="AD13" s="175">
        <f t="shared" si="9"/>
        <v>902.44021108502102</v>
      </c>
      <c r="AF13" s="173">
        <f>+X13*環境係数!AO10</f>
        <v>14537670.302378185</v>
      </c>
      <c r="AG13" s="175">
        <f>+X13*環境係数!AP10</f>
        <v>1199451.7285817207</v>
      </c>
    </row>
    <row r="14" spans="1:33" s="176" customFormat="1" ht="17" customHeight="1">
      <c r="A14" s="156">
        <v>8</v>
      </c>
      <c r="B14" s="369" t="s">
        <v>43</v>
      </c>
      <c r="C14" s="370" t="s">
        <v>235</v>
      </c>
      <c r="D14" s="177">
        <f>+入力と結果!D14+入力と結果!F14</f>
        <v>41185.4</v>
      </c>
      <c r="E14" s="178">
        <f>+入力と結果!D14*係数表!K14</f>
        <v>35314.906740386585</v>
      </c>
      <c r="F14" s="179">
        <f>+E14+入力と結果!F14</f>
        <v>35314.906740386585</v>
      </c>
      <c r="G14" s="180">
        <f>+入力と結果!D14*係数表!J14</f>
        <v>5870.493259613414</v>
      </c>
      <c r="H14" s="181">
        <f>係数表!E14</f>
        <v>0.18507748312665584</v>
      </c>
      <c r="I14" s="182">
        <f>係数表!F14</f>
        <v>3.2260839046717366E-2</v>
      </c>
      <c r="J14" s="177">
        <f t="shared" si="0"/>
        <v>6535.9940563633227</v>
      </c>
      <c r="K14" s="183">
        <f t="shared" si="1"/>
        <v>1139.2885223014457</v>
      </c>
      <c r="L14" s="177">
        <f t="shared" si="3"/>
        <v>1086.4961172012486</v>
      </c>
      <c r="M14" s="183">
        <f t="shared" si="4"/>
        <v>189.38703817322752</v>
      </c>
      <c r="N14" s="179">
        <f t="shared" si="5"/>
        <v>27639.624161721818</v>
      </c>
      <c r="O14" s="177">
        <f>+入力と結果!E14*係数表!K14</f>
        <v>0</v>
      </c>
      <c r="P14" s="184">
        <f>+入力と結果!E14*係数表!J14</f>
        <v>0</v>
      </c>
      <c r="Q14" s="185">
        <f>+O14+入力と結果!G14</f>
        <v>0</v>
      </c>
      <c r="R14" s="186">
        <f t="shared" si="2"/>
        <v>27639.624161721818</v>
      </c>
      <c r="S14" s="187">
        <v>185902.24900314608</v>
      </c>
      <c r="T14" s="186">
        <f t="shared" si="6"/>
        <v>158262.62484142426</v>
      </c>
      <c r="U14" s="188">
        <f>+S14*係数表!AA14</f>
        <v>36966.999036972622</v>
      </c>
      <c r="W14" s="172">
        <f>+$V$7*係数表!AD14</f>
        <v>34789.262674015248</v>
      </c>
      <c r="X14" s="172">
        <f t="shared" si="7"/>
        <v>220691.51167716132</v>
      </c>
      <c r="Y14" s="173">
        <f>+S14*係数表!U14</f>
        <v>81069.385161767947</v>
      </c>
      <c r="Z14" s="174">
        <f>+W14*係数表!U14</f>
        <v>15171.113584354376</v>
      </c>
      <c r="AA14" s="175">
        <f t="shared" si="8"/>
        <v>96240.498746122321</v>
      </c>
      <c r="AB14" s="173">
        <f>+S14*係数表!P14</f>
        <v>8695.8569700213611</v>
      </c>
      <c r="AC14" s="174">
        <f>+W14*係数表!P14</f>
        <v>1627.320023980021</v>
      </c>
      <c r="AD14" s="175">
        <f t="shared" si="9"/>
        <v>10323.176994001382</v>
      </c>
      <c r="AF14" s="173">
        <f>+X14*環境係数!AO11</f>
        <v>506810.73508608167</v>
      </c>
      <c r="AG14" s="175">
        <f>+X14*環境係数!AP11</f>
        <v>29923.477473879524</v>
      </c>
    </row>
    <row r="15" spans="1:33" s="176" customFormat="1" ht="17" customHeight="1">
      <c r="A15" s="156">
        <v>9</v>
      </c>
      <c r="B15" s="369" t="s">
        <v>44</v>
      </c>
      <c r="C15" s="370" t="s">
        <v>236</v>
      </c>
      <c r="D15" s="177">
        <f>+入力と結果!D15+入力と結果!F15</f>
        <v>5326.4500000000007</v>
      </c>
      <c r="E15" s="178">
        <f>+入力と結果!D15*係数表!K15</f>
        <v>4824.9292123724217</v>
      </c>
      <c r="F15" s="179">
        <f>+E15+入力と結果!F15</f>
        <v>4824.9292123724217</v>
      </c>
      <c r="G15" s="180">
        <f>+入力と結果!D15*係数表!J15</f>
        <v>501.52078762757895</v>
      </c>
      <c r="H15" s="181">
        <f>係数表!E15</f>
        <v>0.17883609489207672</v>
      </c>
      <c r="I15" s="182">
        <f>係数表!F15</f>
        <v>6.6271205902616259E-2</v>
      </c>
      <c r="J15" s="177">
        <f t="shared" si="0"/>
        <v>862.87149847138744</v>
      </c>
      <c r="K15" s="183">
        <f t="shared" si="1"/>
        <v>319.75387729868083</v>
      </c>
      <c r="L15" s="177">
        <f t="shared" si="3"/>
        <v>89.690019166514759</v>
      </c>
      <c r="M15" s="183">
        <f t="shared" si="4"/>
        <v>33.236387381309562</v>
      </c>
      <c r="N15" s="179">
        <f t="shared" si="5"/>
        <v>3642.3038366023534</v>
      </c>
      <c r="O15" s="177">
        <f>+入力と結果!E15*係数表!K15</f>
        <v>0</v>
      </c>
      <c r="P15" s="184">
        <f>+入力と結果!E15*係数表!J15</f>
        <v>0</v>
      </c>
      <c r="Q15" s="185">
        <f>+O15+入力と結果!G15</f>
        <v>0</v>
      </c>
      <c r="R15" s="186">
        <f t="shared" si="2"/>
        <v>3642.3038366023534</v>
      </c>
      <c r="S15" s="187">
        <v>33016.209403201196</v>
      </c>
      <c r="T15" s="186">
        <f t="shared" si="6"/>
        <v>29373.905566598842</v>
      </c>
      <c r="U15" s="188">
        <f>+S15*係数表!AA15</f>
        <v>6350.4349057331838</v>
      </c>
      <c r="W15" s="172">
        <f>+$V$7*係数表!AD15</f>
        <v>6033.8439980476387</v>
      </c>
      <c r="X15" s="172">
        <f t="shared" si="7"/>
        <v>39050.053401248835</v>
      </c>
      <c r="Y15" s="173">
        <f>+S15*係数表!U15</f>
        <v>16523.807247619447</v>
      </c>
      <c r="Z15" s="174">
        <f>+W15*係数表!U15</f>
        <v>3019.7917019595147</v>
      </c>
      <c r="AA15" s="175">
        <f t="shared" si="8"/>
        <v>19543.598949578962</v>
      </c>
      <c r="AB15" s="173">
        <f>+S15*係数表!P15</f>
        <v>1575.7163570219611</v>
      </c>
      <c r="AC15" s="174">
        <f>+W15*係数表!P15</f>
        <v>287.96845111239833</v>
      </c>
      <c r="AD15" s="175">
        <f t="shared" si="9"/>
        <v>1863.6848081343594</v>
      </c>
      <c r="AF15" s="173">
        <f>+X15*環境係数!AO12</f>
        <v>1683445.5613243608</v>
      </c>
      <c r="AG15" s="175">
        <f>+X15*環境係数!AP12</f>
        <v>117985.38781499158</v>
      </c>
    </row>
    <row r="16" spans="1:33" s="176" customFormat="1" ht="17" customHeight="1">
      <c r="A16" s="156">
        <v>10</v>
      </c>
      <c r="B16" s="369" t="s">
        <v>45</v>
      </c>
      <c r="C16" s="370" t="s">
        <v>91</v>
      </c>
      <c r="D16" s="177">
        <f>+入力と結果!D16+入力と結果!F16</f>
        <v>-1662.15</v>
      </c>
      <c r="E16" s="178">
        <f>+入力と結果!D16*係数表!K16</f>
        <v>-1586.5289887649426</v>
      </c>
      <c r="F16" s="179">
        <f>+E16+入力と結果!F16</f>
        <v>-1586.5289887649426</v>
      </c>
      <c r="G16" s="180">
        <f>+入力と結果!D16*係数表!J16</f>
        <v>-75.621011235057424</v>
      </c>
      <c r="H16" s="181">
        <f>係数表!E16</f>
        <v>4.4136684029070707E-2</v>
      </c>
      <c r="I16" s="182">
        <f>係数表!F16</f>
        <v>3.2259733117485527E-2</v>
      </c>
      <c r="J16" s="177">
        <f t="shared" si="0"/>
        <v>-70.024128680079343</v>
      </c>
      <c r="K16" s="183">
        <f t="shared" si="1"/>
        <v>-51.18100176071124</v>
      </c>
      <c r="L16" s="177">
        <f t="shared" si="3"/>
        <v>-3.3376606788405354</v>
      </c>
      <c r="M16" s="183">
        <f t="shared" si="4"/>
        <v>-2.439513640517327</v>
      </c>
      <c r="N16" s="179">
        <f t="shared" si="5"/>
        <v>-1465.3238583241521</v>
      </c>
      <c r="O16" s="177">
        <f>+入力と結果!E16*係数表!K16</f>
        <v>0</v>
      </c>
      <c r="P16" s="184">
        <f>+入力と結果!E16*係数表!J16</f>
        <v>0</v>
      </c>
      <c r="Q16" s="185">
        <f>+O16+入力と結果!G16</f>
        <v>0</v>
      </c>
      <c r="R16" s="186">
        <f t="shared" si="2"/>
        <v>-1465.3238583241521</v>
      </c>
      <c r="S16" s="187">
        <v>97801.017908335518</v>
      </c>
      <c r="T16" s="186">
        <f t="shared" si="6"/>
        <v>99266.341766659665</v>
      </c>
      <c r="U16" s="188">
        <f>+S16*係数表!AA16</f>
        <v>6123.6031603330539</v>
      </c>
      <c r="W16" s="172">
        <f>+$V$7*係数表!AD16</f>
        <v>18037.454145355205</v>
      </c>
      <c r="X16" s="172">
        <f t="shared" si="7"/>
        <v>115838.47205369073</v>
      </c>
      <c r="Y16" s="173">
        <f>+S16*係数表!U16</f>
        <v>26475.239649377207</v>
      </c>
      <c r="Z16" s="174">
        <f>+W16*係数表!U16</f>
        <v>4882.8318086680201</v>
      </c>
      <c r="AA16" s="175">
        <f t="shared" si="8"/>
        <v>31358.071458045226</v>
      </c>
      <c r="AB16" s="173">
        <f>+S16*係数表!P16</f>
        <v>1285.5990854815218</v>
      </c>
      <c r="AC16" s="174">
        <f>+W16*係数表!P16</f>
        <v>237.10320249854126</v>
      </c>
      <c r="AD16" s="175">
        <f t="shared" si="9"/>
        <v>1522.7022879800631</v>
      </c>
      <c r="AF16" s="173">
        <f>+X16*環境係数!AO13</f>
        <v>7082221.082444624</v>
      </c>
      <c r="AG16" s="175">
        <f>+X16*環境係数!AP13</f>
        <v>625718.00121605198</v>
      </c>
    </row>
    <row r="17" spans="1:33" s="176" customFormat="1" ht="17" customHeight="1">
      <c r="A17" s="156">
        <v>11</v>
      </c>
      <c r="B17" s="369" t="s">
        <v>46</v>
      </c>
      <c r="C17" s="370" t="s">
        <v>92</v>
      </c>
      <c r="D17" s="177">
        <f>+入力と結果!D17+入力と結果!F17</f>
        <v>9371.4</v>
      </c>
      <c r="E17" s="178">
        <f>+入力と結果!D17*係数表!K17</f>
        <v>5482.8155135966608</v>
      </c>
      <c r="F17" s="179">
        <f>+E17+入力と結果!F17</f>
        <v>5482.8155135966608</v>
      </c>
      <c r="G17" s="180">
        <f>+入力と結果!D17*係数表!J17</f>
        <v>3888.5844864033397</v>
      </c>
      <c r="H17" s="181">
        <f>係数表!E17</f>
        <v>8.3707677576120507E-2</v>
      </c>
      <c r="I17" s="182">
        <f>係数表!F17</f>
        <v>3.285072636067244E-2</v>
      </c>
      <c r="J17" s="177">
        <f t="shared" si="0"/>
        <v>458.95375322150085</v>
      </c>
      <c r="K17" s="183">
        <f t="shared" si="1"/>
        <v>180.11447212321363</v>
      </c>
      <c r="L17" s="177">
        <f t="shared" si="3"/>
        <v>325.5043764153549</v>
      </c>
      <c r="M17" s="183">
        <f t="shared" si="4"/>
        <v>127.74282489319209</v>
      </c>
      <c r="N17" s="179">
        <f t="shared" si="5"/>
        <v>4843.747288251946</v>
      </c>
      <c r="O17" s="177">
        <f>+入力と結果!E17*係数表!K17</f>
        <v>0</v>
      </c>
      <c r="P17" s="184">
        <f>+入力と結果!E17*係数表!J17</f>
        <v>0</v>
      </c>
      <c r="Q17" s="185">
        <f>+O17+入力と結果!G17</f>
        <v>0</v>
      </c>
      <c r="R17" s="186">
        <f t="shared" si="2"/>
        <v>4843.747288251946</v>
      </c>
      <c r="S17" s="187">
        <v>37817.290642015636</v>
      </c>
      <c r="T17" s="186">
        <f t="shared" si="6"/>
        <v>32973.543353763693</v>
      </c>
      <c r="U17" s="188">
        <f>+S17*係数表!AA17</f>
        <v>3273.8575073688971</v>
      </c>
      <c r="W17" s="172">
        <f>+$V$7*係数表!AD17</f>
        <v>7152.3977899853144</v>
      </c>
      <c r="X17" s="172">
        <f t="shared" si="7"/>
        <v>44969.688432000949</v>
      </c>
      <c r="Y17" s="173">
        <f>+S17*係数表!U17</f>
        <v>7879.4457832621092</v>
      </c>
      <c r="Z17" s="174">
        <f>+W17*係数表!U17</f>
        <v>1490.2424168879918</v>
      </c>
      <c r="AA17" s="175">
        <f t="shared" si="8"/>
        <v>9369.6882001501017</v>
      </c>
      <c r="AB17" s="173">
        <f>+S17*係数表!P17</f>
        <v>0</v>
      </c>
      <c r="AC17" s="174">
        <f>+W17*係数表!P17</f>
        <v>0</v>
      </c>
      <c r="AD17" s="175">
        <f t="shared" si="9"/>
        <v>0</v>
      </c>
      <c r="AF17" s="173">
        <f>+X17*環境係数!AO14</f>
        <v>291902.84293944726</v>
      </c>
      <c r="AG17" s="175">
        <f>+X17*環境係数!AP14</f>
        <v>16261.870269830079</v>
      </c>
    </row>
    <row r="18" spans="1:33" s="176" customFormat="1" ht="17" customHeight="1">
      <c r="A18" s="156">
        <v>12</v>
      </c>
      <c r="B18" s="369" t="s">
        <v>47</v>
      </c>
      <c r="C18" s="370" t="s">
        <v>93</v>
      </c>
      <c r="D18" s="177">
        <f>+入力と結果!D18+入力と結果!F18</f>
        <v>13670.6</v>
      </c>
      <c r="E18" s="178">
        <f>+入力と結果!D18*係数表!K18</f>
        <v>12427.620388110714</v>
      </c>
      <c r="F18" s="179">
        <f>+E18+入力と結果!F18</f>
        <v>12427.620388110714</v>
      </c>
      <c r="G18" s="180">
        <f>+入力と結果!D18*係数表!J18</f>
        <v>1242.9796118892868</v>
      </c>
      <c r="H18" s="181">
        <f>係数表!E18</f>
        <v>0.10045191089862339</v>
      </c>
      <c r="I18" s="182">
        <f>係数表!F18</f>
        <v>4.5402979811794537E-2</v>
      </c>
      <c r="J18" s="177">
        <f t="shared" si="0"/>
        <v>1248.3782159084128</v>
      </c>
      <c r="K18" s="183">
        <f t="shared" si="1"/>
        <v>564.25099759003695</v>
      </c>
      <c r="L18" s="177">
        <f t="shared" si="3"/>
        <v>124.85967722230812</v>
      </c>
      <c r="M18" s="183">
        <f t="shared" si="4"/>
        <v>56.434978225081501</v>
      </c>
      <c r="N18" s="179">
        <f t="shared" si="5"/>
        <v>10614.991174612263</v>
      </c>
      <c r="O18" s="177">
        <f>+入力と結果!E18*係数表!K18</f>
        <v>0</v>
      </c>
      <c r="P18" s="184">
        <f>+入力と結果!E18*係数表!J18</f>
        <v>0</v>
      </c>
      <c r="Q18" s="185">
        <f>+O18+入力と結果!G18</f>
        <v>0</v>
      </c>
      <c r="R18" s="186">
        <f t="shared" si="2"/>
        <v>10614.991174612263</v>
      </c>
      <c r="S18" s="187">
        <v>81626.10492101741</v>
      </c>
      <c r="T18" s="186">
        <f t="shared" si="6"/>
        <v>71011.113746405143</v>
      </c>
      <c r="U18" s="188">
        <f>+S18*係数表!AA18</f>
        <v>21040.638654558516</v>
      </c>
      <c r="W18" s="172">
        <f>+$V$7*係数表!AD18</f>
        <v>15048.628358292324</v>
      </c>
      <c r="X18" s="172">
        <f t="shared" si="7"/>
        <v>96674.73327930973</v>
      </c>
      <c r="Y18" s="173">
        <f>+S18*係数表!U18</f>
        <v>41087.143194317185</v>
      </c>
      <c r="Z18" s="174">
        <f>+W18*係数表!U18</f>
        <v>7574.8456799880387</v>
      </c>
      <c r="AA18" s="175">
        <f t="shared" si="8"/>
        <v>48661.988874305222</v>
      </c>
      <c r="AB18" s="173">
        <f>+S18*係数表!P18</f>
        <v>5488.0146742273273</v>
      </c>
      <c r="AC18" s="174">
        <f>+W18*係数表!P18</f>
        <v>1011.7730514914833</v>
      </c>
      <c r="AD18" s="175">
        <f t="shared" si="9"/>
        <v>6499.7877257188102</v>
      </c>
      <c r="AF18" s="173">
        <f>+X18*環境係数!AO15</f>
        <v>278930.88598677743</v>
      </c>
      <c r="AG18" s="175">
        <f>+X18*環境係数!AP15</f>
        <v>16251.67543364777</v>
      </c>
    </row>
    <row r="19" spans="1:33" s="176" customFormat="1" ht="17" customHeight="1">
      <c r="A19" s="156">
        <v>13</v>
      </c>
      <c r="B19" s="369" t="s">
        <v>48</v>
      </c>
      <c r="C19" s="370" t="s">
        <v>1</v>
      </c>
      <c r="D19" s="177">
        <f>+入力と結果!D19+入力と結果!F19</f>
        <v>690.30000000000007</v>
      </c>
      <c r="E19" s="178">
        <f>+入力と結果!D19*係数表!K19</f>
        <v>577.23862374610155</v>
      </c>
      <c r="F19" s="179">
        <f>+E19+入力と結果!F19</f>
        <v>577.23862374610155</v>
      </c>
      <c r="G19" s="180">
        <f>+入力と結果!D19*係数表!J19</f>
        <v>113.06137625389854</v>
      </c>
      <c r="H19" s="181">
        <f>係数表!E19</f>
        <v>0.1236190709404834</v>
      </c>
      <c r="I19" s="182">
        <f>係数表!F19</f>
        <v>1.5240610059349222E-2</v>
      </c>
      <c r="J19" s="177">
        <f t="shared" si="0"/>
        <v>71.357702378456338</v>
      </c>
      <c r="K19" s="183">
        <f t="shared" si="1"/>
        <v>8.797468775709735</v>
      </c>
      <c r="L19" s="177">
        <f t="shared" si="3"/>
        <v>13.976542291759369</v>
      </c>
      <c r="M19" s="183">
        <f t="shared" si="4"/>
        <v>1.7231243482590333</v>
      </c>
      <c r="N19" s="179">
        <f t="shared" si="5"/>
        <v>497.0834525919355</v>
      </c>
      <c r="O19" s="177">
        <f>+入力と結果!E19*係数表!K19</f>
        <v>0</v>
      </c>
      <c r="P19" s="184">
        <f>+入力と結果!E19*係数表!J19</f>
        <v>0</v>
      </c>
      <c r="Q19" s="185">
        <f>+O19+入力と結果!G19</f>
        <v>0</v>
      </c>
      <c r="R19" s="186">
        <f t="shared" si="2"/>
        <v>497.0834525919355</v>
      </c>
      <c r="S19" s="187">
        <v>22165.444823383903</v>
      </c>
      <c r="T19" s="186">
        <f t="shared" si="6"/>
        <v>21668.361370791969</v>
      </c>
      <c r="U19" s="188">
        <f>+S19*係数表!AA19</f>
        <v>4526.3009151463211</v>
      </c>
      <c r="W19" s="172">
        <f>+$V$7*係数表!AD19</f>
        <v>3753.1501718528039</v>
      </c>
      <c r="X19" s="172">
        <f t="shared" si="7"/>
        <v>25918.594995236708</v>
      </c>
      <c r="Y19" s="173">
        <f>+S19*係数表!U19</f>
        <v>10273.216032426009</v>
      </c>
      <c r="Z19" s="174">
        <f>+W19*係数表!U19</f>
        <v>1739.5059212574079</v>
      </c>
      <c r="AA19" s="175">
        <f t="shared" si="8"/>
        <v>12012.721953683416</v>
      </c>
      <c r="AB19" s="173">
        <f>+S19*係数表!P19</f>
        <v>837.95427926796458</v>
      </c>
      <c r="AC19" s="174">
        <f>+W19*係数表!P19</f>
        <v>141.88608766026221</v>
      </c>
      <c r="AD19" s="175">
        <f t="shared" si="9"/>
        <v>979.84036692822679</v>
      </c>
      <c r="AF19" s="173">
        <f>+X19*環境係数!AO16</f>
        <v>19213.069456557063</v>
      </c>
      <c r="AG19" s="175">
        <f>+X19*環境係数!AP16</f>
        <v>1089.2296535683499</v>
      </c>
    </row>
    <row r="20" spans="1:33" s="176" customFormat="1" ht="17" customHeight="1">
      <c r="A20" s="156">
        <v>14</v>
      </c>
      <c r="B20" s="369" t="s">
        <v>49</v>
      </c>
      <c r="C20" s="370" t="s">
        <v>2</v>
      </c>
      <c r="D20" s="177">
        <f>+入力と結果!D20+入力と結果!F20</f>
        <v>310.25</v>
      </c>
      <c r="E20" s="178">
        <f>+入力と結果!D20*係数表!K20</f>
        <v>257.51104259502421</v>
      </c>
      <c r="F20" s="179">
        <f>+E20+入力と結果!F20</f>
        <v>257.51104259502421</v>
      </c>
      <c r="G20" s="180">
        <f>+入力と結果!D20*係数表!J20</f>
        <v>52.7389574049758</v>
      </c>
      <c r="H20" s="181">
        <f>係数表!E20</f>
        <v>0.13307505497583852</v>
      </c>
      <c r="I20" s="182">
        <f>係数表!F20</f>
        <v>1.3002631979161374E-2</v>
      </c>
      <c r="J20" s="177">
        <f t="shared" si="0"/>
        <v>34.26829615021834</v>
      </c>
      <c r="K20" s="183">
        <f t="shared" si="1"/>
        <v>3.3483213174332485</v>
      </c>
      <c r="L20" s="177">
        <f t="shared" ref="L20:L43" si="10">+G20*H20</f>
        <v>7.0182396560355604</v>
      </c>
      <c r="M20" s="183">
        <f t="shared" ref="M20:M43" si="11">+G20*I20</f>
        <v>0.68574525410156784</v>
      </c>
      <c r="N20" s="179">
        <f t="shared" si="5"/>
        <v>219.89442512737261</v>
      </c>
      <c r="O20" s="177">
        <f>+入力と結果!E20*係数表!K20</f>
        <v>0</v>
      </c>
      <c r="P20" s="184">
        <f>+入力と結果!E20*係数表!J20</f>
        <v>0</v>
      </c>
      <c r="Q20" s="185">
        <f>+O20+入力と結果!G20</f>
        <v>0</v>
      </c>
      <c r="R20" s="186">
        <f t="shared" si="2"/>
        <v>219.89442512737261</v>
      </c>
      <c r="S20" s="187">
        <v>21063.821446496982</v>
      </c>
      <c r="T20" s="186">
        <f t="shared" si="6"/>
        <v>20843.927021369611</v>
      </c>
      <c r="U20" s="188">
        <f>+S20*係数表!AA20</f>
        <v>4944.3796713227566</v>
      </c>
      <c r="W20" s="172">
        <f>+$V$7*係数表!AD20</f>
        <v>3421.5686730324942</v>
      </c>
      <c r="X20" s="172">
        <f t="shared" si="7"/>
        <v>24485.390119529475</v>
      </c>
      <c r="Y20" s="173">
        <f>+S20*係数表!U20</f>
        <v>10222.030651683175</v>
      </c>
      <c r="Z20" s="174">
        <f>+W20*係数表!U20</f>
        <v>1660.447983829338</v>
      </c>
      <c r="AA20" s="175">
        <f t="shared" si="8"/>
        <v>11882.478635512512</v>
      </c>
      <c r="AB20" s="173">
        <f>+S20*係数表!P20</f>
        <v>975.64047626402362</v>
      </c>
      <c r="AC20" s="174">
        <f>+W20*係数表!P20</f>
        <v>158.48125650925743</v>
      </c>
      <c r="AD20" s="175">
        <f t="shared" si="9"/>
        <v>1134.1217327732811</v>
      </c>
      <c r="AF20" s="173">
        <f>+X20*環境係数!AO17</f>
        <v>13446.629323660703</v>
      </c>
      <c r="AG20" s="175">
        <f>+X20*環境係数!AP17</f>
        <v>805.81226392914323</v>
      </c>
    </row>
    <row r="21" spans="1:33" s="176" customFormat="1" ht="17" customHeight="1">
      <c r="A21" s="156">
        <v>15</v>
      </c>
      <c r="B21" s="369" t="s">
        <v>50</v>
      </c>
      <c r="C21" s="370" t="s">
        <v>3</v>
      </c>
      <c r="D21" s="177">
        <f>+入力と結果!D21+入力と結果!F21</f>
        <v>3574.4500000000003</v>
      </c>
      <c r="E21" s="178">
        <f>+入力と結果!D21*係数表!K21</f>
        <v>2230.6682266948906</v>
      </c>
      <c r="F21" s="179">
        <f>+E21+入力と結果!F21</f>
        <v>2230.6682266948906</v>
      </c>
      <c r="G21" s="180">
        <f>+入力と結果!D21*係数表!J21</f>
        <v>1343.7817733051099</v>
      </c>
      <c r="H21" s="181">
        <f>係数表!E21</f>
        <v>0.20693389562783923</v>
      </c>
      <c r="I21" s="182">
        <f>係数表!F21</f>
        <v>1.5496284781023193E-2</v>
      </c>
      <c r="J21" s="177">
        <f t="shared" si="0"/>
        <v>461.60086600321773</v>
      </c>
      <c r="K21" s="183">
        <f t="shared" si="1"/>
        <v>34.567070092844027</v>
      </c>
      <c r="L21" s="177">
        <f t="shared" si="10"/>
        <v>278.07399722371235</v>
      </c>
      <c r="M21" s="183">
        <f t="shared" si="11"/>
        <v>20.823625042684334</v>
      </c>
      <c r="N21" s="179">
        <f t="shared" si="5"/>
        <v>1734.5002905988288</v>
      </c>
      <c r="O21" s="177">
        <f>+入力と結果!E21*係数表!K21</f>
        <v>0</v>
      </c>
      <c r="P21" s="184">
        <f>+入力と結果!E21*係数表!J21</f>
        <v>0</v>
      </c>
      <c r="Q21" s="185">
        <f>+O21+入力と結果!G21</f>
        <v>0</v>
      </c>
      <c r="R21" s="186">
        <f t="shared" si="2"/>
        <v>1734.5002905988288</v>
      </c>
      <c r="S21" s="187">
        <v>16660.114790587071</v>
      </c>
      <c r="T21" s="186">
        <f t="shared" si="6"/>
        <v>14925.614499988242</v>
      </c>
      <c r="U21" s="188">
        <f>+S21*係数表!AA21</f>
        <v>3757.0168493689848</v>
      </c>
      <c r="W21" s="172">
        <f>+$V$7*係数表!AD21</f>
        <v>2481.6636232507535</v>
      </c>
      <c r="X21" s="172">
        <f t="shared" si="7"/>
        <v>19141.778413837827</v>
      </c>
      <c r="Y21" s="173">
        <f>+S21*係数表!U21</f>
        <v>6923.3503895257709</v>
      </c>
      <c r="Z21" s="174">
        <f>+W21*係数表!U21</f>
        <v>1031.2910222210778</v>
      </c>
      <c r="AA21" s="175">
        <f t="shared" si="8"/>
        <v>7954.6414117468485</v>
      </c>
      <c r="AB21" s="173">
        <f>+S21*係数表!P21</f>
        <v>773.11686917159818</v>
      </c>
      <c r="AC21" s="174">
        <f>+W21*係数表!P21</f>
        <v>115.16223236521041</v>
      </c>
      <c r="AD21" s="175">
        <f t="shared" si="9"/>
        <v>888.27910153680864</v>
      </c>
      <c r="AF21" s="173">
        <f>+X21*環境係数!AO18</f>
        <v>17581.746465739841</v>
      </c>
      <c r="AG21" s="175">
        <f>+X21*環境係数!AP18</f>
        <v>1042.9788874251431</v>
      </c>
    </row>
    <row r="22" spans="1:33" s="176" customFormat="1" ht="17" customHeight="1">
      <c r="A22" s="156">
        <v>16</v>
      </c>
      <c r="B22" s="369" t="s">
        <v>51</v>
      </c>
      <c r="C22" s="370" t="s">
        <v>94</v>
      </c>
      <c r="D22" s="177">
        <f>+入力と結果!D22+入力と結果!F22</f>
        <v>1747.95</v>
      </c>
      <c r="E22" s="178">
        <f>+入力と結果!D22*係数表!K22</f>
        <v>1129.9490087159618</v>
      </c>
      <c r="F22" s="179">
        <f>+E22+入力と結果!F22</f>
        <v>1129.9490087159618</v>
      </c>
      <c r="G22" s="180">
        <f>+入力と結果!D22*係数表!J22</f>
        <v>618.00099128403815</v>
      </c>
      <c r="H22" s="181">
        <f>係数表!E22</f>
        <v>6.7976828865455044E-2</v>
      </c>
      <c r="I22" s="182">
        <f>係数表!F22</f>
        <v>1.0993871975732818E-2</v>
      </c>
      <c r="J22" s="177">
        <f t="shared" si="0"/>
        <v>76.810350392175508</v>
      </c>
      <c r="K22" s="183">
        <f t="shared" si="1"/>
        <v>12.42251474092949</v>
      </c>
      <c r="L22" s="177">
        <f t="shared" si="10"/>
        <v>42.009747623196638</v>
      </c>
      <c r="M22" s="183">
        <f t="shared" si="11"/>
        <v>6.7942237790526887</v>
      </c>
      <c r="N22" s="179">
        <f t="shared" si="5"/>
        <v>1040.7161435828568</v>
      </c>
      <c r="O22" s="177">
        <f>+入力と結果!E22*係数表!K22</f>
        <v>0</v>
      </c>
      <c r="P22" s="184">
        <f>+入力と結果!E22*係数表!J22</f>
        <v>0</v>
      </c>
      <c r="Q22" s="185">
        <f>+O22+入力と結果!G22</f>
        <v>0</v>
      </c>
      <c r="R22" s="186">
        <f t="shared" si="2"/>
        <v>1040.7161435828568</v>
      </c>
      <c r="S22" s="187">
        <v>53162.381418372177</v>
      </c>
      <c r="T22" s="186">
        <f t="shared" si="6"/>
        <v>52121.665274789317</v>
      </c>
      <c r="U22" s="188">
        <f>+S22*係数表!AA22</f>
        <v>9536.3811321235044</v>
      </c>
      <c r="W22" s="172">
        <f>+$V$7*係数表!AD22</f>
        <v>9884.9943643419665</v>
      </c>
      <c r="X22" s="172">
        <f t="shared" si="7"/>
        <v>63047.375782714145</v>
      </c>
      <c r="Y22" s="173">
        <f>+S22*係数表!U22</f>
        <v>19310.653285350912</v>
      </c>
      <c r="Z22" s="174">
        <f>+W22*係数表!U22</f>
        <v>3590.6160296929065</v>
      </c>
      <c r="AA22" s="175">
        <f t="shared" si="8"/>
        <v>22901.269315043821</v>
      </c>
      <c r="AB22" s="173">
        <f>+S22*係数表!P22</f>
        <v>1924.3269866548544</v>
      </c>
      <c r="AC22" s="174">
        <f>+W22*係数表!P22</f>
        <v>357.80867806762075</v>
      </c>
      <c r="AD22" s="175">
        <f t="shared" si="9"/>
        <v>2282.1356647224752</v>
      </c>
      <c r="AF22" s="173">
        <f>+X22*環境係数!AO19</f>
        <v>72444.654486869782</v>
      </c>
      <c r="AG22" s="175">
        <f>+X22*環境係数!AP19</f>
        <v>4037.3198285821886</v>
      </c>
    </row>
    <row r="23" spans="1:33" s="176" customFormat="1" ht="17" customHeight="1">
      <c r="A23" s="156">
        <v>17</v>
      </c>
      <c r="B23" s="369" t="s">
        <v>52</v>
      </c>
      <c r="C23" s="370" t="s">
        <v>95</v>
      </c>
      <c r="D23" s="177">
        <f>+入力と結果!D23+入力と結果!F23</f>
        <v>154836</v>
      </c>
      <c r="E23" s="178">
        <f>+入力と結果!D23*係数表!K23</f>
        <v>107961.67254764024</v>
      </c>
      <c r="F23" s="179">
        <f>+E23+入力と結果!F23</f>
        <v>107961.67254764024</v>
      </c>
      <c r="G23" s="180">
        <f>+入力と結果!D23*係数表!J23</f>
        <v>46874.327452359772</v>
      </c>
      <c r="H23" s="181">
        <f>係数表!E23</f>
        <v>0.18806332509313814</v>
      </c>
      <c r="I23" s="182">
        <f>係数表!F23</f>
        <v>1.1049325330265493E-2</v>
      </c>
      <c r="J23" s="177">
        <f t="shared" si="0"/>
        <v>20303.631121925791</v>
      </c>
      <c r="K23" s="183">
        <f t="shared" si="1"/>
        <v>1192.9036431784698</v>
      </c>
      <c r="L23" s="177">
        <f t="shared" si="10"/>
        <v>8815.3418821953455</v>
      </c>
      <c r="M23" s="183">
        <f t="shared" si="11"/>
        <v>517.92969365851798</v>
      </c>
      <c r="N23" s="179">
        <f t="shared" si="5"/>
        <v>86465.137782535981</v>
      </c>
      <c r="O23" s="177">
        <f>+入力と結果!E23*係数表!K23</f>
        <v>0</v>
      </c>
      <c r="P23" s="184">
        <f>+入力と結果!E23*係数表!J23</f>
        <v>0</v>
      </c>
      <c r="Q23" s="185">
        <f>+O23+入力と結果!G23</f>
        <v>0</v>
      </c>
      <c r="R23" s="186">
        <f t="shared" si="2"/>
        <v>86465.137782535981</v>
      </c>
      <c r="S23" s="187">
        <v>122054.57298264903</v>
      </c>
      <c r="T23" s="186">
        <f t="shared" si="6"/>
        <v>35589.435200113046</v>
      </c>
      <c r="U23" s="188">
        <f>+S23*係数表!AA23</f>
        <v>20308.692970685919</v>
      </c>
      <c r="W23" s="172">
        <f>+$V$7*係数表!AD23</f>
        <v>24959.572082698985</v>
      </c>
      <c r="X23" s="172">
        <f t="shared" si="7"/>
        <v>147014.14506534801</v>
      </c>
      <c r="Y23" s="173">
        <f>+S23*係数表!U23</f>
        <v>44037.756306676289</v>
      </c>
      <c r="Z23" s="174">
        <f>+W23*係数表!U23</f>
        <v>9005.5089787833931</v>
      </c>
      <c r="AA23" s="175">
        <f t="shared" si="8"/>
        <v>53043.265285459682</v>
      </c>
      <c r="AB23" s="173">
        <f>+S23*係数表!P23</f>
        <v>4386.1127963354729</v>
      </c>
      <c r="AC23" s="174">
        <f>+W23*係数表!P23</f>
        <v>896.93893336177086</v>
      </c>
      <c r="AD23" s="175">
        <f t="shared" si="9"/>
        <v>5283.0517296972439</v>
      </c>
      <c r="AF23" s="173">
        <f>+X23*環境係数!AO20</f>
        <v>85497.632249963339</v>
      </c>
      <c r="AG23" s="175">
        <f>+X23*環境係数!AP20</f>
        <v>4852.4464513767025</v>
      </c>
    </row>
    <row r="24" spans="1:33" s="176" customFormat="1" ht="17" customHeight="1">
      <c r="A24" s="156">
        <v>18</v>
      </c>
      <c r="B24" s="369" t="s">
        <v>53</v>
      </c>
      <c r="C24" s="370" t="s">
        <v>115</v>
      </c>
      <c r="D24" s="177">
        <f>+入力と結果!D24+入力と結果!F24</f>
        <v>176698.5</v>
      </c>
      <c r="E24" s="178">
        <f>+入力と結果!D24*係数表!K24</f>
        <v>61400.103457454527</v>
      </c>
      <c r="F24" s="179">
        <f>+E24+入力と結果!F24</f>
        <v>61400.103457454527</v>
      </c>
      <c r="G24" s="180">
        <f>+入力と結果!D24*係数表!J24</f>
        <v>115298.39654254547</v>
      </c>
      <c r="H24" s="181">
        <f>係数表!E24</f>
        <v>0.1934627447343559</v>
      </c>
      <c r="I24" s="182">
        <f>係数表!F24</f>
        <v>8.7390249027079186E-3</v>
      </c>
      <c r="J24" s="177">
        <f t="shared" si="0"/>
        <v>11878.632541852568</v>
      </c>
      <c r="K24" s="183">
        <f t="shared" si="1"/>
        <v>536.57703314353773</v>
      </c>
      <c r="L24" s="177">
        <f t="shared" si="10"/>
        <v>22305.944258591018</v>
      </c>
      <c r="M24" s="183">
        <f t="shared" si="11"/>
        <v>1007.5955586275974</v>
      </c>
      <c r="N24" s="179">
        <f t="shared" si="5"/>
        <v>48984.893882458418</v>
      </c>
      <c r="O24" s="177">
        <f>+入力と結果!E24*係数表!K24</f>
        <v>0</v>
      </c>
      <c r="P24" s="184">
        <f>+入力と結果!E24*係数表!J24</f>
        <v>0</v>
      </c>
      <c r="Q24" s="185">
        <f>+O24+入力と結果!G24</f>
        <v>0</v>
      </c>
      <c r="R24" s="186">
        <f t="shared" si="2"/>
        <v>48984.893882458418</v>
      </c>
      <c r="S24" s="187">
        <v>51926.980726207861</v>
      </c>
      <c r="T24" s="186">
        <f t="shared" si="6"/>
        <v>2942.0868437494428</v>
      </c>
      <c r="U24" s="188">
        <f>+S24*係数表!AA24</f>
        <v>7895.8634326875172</v>
      </c>
      <c r="W24" s="172">
        <f>+$V$7*係数表!AD24</f>
        <v>10973.688443778807</v>
      </c>
      <c r="X24" s="172">
        <f t="shared" si="7"/>
        <v>62900.669169986664</v>
      </c>
      <c r="Y24" s="173">
        <f>+S24*係数表!U24</f>
        <v>17356.022255133819</v>
      </c>
      <c r="Z24" s="174">
        <f>+W24*係数表!U24</f>
        <v>3667.8346822310755</v>
      </c>
      <c r="AA24" s="175">
        <f t="shared" si="8"/>
        <v>21023.856937364893</v>
      </c>
      <c r="AB24" s="173">
        <f>+S24*係数表!P24</f>
        <v>1478.4598274521893</v>
      </c>
      <c r="AC24" s="174">
        <f>+W24*係数表!P24</f>
        <v>312.44176526741268</v>
      </c>
      <c r="AD24" s="175">
        <f t="shared" si="9"/>
        <v>1790.9015927196019</v>
      </c>
      <c r="AF24" s="173">
        <f>+X24*環境係数!AO21</f>
        <v>25212.467904863079</v>
      </c>
      <c r="AG24" s="175">
        <f>+X24*環境係数!AP21</f>
        <v>1440.4348480392143</v>
      </c>
    </row>
    <row r="25" spans="1:33" s="176" customFormat="1" ht="17" customHeight="1">
      <c r="A25" s="156">
        <v>19</v>
      </c>
      <c r="B25" s="369" t="s">
        <v>54</v>
      </c>
      <c r="C25" s="370" t="s">
        <v>237</v>
      </c>
      <c r="D25" s="177">
        <f>+入力と結果!D25+入力と結果!F25</f>
        <v>284748.79999999999</v>
      </c>
      <c r="E25" s="178">
        <f>+入力と結果!D25*係数表!K25</f>
        <v>253778.78291357812</v>
      </c>
      <c r="F25" s="179">
        <f>+E25+入力と結果!F25</f>
        <v>253778.78291357812</v>
      </c>
      <c r="G25" s="180">
        <f>+入力と結果!D25*係数表!J25</f>
        <v>30970.017086421871</v>
      </c>
      <c r="H25" s="181">
        <f>係数表!E25</f>
        <v>9.5805722682401659E-2</v>
      </c>
      <c r="I25" s="182">
        <f>係数表!F25</f>
        <v>1.8393509592828379E-2</v>
      </c>
      <c r="J25" s="177">
        <f t="shared" si="0"/>
        <v>24313.459698495677</v>
      </c>
      <c r="K25" s="183">
        <f t="shared" si="1"/>
        <v>4667.8824779772103</v>
      </c>
      <c r="L25" s="177">
        <f t="shared" si="10"/>
        <v>2967.1048684509747</v>
      </c>
      <c r="M25" s="183">
        <f t="shared" si="11"/>
        <v>569.64730636915954</v>
      </c>
      <c r="N25" s="179">
        <f t="shared" si="5"/>
        <v>224797.44073710524</v>
      </c>
      <c r="O25" s="177">
        <f>+入力と結果!E25*係数表!K25</f>
        <v>0</v>
      </c>
      <c r="P25" s="184">
        <f>+入力と結果!E25*係数表!J25</f>
        <v>0</v>
      </c>
      <c r="Q25" s="185">
        <f>+O25+入力と結果!G25</f>
        <v>0</v>
      </c>
      <c r="R25" s="186">
        <f t="shared" si="2"/>
        <v>224797.44073710524</v>
      </c>
      <c r="S25" s="187">
        <v>449366.89660146803</v>
      </c>
      <c r="T25" s="186">
        <f t="shared" si="6"/>
        <v>224569.4558643628</v>
      </c>
      <c r="U25" s="188">
        <f>+S25*係数表!AA25</f>
        <v>55605.362219475959</v>
      </c>
      <c r="W25" s="172">
        <f>+$V$7*係数表!AD25</f>
        <v>83722.722498270465</v>
      </c>
      <c r="X25" s="172">
        <f t="shared" si="7"/>
        <v>533089.61909973854</v>
      </c>
      <c r="Y25" s="173">
        <f>+S25*係数表!U25</f>
        <v>104271.76579188308</v>
      </c>
      <c r="Z25" s="174">
        <f>+W25*係数表!U25</f>
        <v>19427.145563730337</v>
      </c>
      <c r="AA25" s="175">
        <f t="shared" si="8"/>
        <v>123698.91135561341</v>
      </c>
      <c r="AB25" s="173">
        <f>+S25*係数表!P25</f>
        <v>11237.710256354787</v>
      </c>
      <c r="AC25" s="174">
        <f>+W25*係数表!P25</f>
        <v>2093.7272069312594</v>
      </c>
      <c r="AD25" s="175">
        <f t="shared" si="9"/>
        <v>13331.437463286045</v>
      </c>
      <c r="AF25" s="173">
        <f>+X25*環境係数!AO22</f>
        <v>703171.35332820902</v>
      </c>
      <c r="AG25" s="175">
        <f>+X25*環境係数!AP22</f>
        <v>40179.811927191302</v>
      </c>
    </row>
    <row r="26" spans="1:33" s="176" customFormat="1" ht="17" customHeight="1">
      <c r="A26" s="156">
        <v>20</v>
      </c>
      <c r="B26" s="369" t="s">
        <v>55</v>
      </c>
      <c r="C26" s="370" t="s">
        <v>4</v>
      </c>
      <c r="D26" s="177">
        <f>+入力と結果!D26+入力と結果!F26</f>
        <v>119734.75</v>
      </c>
      <c r="E26" s="178">
        <f>+入力と結果!D26*係数表!K26</f>
        <v>90765.963335586232</v>
      </c>
      <c r="F26" s="179">
        <f>+E26+入力と結果!F26</f>
        <v>90765.963335586232</v>
      </c>
      <c r="G26" s="180">
        <f>+入力と結果!D26*係数表!J26</f>
        <v>28968.786664413776</v>
      </c>
      <c r="H26" s="181">
        <f>係数表!E26</f>
        <v>0.39907409764036894</v>
      </c>
      <c r="I26" s="182">
        <f>係数表!F26</f>
        <v>5.3553020814495804E-2</v>
      </c>
      <c r="J26" s="177">
        <f t="shared" si="0"/>
        <v>36222.344914607886</v>
      </c>
      <c r="K26" s="183">
        <f t="shared" si="1"/>
        <v>4860.791523758412</v>
      </c>
      <c r="L26" s="177">
        <f t="shared" si="10"/>
        <v>11560.692397837282</v>
      </c>
      <c r="M26" s="183">
        <f t="shared" si="11"/>
        <v>1551.3660352100394</v>
      </c>
      <c r="N26" s="179">
        <f t="shared" si="5"/>
        <v>49682.826897219937</v>
      </c>
      <c r="O26" s="177">
        <f>+入力と結果!E26*係数表!K26</f>
        <v>0</v>
      </c>
      <c r="P26" s="184">
        <f>+入力と結果!E26*係数表!J26</f>
        <v>0</v>
      </c>
      <c r="Q26" s="185">
        <f>+O26+入力と結果!G26</f>
        <v>0</v>
      </c>
      <c r="R26" s="186">
        <f t="shared" si="2"/>
        <v>49682.826897219937</v>
      </c>
      <c r="S26" s="187">
        <v>160689.04063126768</v>
      </c>
      <c r="T26" s="186">
        <f t="shared" si="6"/>
        <v>111006.21373404775</v>
      </c>
      <c r="U26" s="188">
        <f>+S26*係数表!AA26</f>
        <v>37709.492434143278</v>
      </c>
      <c r="W26" s="172">
        <f>+$V$7*係数表!AD26</f>
        <v>33364.764866222024</v>
      </c>
      <c r="X26" s="172">
        <f t="shared" si="7"/>
        <v>194053.80549748969</v>
      </c>
      <c r="Y26" s="173">
        <f>+S26*係数表!U26</f>
        <v>78300.538524383592</v>
      </c>
      <c r="Z26" s="174">
        <f>+W26*係数表!U26</f>
        <v>16257.979053838899</v>
      </c>
      <c r="AA26" s="175">
        <f t="shared" si="8"/>
        <v>94558.517578222498</v>
      </c>
      <c r="AB26" s="173">
        <f>+S26*係数表!P26</f>
        <v>13648.776911497882</v>
      </c>
      <c r="AC26" s="174">
        <f>+W26*係数表!P26</f>
        <v>2833.9719409279683</v>
      </c>
      <c r="AD26" s="175">
        <f t="shared" si="9"/>
        <v>16482.748852425852</v>
      </c>
      <c r="AF26" s="173">
        <f>+X26*環境係数!AO23</f>
        <v>330084.75564875611</v>
      </c>
      <c r="AG26" s="175">
        <f>+X26*環境係数!AP23</f>
        <v>19247.676279170977</v>
      </c>
    </row>
    <row r="27" spans="1:33" s="176" customFormat="1" ht="17" customHeight="1">
      <c r="A27" s="156">
        <v>21</v>
      </c>
      <c r="B27" s="369" t="s">
        <v>56</v>
      </c>
      <c r="C27" s="370" t="s">
        <v>96</v>
      </c>
      <c r="D27" s="177">
        <f>+入力と結果!D27+入力と結果!F27</f>
        <v>0</v>
      </c>
      <c r="E27" s="178">
        <f>+入力と結果!D27*係数表!K27</f>
        <v>0</v>
      </c>
      <c r="F27" s="179">
        <f>+E27+入力と結果!F27</f>
        <v>0</v>
      </c>
      <c r="G27" s="180">
        <f>+入力と結果!D27*係数表!J27</f>
        <v>0</v>
      </c>
      <c r="H27" s="181">
        <f>係数表!E27</f>
        <v>0</v>
      </c>
      <c r="I27" s="182">
        <f>係数表!F27</f>
        <v>0</v>
      </c>
      <c r="J27" s="177">
        <f t="shared" si="0"/>
        <v>0</v>
      </c>
      <c r="K27" s="183">
        <f t="shared" si="1"/>
        <v>0</v>
      </c>
      <c r="L27" s="177">
        <f t="shared" si="10"/>
        <v>0</v>
      </c>
      <c r="M27" s="183">
        <f t="shared" si="11"/>
        <v>0</v>
      </c>
      <c r="N27" s="179">
        <f t="shared" si="5"/>
        <v>0</v>
      </c>
      <c r="O27" s="177">
        <f>+入力と結果!E27*係数表!K27</f>
        <v>0</v>
      </c>
      <c r="P27" s="184">
        <f>+入力と結果!E27*係数表!J27</f>
        <v>0</v>
      </c>
      <c r="Q27" s="185">
        <f>+O27+入力と結果!G27</f>
        <v>0</v>
      </c>
      <c r="R27" s="186">
        <f t="shared" si="2"/>
        <v>0</v>
      </c>
      <c r="S27" s="187">
        <v>137157.79000118925</v>
      </c>
      <c r="T27" s="186">
        <f t="shared" si="6"/>
        <v>137157.79000118925</v>
      </c>
      <c r="U27" s="188">
        <f>+S27*係数表!AA27</f>
        <v>41038.471276866549</v>
      </c>
      <c r="W27" s="172">
        <f>+$V$7*係数表!AD27</f>
        <v>22148.379808787853</v>
      </c>
      <c r="X27" s="172">
        <f t="shared" si="7"/>
        <v>159306.16980997712</v>
      </c>
      <c r="Y27" s="173">
        <f>+S27*係数表!U27</f>
        <v>66807.390422209894</v>
      </c>
      <c r="Z27" s="174">
        <f>+W27*係数表!U27</f>
        <v>10788.125538420025</v>
      </c>
      <c r="AA27" s="175">
        <f t="shared" si="8"/>
        <v>77595.515960629913</v>
      </c>
      <c r="AB27" s="173">
        <f>+S27*係数表!P27</f>
        <v>10211.524025949348</v>
      </c>
      <c r="AC27" s="174">
        <f>+W27*係数表!P27</f>
        <v>1648.9673138603907</v>
      </c>
      <c r="AD27" s="175">
        <f t="shared" si="9"/>
        <v>11860.491339809738</v>
      </c>
      <c r="AF27" s="173">
        <f>+X27*環境係数!AO24</f>
        <v>169381.0246002725</v>
      </c>
      <c r="AG27" s="175">
        <f>+X27*環境係数!AP24</f>
        <v>11484.320836436191</v>
      </c>
    </row>
    <row r="28" spans="1:33" s="176" customFormat="1" ht="17" customHeight="1">
      <c r="A28" s="156">
        <v>22</v>
      </c>
      <c r="B28" s="369" t="s">
        <v>57</v>
      </c>
      <c r="C28" s="370" t="s">
        <v>238</v>
      </c>
      <c r="D28" s="177">
        <f>+入力と結果!D28+入力と結果!F28</f>
        <v>344901.2</v>
      </c>
      <c r="E28" s="178">
        <f>+入力と結果!D28*係数表!K28</f>
        <v>344848.17234025412</v>
      </c>
      <c r="F28" s="179">
        <f>+E28+入力と結果!F28</f>
        <v>344848.17234025412</v>
      </c>
      <c r="G28" s="180">
        <f>+入力と結果!D28*係数表!J28</f>
        <v>53.027659745865776</v>
      </c>
      <c r="H28" s="181">
        <f>係数表!E28</f>
        <v>0</v>
      </c>
      <c r="I28" s="182">
        <f>係数表!F28</f>
        <v>0</v>
      </c>
      <c r="J28" s="177">
        <f t="shared" si="0"/>
        <v>0</v>
      </c>
      <c r="K28" s="183">
        <f t="shared" si="1"/>
        <v>0</v>
      </c>
      <c r="L28" s="177">
        <f t="shared" si="10"/>
        <v>0</v>
      </c>
      <c r="M28" s="183">
        <f t="shared" si="11"/>
        <v>0</v>
      </c>
      <c r="N28" s="179">
        <f t="shared" si="5"/>
        <v>344848.17234025412</v>
      </c>
      <c r="O28" s="177">
        <f>+入力と結果!E28*係数表!K28</f>
        <v>0</v>
      </c>
      <c r="P28" s="184">
        <f>+入力と結果!E28*係数表!J28</f>
        <v>0</v>
      </c>
      <c r="Q28" s="185">
        <f>+O28+入力と結果!G28</f>
        <v>0</v>
      </c>
      <c r="R28" s="186">
        <f t="shared" si="2"/>
        <v>344848.17234025412</v>
      </c>
      <c r="S28" s="187">
        <v>702571.05747244216</v>
      </c>
      <c r="T28" s="186">
        <f t="shared" si="6"/>
        <v>357722.88513218804</v>
      </c>
      <c r="U28" s="188">
        <f>+S28*係数表!AA28</f>
        <v>36271.421959489977</v>
      </c>
      <c r="W28" s="172">
        <f>+$V$7*係数表!AD28</f>
        <v>116931.03171941427</v>
      </c>
      <c r="X28" s="172">
        <f t="shared" si="7"/>
        <v>819502.08919185644</v>
      </c>
      <c r="Y28" s="173">
        <f>+S28*係数表!U28</f>
        <v>308323.78029318777</v>
      </c>
      <c r="Z28" s="174">
        <f>+W28*係数表!U28</f>
        <v>51315.261780089189</v>
      </c>
      <c r="AA28" s="175">
        <f t="shared" si="8"/>
        <v>359639.04207327694</v>
      </c>
      <c r="AB28" s="173">
        <f>+S28*係数表!P28</f>
        <v>5395.5649357901493</v>
      </c>
      <c r="AC28" s="174">
        <f>+W28*係数表!P28</f>
        <v>898.00023490973979</v>
      </c>
      <c r="AD28" s="175">
        <f t="shared" si="9"/>
        <v>6293.5651706998888</v>
      </c>
      <c r="AF28" s="173">
        <f>+X28*環境係数!AO25</f>
        <v>300864506.96976548</v>
      </c>
      <c r="AG28" s="175">
        <f>+X28*環境係数!AP25</f>
        <v>15061074.360344676</v>
      </c>
    </row>
    <row r="29" spans="1:33" s="176" customFormat="1" ht="17" customHeight="1">
      <c r="A29" s="156">
        <v>23</v>
      </c>
      <c r="B29" s="369" t="s">
        <v>58</v>
      </c>
      <c r="C29" s="370" t="s">
        <v>5</v>
      </c>
      <c r="D29" s="177">
        <f>+入力と結果!D29+入力と結果!F29</f>
        <v>97251.700000000012</v>
      </c>
      <c r="E29" s="178">
        <f>+入力と結果!D29*係数表!K29</f>
        <v>97232.836946944983</v>
      </c>
      <c r="F29" s="179">
        <f>+E29+入力と結果!F29</f>
        <v>97232.836946944983</v>
      </c>
      <c r="G29" s="180">
        <f>+入力と結果!D29*係数表!J29</f>
        <v>18.863053055021204</v>
      </c>
      <c r="H29" s="181">
        <f>係数表!E29</f>
        <v>0</v>
      </c>
      <c r="I29" s="182">
        <f>係数表!F29</f>
        <v>0</v>
      </c>
      <c r="J29" s="177">
        <f t="shared" si="0"/>
        <v>0</v>
      </c>
      <c r="K29" s="183">
        <f t="shared" si="1"/>
        <v>0</v>
      </c>
      <c r="L29" s="177">
        <f t="shared" si="10"/>
        <v>0</v>
      </c>
      <c r="M29" s="183">
        <f t="shared" si="11"/>
        <v>0</v>
      </c>
      <c r="N29" s="179">
        <f t="shared" si="5"/>
        <v>97232.836946944983</v>
      </c>
      <c r="O29" s="177">
        <f>+入力と結果!E29*係数表!K29</f>
        <v>0</v>
      </c>
      <c r="P29" s="184">
        <f>+入力と結果!E29*係数表!J29</f>
        <v>0</v>
      </c>
      <c r="Q29" s="185">
        <f>+O29+入力と結果!G29</f>
        <v>0</v>
      </c>
      <c r="R29" s="186">
        <f t="shared" si="2"/>
        <v>97232.836946944983</v>
      </c>
      <c r="S29" s="187">
        <v>159144.92981221838</v>
      </c>
      <c r="T29" s="186">
        <f t="shared" si="6"/>
        <v>61912.0928652734</v>
      </c>
      <c r="U29" s="188">
        <f>+S29*係数表!AA29</f>
        <v>15950.390431535972</v>
      </c>
      <c r="W29" s="172">
        <f>+$V$7*係数表!AD29</f>
        <v>26246.990728196</v>
      </c>
      <c r="X29" s="172">
        <f t="shared" si="7"/>
        <v>185391.92054041437</v>
      </c>
      <c r="Y29" s="173">
        <f>+S29*係数表!U29</f>
        <v>75877.353006883641</v>
      </c>
      <c r="Z29" s="174">
        <f>+W29*係数表!U29</f>
        <v>12514.078728123124</v>
      </c>
      <c r="AA29" s="175">
        <f t="shared" si="8"/>
        <v>88391.431735006772</v>
      </c>
      <c r="AB29" s="173">
        <f>+S29*係数表!P29</f>
        <v>2969.8035467829668</v>
      </c>
      <c r="AC29" s="174">
        <f>+W29*係数表!P29</f>
        <v>489.79509588493107</v>
      </c>
      <c r="AD29" s="175">
        <f t="shared" si="9"/>
        <v>3459.5986426678978</v>
      </c>
      <c r="AF29" s="173">
        <f>+X29*環境係数!AO26</f>
        <v>664282.80768004898</v>
      </c>
      <c r="AG29" s="175">
        <f>+X29*環境係数!AP26</f>
        <v>34441.019354417534</v>
      </c>
    </row>
    <row r="30" spans="1:33" s="176" customFormat="1" ht="17" customHeight="1">
      <c r="A30" s="156">
        <v>24</v>
      </c>
      <c r="B30" s="369" t="s">
        <v>59</v>
      </c>
      <c r="C30" s="370" t="s">
        <v>6</v>
      </c>
      <c r="D30" s="177">
        <f>+入力と結果!D30+入力と結果!F30</f>
        <v>25863.850000000002</v>
      </c>
      <c r="E30" s="178">
        <f>+入力と結果!D30*係数表!K30</f>
        <v>25862.454122563846</v>
      </c>
      <c r="F30" s="179">
        <f>+E30+入力と結果!F30</f>
        <v>25862.454122563846</v>
      </c>
      <c r="G30" s="180">
        <f>+入力と結果!D30*係数表!J30</f>
        <v>1.3958774361576687</v>
      </c>
      <c r="H30" s="181">
        <f>係数表!E30</f>
        <v>0</v>
      </c>
      <c r="I30" s="182">
        <f>係数表!F30</f>
        <v>0</v>
      </c>
      <c r="J30" s="177">
        <f t="shared" si="0"/>
        <v>0</v>
      </c>
      <c r="K30" s="183">
        <f t="shared" si="1"/>
        <v>0</v>
      </c>
      <c r="L30" s="177">
        <f t="shared" si="10"/>
        <v>0</v>
      </c>
      <c r="M30" s="183">
        <f t="shared" si="11"/>
        <v>0</v>
      </c>
      <c r="N30" s="179">
        <f t="shared" si="5"/>
        <v>25862.454122563846</v>
      </c>
      <c r="O30" s="177">
        <f>+入力と結果!E30*係数表!K30</f>
        <v>0</v>
      </c>
      <c r="P30" s="184">
        <f>+入力と結果!E30*係数表!J30</f>
        <v>0</v>
      </c>
      <c r="Q30" s="185">
        <f>+O30+入力と結果!G30</f>
        <v>0</v>
      </c>
      <c r="R30" s="186">
        <f t="shared" si="2"/>
        <v>25862.454122563846</v>
      </c>
      <c r="S30" s="187">
        <v>117061.35725124713</v>
      </c>
      <c r="T30" s="186">
        <f t="shared" si="6"/>
        <v>91198.903128683276</v>
      </c>
      <c r="U30" s="188">
        <f>+S30*係数表!AA30</f>
        <v>46401.022780829684</v>
      </c>
      <c r="W30" s="172">
        <f>+$V$7*係数表!AD30</f>
        <v>19040.887106125025</v>
      </c>
      <c r="X30" s="172">
        <f t="shared" si="7"/>
        <v>136102.24435737217</v>
      </c>
      <c r="Y30" s="173">
        <f>+S30*係数表!U30</f>
        <v>76066.771046345311</v>
      </c>
      <c r="Z30" s="174">
        <f>+W30*係数表!U30</f>
        <v>12372.817418409782</v>
      </c>
      <c r="AA30" s="175">
        <f t="shared" si="8"/>
        <v>88439.588464755099</v>
      </c>
      <c r="AB30" s="173">
        <f>+S30*係数表!P30</f>
        <v>10425.72374403817</v>
      </c>
      <c r="AC30" s="174">
        <f>+W30*係数表!P30</f>
        <v>1695.8203242407992</v>
      </c>
      <c r="AD30" s="175">
        <f t="shared" si="9"/>
        <v>12121.54406827897</v>
      </c>
      <c r="AF30" s="173">
        <f>+X30*環境係数!AO27</f>
        <v>2960917.6370268906</v>
      </c>
      <c r="AG30" s="175">
        <f>+X30*環境係数!AP27</f>
        <v>94769.147310651737</v>
      </c>
    </row>
    <row r="31" spans="1:33" s="176" customFormat="1" ht="17" customHeight="1">
      <c r="A31" s="156">
        <v>25</v>
      </c>
      <c r="B31" s="369" t="s">
        <v>60</v>
      </c>
      <c r="C31" s="370" t="s">
        <v>97</v>
      </c>
      <c r="D31" s="177">
        <f>+入力と結果!D31+入力と結果!F31</f>
        <v>2385022</v>
      </c>
      <c r="E31" s="178">
        <f>+入力と結果!D31*係数表!K31</f>
        <v>2381788.2378917914</v>
      </c>
      <c r="F31" s="179">
        <f>+E31+入力と結果!F31</f>
        <v>2381788.2378917914</v>
      </c>
      <c r="G31" s="180">
        <f>+入力と結果!D31*係数表!J31</f>
        <v>3233.7621082083351</v>
      </c>
      <c r="H31" s="189"/>
      <c r="I31" s="182">
        <f>係数表!F31</f>
        <v>0</v>
      </c>
      <c r="J31" s="177">
        <f t="shared" si="0"/>
        <v>0</v>
      </c>
      <c r="K31" s="183">
        <f t="shared" si="1"/>
        <v>0</v>
      </c>
      <c r="L31" s="177">
        <f t="shared" si="10"/>
        <v>0</v>
      </c>
      <c r="M31" s="183">
        <f t="shared" si="11"/>
        <v>0</v>
      </c>
      <c r="N31" s="190">
        <f>+F31+SUM($J$7:$J$43,$L$7:$L$43)*係数表!K31</f>
        <v>3233396.9867461426</v>
      </c>
      <c r="O31" s="177">
        <f>+入力と結果!E31*係数表!K31</f>
        <v>0</v>
      </c>
      <c r="P31" s="184">
        <f>+入力と結果!E31*係数表!J31</f>
        <v>0</v>
      </c>
      <c r="Q31" s="185">
        <f>+O31+入力と結果!G31</f>
        <v>0</v>
      </c>
      <c r="R31" s="186">
        <f t="shared" si="2"/>
        <v>3233396.9867461426</v>
      </c>
      <c r="S31" s="187">
        <v>3711856.0865254891</v>
      </c>
      <c r="T31" s="186">
        <f t="shared" si="6"/>
        <v>478459.09977934649</v>
      </c>
      <c r="U31" s="188">
        <f>+S31*係数表!AA31</f>
        <v>1364175.930317794</v>
      </c>
      <c r="W31" s="172">
        <f>+$V$7*係数表!AD31</f>
        <v>491007.57811024442</v>
      </c>
      <c r="X31" s="172">
        <f t="shared" si="7"/>
        <v>4202863.6646357337</v>
      </c>
      <c r="Y31" s="173">
        <f>+S31*係数表!U31</f>
        <v>2612396.8695274089</v>
      </c>
      <c r="Z31" s="174">
        <f>+W31*係数表!U31</f>
        <v>345570.1487527563</v>
      </c>
      <c r="AA31" s="175">
        <f t="shared" si="8"/>
        <v>2957967.0182801653</v>
      </c>
      <c r="AB31" s="173">
        <f>+S31*係数表!P31</f>
        <v>465558.90797840781</v>
      </c>
      <c r="AC31" s="174">
        <f>+W31*係数表!P31</f>
        <v>61584.540603271162</v>
      </c>
      <c r="AD31" s="175">
        <f t="shared" si="9"/>
        <v>527143.44858167903</v>
      </c>
      <c r="AF31" s="173">
        <f>+X31*環境係数!AO28</f>
        <v>3804225.2685328969</v>
      </c>
      <c r="AG31" s="175">
        <f>+X31*環境係数!AP28</f>
        <v>238613.5259493982</v>
      </c>
    </row>
    <row r="32" spans="1:33" s="176" customFormat="1" ht="17" customHeight="1">
      <c r="A32" s="156">
        <v>26</v>
      </c>
      <c r="B32" s="369" t="s">
        <v>61</v>
      </c>
      <c r="C32" s="370" t="s">
        <v>7</v>
      </c>
      <c r="D32" s="177">
        <f>+入力と結果!D32+入力と結果!F32</f>
        <v>806207.20000000007</v>
      </c>
      <c r="E32" s="178">
        <f>+入力と結果!D32*係数表!K32</f>
        <v>753063.90103407286</v>
      </c>
      <c r="F32" s="179">
        <f>+E32+入力と結果!F32</f>
        <v>753063.90103407286</v>
      </c>
      <c r="G32" s="180">
        <f>+入力と結果!D32*係数表!J32</f>
        <v>53143.298965927243</v>
      </c>
      <c r="H32" s="181">
        <f>係数表!E32</f>
        <v>0</v>
      </c>
      <c r="I32" s="182">
        <f>係数表!F32</f>
        <v>0</v>
      </c>
      <c r="J32" s="177">
        <f t="shared" si="0"/>
        <v>0</v>
      </c>
      <c r="K32" s="183">
        <f t="shared" si="1"/>
        <v>0</v>
      </c>
      <c r="L32" s="177">
        <f t="shared" si="10"/>
        <v>0</v>
      </c>
      <c r="M32" s="183">
        <f t="shared" si="11"/>
        <v>0</v>
      </c>
      <c r="N32" s="179">
        <f t="shared" ref="N32:N33" si="12">+F32-SUM(J32:K32)</f>
        <v>753063.90103407286</v>
      </c>
      <c r="O32" s="177">
        <f>+入力と結果!E32*係数表!K32</f>
        <v>0</v>
      </c>
      <c r="P32" s="184">
        <f>+入力と結果!E32*係数表!J32</f>
        <v>0</v>
      </c>
      <c r="Q32" s="185">
        <f>+O32+入力と結果!G32</f>
        <v>0</v>
      </c>
      <c r="R32" s="186">
        <f t="shared" si="2"/>
        <v>753063.90103407286</v>
      </c>
      <c r="S32" s="187">
        <v>1350292.3726778955</v>
      </c>
      <c r="T32" s="186">
        <f t="shared" si="6"/>
        <v>597228.47164382262</v>
      </c>
      <c r="U32" s="188">
        <f>+S32*係数表!AA32</f>
        <v>338240.43338825722</v>
      </c>
      <c r="W32" s="172">
        <f>+$V$7*係数表!AD32</f>
        <v>226029.26498484344</v>
      </c>
      <c r="X32" s="172">
        <f t="shared" si="7"/>
        <v>1576321.637662739</v>
      </c>
      <c r="Y32" s="173">
        <f>+S32*係数表!U32</f>
        <v>856250.56124716578</v>
      </c>
      <c r="Z32" s="174">
        <f>+W32*係数表!U32</f>
        <v>143330.20678901803</v>
      </c>
      <c r="AA32" s="175">
        <f t="shared" si="8"/>
        <v>999580.76803618378</v>
      </c>
      <c r="AB32" s="173">
        <f>+S32*係数表!P32</f>
        <v>63454.357854088121</v>
      </c>
      <c r="AC32" s="174">
        <f>+W32*係数表!P32</f>
        <v>10621.80469656411</v>
      </c>
      <c r="AD32" s="175">
        <f t="shared" si="9"/>
        <v>74076.162550652225</v>
      </c>
      <c r="AF32" s="173">
        <f>+X32*環境係数!AO29</f>
        <v>170639.30473604999</v>
      </c>
      <c r="AG32" s="175">
        <f>+X32*環境係数!AP29</f>
        <v>9396.9357253441794</v>
      </c>
    </row>
    <row r="33" spans="1:33" s="176" customFormat="1" ht="17" customHeight="1">
      <c r="A33" s="156">
        <v>27</v>
      </c>
      <c r="B33" s="369" t="s">
        <v>62</v>
      </c>
      <c r="C33" s="370" t="s">
        <v>98</v>
      </c>
      <c r="D33" s="177">
        <f>+入力と結果!D33+入力と結果!F33</f>
        <v>3378948.95</v>
      </c>
      <c r="E33" s="178">
        <f>+入力と結果!D33*係数表!K33</f>
        <v>3378893.7001027642</v>
      </c>
      <c r="F33" s="179">
        <f>+E33+入力と結果!F33</f>
        <v>3378893.7001027642</v>
      </c>
      <c r="G33" s="180">
        <f>+入力と結果!D33*係数表!J33</f>
        <v>55.249897235971915</v>
      </c>
      <c r="H33" s="181">
        <f>係数表!E33</f>
        <v>0</v>
      </c>
      <c r="I33" s="182">
        <f>係数表!F33</f>
        <v>0</v>
      </c>
      <c r="J33" s="177">
        <f t="shared" si="0"/>
        <v>0</v>
      </c>
      <c r="K33" s="183">
        <f t="shared" si="1"/>
        <v>0</v>
      </c>
      <c r="L33" s="177">
        <f t="shared" si="10"/>
        <v>0</v>
      </c>
      <c r="M33" s="183">
        <f t="shared" si="11"/>
        <v>0</v>
      </c>
      <c r="N33" s="179">
        <f t="shared" si="12"/>
        <v>3378893.7001027642</v>
      </c>
      <c r="O33" s="177">
        <f>+入力と結果!E33*係数表!K33</f>
        <v>0</v>
      </c>
      <c r="P33" s="184">
        <f>+入力と結果!E33*係数表!J33</f>
        <v>0</v>
      </c>
      <c r="Q33" s="185">
        <f>+O33+入力と結果!G33</f>
        <v>0</v>
      </c>
      <c r="R33" s="186">
        <f t="shared" si="2"/>
        <v>3378893.7001027642</v>
      </c>
      <c r="S33" s="187">
        <v>3931119.4315301417</v>
      </c>
      <c r="T33" s="186">
        <f t="shared" si="6"/>
        <v>552225.73142737756</v>
      </c>
      <c r="U33" s="188">
        <f>+S33*係数表!AA33</f>
        <v>225192.56378732107</v>
      </c>
      <c r="W33" s="172">
        <f>+$V$7*係数表!AD33</f>
        <v>662429.61289016844</v>
      </c>
      <c r="X33" s="172">
        <f t="shared" si="7"/>
        <v>4593549.0444203103</v>
      </c>
      <c r="Y33" s="173">
        <f>+S33*係数表!U33</f>
        <v>3168956.9140682654</v>
      </c>
      <c r="Z33" s="174">
        <f>+W33*係数表!U33</f>
        <v>533998.25123979279</v>
      </c>
      <c r="AA33" s="175">
        <f t="shared" si="8"/>
        <v>3702955.1653080583</v>
      </c>
      <c r="AB33" s="173">
        <f>+S33*係数表!P33</f>
        <v>60937.292124749445</v>
      </c>
      <c r="AC33" s="174">
        <f>+W33*係数表!P33</f>
        <v>10268.491592752409</v>
      </c>
      <c r="AD33" s="175">
        <f t="shared" si="9"/>
        <v>71205.78371750185</v>
      </c>
      <c r="AF33" s="173">
        <f>+X33*環境係数!AO30</f>
        <v>1102835.0592523632</v>
      </c>
      <c r="AG33" s="175">
        <f>+X33*環境係数!AP30</f>
        <v>59445.342152228797</v>
      </c>
    </row>
    <row r="34" spans="1:33" s="176" customFormat="1" ht="17" customHeight="1">
      <c r="A34" s="156">
        <v>28</v>
      </c>
      <c r="B34" s="369" t="s">
        <v>63</v>
      </c>
      <c r="C34" s="370" t="s">
        <v>99</v>
      </c>
      <c r="D34" s="177">
        <f>+入力と結果!D34+入力と結果!F34</f>
        <v>537761.5</v>
      </c>
      <c r="E34" s="178">
        <f>+入力と結果!D34*係数表!K34</f>
        <v>514583.43488375051</v>
      </c>
      <c r="F34" s="179">
        <f>+E34+入力と結果!F34</f>
        <v>514583.43488375051</v>
      </c>
      <c r="G34" s="180">
        <f>+入力と結果!D34*係数表!J34</f>
        <v>23178.065116249512</v>
      </c>
      <c r="H34" s="181">
        <f>係数表!E34</f>
        <v>0</v>
      </c>
      <c r="I34" s="191"/>
      <c r="J34" s="177">
        <f t="shared" si="0"/>
        <v>0</v>
      </c>
      <c r="K34" s="183">
        <f t="shared" si="1"/>
        <v>0</v>
      </c>
      <c r="L34" s="177">
        <f t="shared" si="10"/>
        <v>0</v>
      </c>
      <c r="M34" s="183">
        <f t="shared" si="11"/>
        <v>0</v>
      </c>
      <c r="N34" s="190">
        <f>+F34+SUM($K$7:$K$43,$M$7:$M$43)*係数表!K34</f>
        <v>609894.78595148528</v>
      </c>
      <c r="O34" s="177">
        <f>+入力と結果!E34*係数表!K34</f>
        <v>0</v>
      </c>
      <c r="P34" s="184">
        <f>+入力と結果!E34*係数表!J34</f>
        <v>0</v>
      </c>
      <c r="Q34" s="185">
        <f>+O34+入力と結果!G34</f>
        <v>0</v>
      </c>
      <c r="R34" s="186">
        <f t="shared" si="2"/>
        <v>609894.78595148528</v>
      </c>
      <c r="S34" s="187">
        <v>1314720.1787111256</v>
      </c>
      <c r="T34" s="186">
        <f t="shared" si="6"/>
        <v>704825.39275964035</v>
      </c>
      <c r="U34" s="188">
        <f>+S34*係数表!AA34</f>
        <v>354761.23197337287</v>
      </c>
      <c r="W34" s="172">
        <f>+$V$7*係数表!AD34</f>
        <v>201844.72431185091</v>
      </c>
      <c r="X34" s="172">
        <f t="shared" si="7"/>
        <v>1516564.9030229766</v>
      </c>
      <c r="Y34" s="173">
        <f>+S34*係数表!U34</f>
        <v>666644.51824465056</v>
      </c>
      <c r="Z34" s="174">
        <f>+W34*係数表!U34</f>
        <v>102347.77040617994</v>
      </c>
      <c r="AA34" s="175">
        <f t="shared" si="8"/>
        <v>768992.28865083051</v>
      </c>
      <c r="AB34" s="173">
        <f>+S34*係数表!P34</f>
        <v>92471.88914059347</v>
      </c>
      <c r="AC34" s="174">
        <f>+W34*係数表!P34</f>
        <v>14196.909176884439</v>
      </c>
      <c r="AD34" s="175">
        <f t="shared" ref="AD34:AD43" si="13">+AB34+AC34</f>
        <v>106668.79831747791</v>
      </c>
      <c r="AF34" s="173">
        <f>+X34*環境係数!AO31</f>
        <v>55515501.906355843</v>
      </c>
      <c r="AG34" s="175">
        <f>+X34*環境係数!AP31</f>
        <v>3806151.3061951939</v>
      </c>
    </row>
    <row r="35" spans="1:33" s="176" customFormat="1" ht="17" customHeight="1">
      <c r="A35" s="156">
        <v>29</v>
      </c>
      <c r="B35" s="369" t="s">
        <v>64</v>
      </c>
      <c r="C35" s="370" t="s">
        <v>100</v>
      </c>
      <c r="D35" s="177">
        <f>+入力と結果!D35+入力と結果!F35</f>
        <v>825274.4</v>
      </c>
      <c r="E35" s="178">
        <f>+入力と結果!D35*係数表!K35</f>
        <v>779630.57564468996</v>
      </c>
      <c r="F35" s="179">
        <f>+E35+入力と結果!F35</f>
        <v>779630.57564468996</v>
      </c>
      <c r="G35" s="180">
        <f>+入力と結果!D35*係数表!J35</f>
        <v>45643.82435531012</v>
      </c>
      <c r="H35" s="181">
        <f>係数表!E35</f>
        <v>3.4860271439561788E-2</v>
      </c>
      <c r="I35" s="182">
        <f>係数表!F35</f>
        <v>4.8155258972889942E-3</v>
      </c>
      <c r="J35" s="177">
        <f t="shared" si="0"/>
        <v>27178.133489555701</v>
      </c>
      <c r="K35" s="183">
        <f t="shared" si="1"/>
        <v>3754.3312273353308</v>
      </c>
      <c r="L35" s="177">
        <f t="shared" si="10"/>
        <v>1591.156106565792</v>
      </c>
      <c r="M35" s="183">
        <f t="shared" si="11"/>
        <v>219.799018234306</v>
      </c>
      <c r="N35" s="179">
        <f t="shared" ref="N35:N43" si="14">+F35-SUM(J35:K35)</f>
        <v>748698.1109277989</v>
      </c>
      <c r="O35" s="177">
        <f>+入力と結果!E35*係数表!K35</f>
        <v>0</v>
      </c>
      <c r="P35" s="184">
        <f>+入力と結果!E35*係数表!J35</f>
        <v>0</v>
      </c>
      <c r="Q35" s="185">
        <f>+O35+入力と結果!G35</f>
        <v>0</v>
      </c>
      <c r="R35" s="186">
        <f t="shared" si="2"/>
        <v>748698.1109277989</v>
      </c>
      <c r="S35" s="187">
        <v>1474097.8576501065</v>
      </c>
      <c r="T35" s="186">
        <f t="shared" si="6"/>
        <v>725399.74672230764</v>
      </c>
      <c r="U35" s="188">
        <f>+S35*係数表!AA35</f>
        <v>282812.04222749249</v>
      </c>
      <c r="W35" s="172">
        <f>+$V$7*係数表!AD35</f>
        <v>246549.18403166501</v>
      </c>
      <c r="X35" s="172">
        <f t="shared" si="7"/>
        <v>1720647.0416817716</v>
      </c>
      <c r="Y35" s="173">
        <f>+S35*係数表!U35</f>
        <v>783533.24851273606</v>
      </c>
      <c r="Z35" s="174">
        <f>+W35*係数表!U35</f>
        <v>131049.2936950921</v>
      </c>
      <c r="AA35" s="175">
        <f t="shared" ref="AA35:AA43" si="15">+Y35+Z35</f>
        <v>914582.54220782814</v>
      </c>
      <c r="AB35" s="173">
        <f>+S35*係数表!P35</f>
        <v>51408.945411882858</v>
      </c>
      <c r="AC35" s="174">
        <f>+W35*係数表!P35</f>
        <v>8598.3664364273427</v>
      </c>
      <c r="AD35" s="175">
        <f t="shared" si="13"/>
        <v>60007.311848310201</v>
      </c>
      <c r="AF35" s="173">
        <f>+X35*環境係数!AO32</f>
        <v>181238.39633466981</v>
      </c>
      <c r="AG35" s="175">
        <f>+X35*環境係数!AP32</f>
        <v>9999.01627743883</v>
      </c>
    </row>
    <row r="36" spans="1:33" s="176" customFormat="1" ht="17" customHeight="1">
      <c r="A36" s="156">
        <v>30</v>
      </c>
      <c r="B36" s="369" t="s">
        <v>65</v>
      </c>
      <c r="C36" s="370" t="s">
        <v>8</v>
      </c>
      <c r="D36" s="177">
        <f>+入力と結果!D36+入力と結果!F36</f>
        <v>61656.4</v>
      </c>
      <c r="E36" s="178">
        <f>+入力と結果!D36*係数表!K36</f>
        <v>61656.4</v>
      </c>
      <c r="F36" s="179">
        <f>+E36+入力と結果!F36</f>
        <v>61656.4</v>
      </c>
      <c r="G36" s="180">
        <f>+入力と結果!D36*係数表!J36</f>
        <v>0</v>
      </c>
      <c r="H36" s="181">
        <f>係数表!E36</f>
        <v>0</v>
      </c>
      <c r="I36" s="182">
        <f>係数表!F36</f>
        <v>0</v>
      </c>
      <c r="J36" s="177">
        <f t="shared" si="0"/>
        <v>0</v>
      </c>
      <c r="K36" s="183">
        <f t="shared" si="1"/>
        <v>0</v>
      </c>
      <c r="L36" s="177">
        <f t="shared" si="10"/>
        <v>0</v>
      </c>
      <c r="M36" s="183">
        <f t="shared" si="11"/>
        <v>0</v>
      </c>
      <c r="N36" s="179">
        <f t="shared" si="14"/>
        <v>61656.4</v>
      </c>
      <c r="O36" s="177">
        <f>+入力と結果!E36*係数表!K36</f>
        <v>0</v>
      </c>
      <c r="P36" s="184">
        <f>+入力と結果!E36*係数表!J36</f>
        <v>0</v>
      </c>
      <c r="Q36" s="185">
        <f>+O36+入力と結果!G36</f>
        <v>0</v>
      </c>
      <c r="R36" s="186">
        <f t="shared" si="2"/>
        <v>61656.4</v>
      </c>
      <c r="S36" s="187">
        <v>68690.172166548698</v>
      </c>
      <c r="T36" s="186">
        <f t="shared" si="6"/>
        <v>7033.772166548697</v>
      </c>
      <c r="U36" s="188">
        <f>+S36*係数表!AA36</f>
        <v>17291.364361612308</v>
      </c>
      <c r="W36" s="172">
        <f>+$V$7*係数表!AD36</f>
        <v>11650.030383585963</v>
      </c>
      <c r="X36" s="172">
        <f t="shared" si="7"/>
        <v>80340.202550134665</v>
      </c>
      <c r="Y36" s="173">
        <f>+S36*係数表!U36</f>
        <v>48762.605753611984</v>
      </c>
      <c r="Z36" s="174">
        <f>+W36*係数表!U36</f>
        <v>8270.2637174209103</v>
      </c>
      <c r="AA36" s="175">
        <f t="shared" si="15"/>
        <v>57032.869471032893</v>
      </c>
      <c r="AB36" s="173">
        <f>+S36*係数表!P36</f>
        <v>3272.2953050636647</v>
      </c>
      <c r="AC36" s="174">
        <f>+W36*係数表!P36</f>
        <v>554.98972452164742</v>
      </c>
      <c r="AD36" s="175">
        <f t="shared" si="13"/>
        <v>3827.2850295853123</v>
      </c>
      <c r="AF36" s="173">
        <f>+X36*環境係数!AO33</f>
        <v>178050.76075193688</v>
      </c>
      <c r="AG36" s="175">
        <f>+X36*環境係数!AP33</f>
        <v>11787.391895323211</v>
      </c>
    </row>
    <row r="37" spans="1:33" s="176" customFormat="1" ht="17" customHeight="1">
      <c r="A37" s="156">
        <v>31</v>
      </c>
      <c r="B37" s="369" t="s">
        <v>66</v>
      </c>
      <c r="C37" s="370" t="s">
        <v>101</v>
      </c>
      <c r="D37" s="177">
        <f>+入力と結果!D37+入力と結果!F37</f>
        <v>483342.9</v>
      </c>
      <c r="E37" s="178">
        <f>+入力と結果!D37*係数表!K37</f>
        <v>462483.52754039888</v>
      </c>
      <c r="F37" s="179">
        <f>+E37+入力と結果!F37</f>
        <v>462483.52754039888</v>
      </c>
      <c r="G37" s="180">
        <f>+入力と結果!D37*係数表!J37</f>
        <v>20859.372459601189</v>
      </c>
      <c r="H37" s="181">
        <f>係数表!E37</f>
        <v>0</v>
      </c>
      <c r="I37" s="182">
        <f>係数表!F37</f>
        <v>1.4399715311367549E-5</v>
      </c>
      <c r="J37" s="177">
        <f t="shared" si="0"/>
        <v>0</v>
      </c>
      <c r="K37" s="183">
        <f t="shared" si="1"/>
        <v>6.6596311327787578</v>
      </c>
      <c r="L37" s="177">
        <f t="shared" si="10"/>
        <v>0</v>
      </c>
      <c r="M37" s="183">
        <f t="shared" si="11"/>
        <v>0.30036902499203783</v>
      </c>
      <c r="N37" s="179">
        <f t="shared" si="14"/>
        <v>462476.86790926609</v>
      </c>
      <c r="O37" s="177">
        <f>+入力と結果!E37*係数表!K37</f>
        <v>0</v>
      </c>
      <c r="P37" s="184">
        <f>+入力と結果!E37*係数表!J37</f>
        <v>0</v>
      </c>
      <c r="Q37" s="185">
        <f>+O37+入力と結果!G37</f>
        <v>0</v>
      </c>
      <c r="R37" s="186">
        <f t="shared" si="2"/>
        <v>462476.86790926609</v>
      </c>
      <c r="S37" s="187">
        <v>475174.57580699143</v>
      </c>
      <c r="T37" s="186">
        <f t="shared" si="6"/>
        <v>12697.70789772534</v>
      </c>
      <c r="U37" s="188">
        <f>+S37*係数表!AA37</f>
        <v>186523.40856696878</v>
      </c>
      <c r="W37" s="172">
        <f>+$V$7*係数表!AD37</f>
        <v>40692.913893856625</v>
      </c>
      <c r="X37" s="172">
        <f t="shared" si="7"/>
        <v>515867.48970084806</v>
      </c>
      <c r="Y37" s="173">
        <f>+S37*係数表!U37</f>
        <v>328596.80326378415</v>
      </c>
      <c r="Z37" s="174">
        <f>+W37*係数表!U37</f>
        <v>28140.313269708768</v>
      </c>
      <c r="AA37" s="175">
        <f t="shared" si="15"/>
        <v>356737.11653349292</v>
      </c>
      <c r="AB37" s="173">
        <f>+S37*係数表!P37</f>
        <v>36192.051680793498</v>
      </c>
      <c r="AC37" s="174">
        <f>+W37*係数表!P37</f>
        <v>3099.4083388980625</v>
      </c>
      <c r="AD37" s="175">
        <f t="shared" si="13"/>
        <v>39291.460019691564</v>
      </c>
      <c r="AF37" s="173">
        <f>+X37*環境係数!AO34</f>
        <v>1281129.8050798599</v>
      </c>
      <c r="AG37" s="175">
        <f>+X37*環境係数!AP34</f>
        <v>75839.25826802972</v>
      </c>
    </row>
    <row r="38" spans="1:33" s="176" customFormat="1" ht="17" customHeight="1">
      <c r="A38" s="156">
        <v>32</v>
      </c>
      <c r="B38" s="369" t="s">
        <v>67</v>
      </c>
      <c r="C38" s="370" t="s">
        <v>102</v>
      </c>
      <c r="D38" s="177">
        <f>+入力と結果!D38+入力と結果!F38</f>
        <v>770317.70000000007</v>
      </c>
      <c r="E38" s="178">
        <f>+入力と結果!D38*係数表!K38</f>
        <v>770264.38003489433</v>
      </c>
      <c r="F38" s="179">
        <f>+E38+入力と結果!F38</f>
        <v>770264.38003489433</v>
      </c>
      <c r="G38" s="180">
        <f>+入力と結果!D38*係数表!J38</f>
        <v>53.319965105770791</v>
      </c>
      <c r="H38" s="181">
        <f>係数表!E38</f>
        <v>0</v>
      </c>
      <c r="I38" s="182">
        <f>係数表!F38</f>
        <v>0</v>
      </c>
      <c r="J38" s="177">
        <f t="shared" si="0"/>
        <v>0</v>
      </c>
      <c r="K38" s="183">
        <f t="shared" si="1"/>
        <v>0</v>
      </c>
      <c r="L38" s="177">
        <f t="shared" si="10"/>
        <v>0</v>
      </c>
      <c r="M38" s="183">
        <f t="shared" si="11"/>
        <v>0</v>
      </c>
      <c r="N38" s="179">
        <f t="shared" si="14"/>
        <v>770264.38003489433</v>
      </c>
      <c r="O38" s="177">
        <f>+入力と結果!E38*係数表!K38</f>
        <v>0</v>
      </c>
      <c r="P38" s="184">
        <f>+入力と結果!E38*係数表!J38</f>
        <v>0</v>
      </c>
      <c r="Q38" s="185">
        <f>+O38+入力と結果!G38</f>
        <v>0</v>
      </c>
      <c r="R38" s="186">
        <f t="shared" si="2"/>
        <v>770264.38003489433</v>
      </c>
      <c r="S38" s="187">
        <v>783773.61323455407</v>
      </c>
      <c r="T38" s="186">
        <f t="shared" si="6"/>
        <v>13509.233199659735</v>
      </c>
      <c r="U38" s="188">
        <f>+S38*係数表!AA38</f>
        <v>345962.62873630598</v>
      </c>
      <c r="W38" s="172">
        <f>+$V$7*係数表!AD38</f>
        <v>94365.106543782778</v>
      </c>
      <c r="X38" s="172">
        <f t="shared" si="7"/>
        <v>878138.71977833682</v>
      </c>
      <c r="Y38" s="173">
        <f>+S38*係数表!U38</f>
        <v>464845.16333422234</v>
      </c>
      <c r="Z38" s="174">
        <f>+W38*係数表!U38</f>
        <v>55966.624320725634</v>
      </c>
      <c r="AA38" s="175">
        <f t="shared" si="15"/>
        <v>520811.78765494796</v>
      </c>
      <c r="AB38" s="173">
        <f>+S38*係数表!P38</f>
        <v>92410.40756779848</v>
      </c>
      <c r="AC38" s="174">
        <f>+W38*係数表!P38</f>
        <v>11126.067283512935</v>
      </c>
      <c r="AD38" s="175">
        <f t="shared" si="13"/>
        <v>103536.47485131142</v>
      </c>
      <c r="AF38" s="173">
        <f>+X38*環境係数!AO35</f>
        <v>1499212.5244554623</v>
      </c>
      <c r="AG38" s="175">
        <f>+X38*環境係数!AP35</f>
        <v>86529.192785935214</v>
      </c>
    </row>
    <row r="39" spans="1:33" s="176" customFormat="1" ht="17" customHeight="1">
      <c r="A39" s="156">
        <v>33</v>
      </c>
      <c r="B39" s="369" t="s">
        <v>68</v>
      </c>
      <c r="C39" s="370" t="s">
        <v>239</v>
      </c>
      <c r="D39" s="177">
        <f>+入力と結果!D39+入力と結果!F39</f>
        <v>185431.75</v>
      </c>
      <c r="E39" s="178">
        <f>+入力と結果!D39*係数表!K39</f>
        <v>181535.66245136748</v>
      </c>
      <c r="F39" s="179">
        <f>+E39+入力と結果!F39</f>
        <v>181535.66245136748</v>
      </c>
      <c r="G39" s="180">
        <f>+入力と結果!D39*係数表!J39</f>
        <v>3896.0875486325253</v>
      </c>
      <c r="H39" s="181">
        <f>係数表!E39</f>
        <v>0</v>
      </c>
      <c r="I39" s="182">
        <f>係数表!F39</f>
        <v>0</v>
      </c>
      <c r="J39" s="177">
        <f t="shared" si="0"/>
        <v>0</v>
      </c>
      <c r="K39" s="183">
        <f t="shared" si="1"/>
        <v>0</v>
      </c>
      <c r="L39" s="177">
        <f t="shared" si="10"/>
        <v>0</v>
      </c>
      <c r="M39" s="183">
        <f t="shared" si="11"/>
        <v>0</v>
      </c>
      <c r="N39" s="179">
        <f t="shared" si="14"/>
        <v>181535.66245136748</v>
      </c>
      <c r="O39" s="177">
        <f>+入力と結果!E39*係数表!K39</f>
        <v>0</v>
      </c>
      <c r="P39" s="184">
        <f>+入力と結果!E39*係数表!J39</f>
        <v>0</v>
      </c>
      <c r="Q39" s="185">
        <f>+O39+入力と結果!G39</f>
        <v>0</v>
      </c>
      <c r="R39" s="186">
        <f t="shared" si="2"/>
        <v>181535.66245136748</v>
      </c>
      <c r="S39" s="187">
        <v>207802.2664099629</v>
      </c>
      <c r="T39" s="186">
        <f t="shared" si="6"/>
        <v>26266.603958595428</v>
      </c>
      <c r="U39" s="188">
        <f>+S39*係数表!AA39</f>
        <v>99159.572824271905</v>
      </c>
      <c r="W39" s="172">
        <f>+$V$7*係数表!AD39</f>
        <v>23668.97421614574</v>
      </c>
      <c r="X39" s="172">
        <f t="shared" si="7"/>
        <v>231471.24062610866</v>
      </c>
      <c r="Y39" s="173">
        <f>+S39*係数表!U39</f>
        <v>128268.46319107639</v>
      </c>
      <c r="Z39" s="174">
        <f>+W39*係数表!U39</f>
        <v>14609.960711519305</v>
      </c>
      <c r="AA39" s="175">
        <f t="shared" si="15"/>
        <v>142878.42390259568</v>
      </c>
      <c r="AB39" s="173">
        <f>+S39*係数表!P39</f>
        <v>26760.98083814816</v>
      </c>
      <c r="AC39" s="174">
        <f>+W39*係数表!P39</f>
        <v>3048.1138459158351</v>
      </c>
      <c r="AD39" s="175">
        <f t="shared" si="13"/>
        <v>29809.094684063995</v>
      </c>
      <c r="AF39" s="173">
        <f>+X39*環境係数!AO36</f>
        <v>578500.76103974506</v>
      </c>
      <c r="AG39" s="175">
        <f>+X39*環境係数!AP36</f>
        <v>33844.987486132428</v>
      </c>
    </row>
    <row r="40" spans="1:33" s="176" customFormat="1" ht="17" customHeight="1">
      <c r="A40" s="156">
        <v>34</v>
      </c>
      <c r="B40" s="369" t="s">
        <v>69</v>
      </c>
      <c r="C40" s="370" t="s">
        <v>240</v>
      </c>
      <c r="D40" s="177">
        <f>+入力と結果!D40+入力と結果!F40</f>
        <v>209110.2</v>
      </c>
      <c r="E40" s="178">
        <f>+入力と結果!D40*係数表!K40</f>
        <v>199035.70992826496</v>
      </c>
      <c r="F40" s="179">
        <f>+E40+入力と結果!F40</f>
        <v>199035.70992826496</v>
      </c>
      <c r="G40" s="180">
        <f>+入力と結果!D40*係数表!J40</f>
        <v>10074.490071735063</v>
      </c>
      <c r="H40" s="181">
        <f>係数表!E40</f>
        <v>0</v>
      </c>
      <c r="I40" s="182">
        <f>係数表!F40</f>
        <v>0</v>
      </c>
      <c r="J40" s="177">
        <f t="shared" si="0"/>
        <v>0</v>
      </c>
      <c r="K40" s="183">
        <f t="shared" si="1"/>
        <v>0</v>
      </c>
      <c r="L40" s="177">
        <f t="shared" si="10"/>
        <v>0</v>
      </c>
      <c r="M40" s="183">
        <f t="shared" si="11"/>
        <v>0</v>
      </c>
      <c r="N40" s="179">
        <f t="shared" si="14"/>
        <v>199035.70992826496</v>
      </c>
      <c r="O40" s="177">
        <f>+入力と結果!E40*係数表!K40</f>
        <v>0</v>
      </c>
      <c r="P40" s="184">
        <f>+入力と結果!E40*係数表!J40</f>
        <v>0</v>
      </c>
      <c r="Q40" s="185">
        <f>+O40+入力と結果!G40</f>
        <v>0</v>
      </c>
      <c r="R40" s="186">
        <f t="shared" si="2"/>
        <v>199035.70992826496</v>
      </c>
      <c r="S40" s="187">
        <v>1764740.0258468173</v>
      </c>
      <c r="T40" s="186">
        <f t="shared" si="6"/>
        <v>1565704.3159185522</v>
      </c>
      <c r="U40" s="188">
        <f>+S40*係数表!AA40</f>
        <v>529340.64067429246</v>
      </c>
      <c r="W40" s="172">
        <f>+$V$7*係数表!AD40</f>
        <v>282109.75611310737</v>
      </c>
      <c r="X40" s="172">
        <f t="shared" si="7"/>
        <v>2046849.7819599246</v>
      </c>
      <c r="Y40" s="173">
        <f>+S40*係数表!U40</f>
        <v>1051852.5566926831</v>
      </c>
      <c r="Z40" s="174">
        <f>+W40*係数表!U40</f>
        <v>168148.20533870446</v>
      </c>
      <c r="AA40" s="175">
        <f t="shared" si="15"/>
        <v>1220000.7620313875</v>
      </c>
      <c r="AB40" s="173">
        <f>+S40*係数表!P40</f>
        <v>170641.76172355868</v>
      </c>
      <c r="AC40" s="174">
        <f>+W40*係数表!P40</f>
        <v>27278.63882355368</v>
      </c>
      <c r="AD40" s="175">
        <f t="shared" si="13"/>
        <v>197920.40054711237</v>
      </c>
      <c r="AF40" s="173">
        <f>+X40*環境係数!AO37</f>
        <v>979194.42284925166</v>
      </c>
      <c r="AG40" s="175">
        <f>+X40*環境係数!AP37</f>
        <v>64290.694892273241</v>
      </c>
    </row>
    <row r="41" spans="1:33" s="176" customFormat="1" ht="17" customHeight="1">
      <c r="A41" s="156">
        <v>35</v>
      </c>
      <c r="B41" s="369" t="s">
        <v>70</v>
      </c>
      <c r="C41" s="370" t="s">
        <v>241</v>
      </c>
      <c r="D41" s="177">
        <f>+入力と結果!D41+入力と結果!F41</f>
        <v>1516631.75</v>
      </c>
      <c r="E41" s="178">
        <f>+入力と結果!D41*係数表!K41</f>
        <v>1499842.5356386043</v>
      </c>
      <c r="F41" s="179">
        <f>+E41+入力と結果!F41</f>
        <v>1499842.5356386043</v>
      </c>
      <c r="G41" s="180">
        <f>+入力と結果!D41*係数表!J41</f>
        <v>16789.214361395643</v>
      </c>
      <c r="H41" s="181">
        <f>係数表!E41</f>
        <v>2.4065710635694622E-5</v>
      </c>
      <c r="I41" s="182">
        <f>係数表!F41</f>
        <v>9.9211704282147083E-6</v>
      </c>
      <c r="J41" s="177">
        <f t="shared" si="0"/>
        <v>36.094776461785152</v>
      </c>
      <c r="K41" s="183">
        <f t="shared" si="1"/>
        <v>14.880193411556286</v>
      </c>
      <c r="L41" s="177">
        <f t="shared" si="10"/>
        <v>0.40404437462199599</v>
      </c>
      <c r="M41" s="183">
        <f t="shared" si="11"/>
        <v>0.16656865703523616</v>
      </c>
      <c r="N41" s="179">
        <f t="shared" si="14"/>
        <v>1499791.5606687309</v>
      </c>
      <c r="O41" s="177">
        <f>+入力と結果!E41*係数表!K41</f>
        <v>0</v>
      </c>
      <c r="P41" s="184">
        <f>+入力と結果!E41*係数表!J41</f>
        <v>0</v>
      </c>
      <c r="Q41" s="185">
        <f>+O41+入力と結果!G41</f>
        <v>0</v>
      </c>
      <c r="R41" s="186">
        <f t="shared" si="2"/>
        <v>1499791.5606687309</v>
      </c>
      <c r="S41" s="187">
        <v>1577265.2542942723</v>
      </c>
      <c r="T41" s="186">
        <f t="shared" si="6"/>
        <v>77473.693625541404</v>
      </c>
      <c r="U41" s="188">
        <f>+S41*係数表!AA41</f>
        <v>434219.63496142637</v>
      </c>
      <c r="W41" s="172">
        <f>+$V$7*係数表!AD41</f>
        <v>267283.6042923035</v>
      </c>
      <c r="X41" s="172">
        <f t="shared" si="7"/>
        <v>1844548.8585865758</v>
      </c>
      <c r="Y41" s="173">
        <f>+S41*係数表!U41</f>
        <v>871516.36993744329</v>
      </c>
      <c r="Z41" s="174">
        <f>+W41*係数表!U41</f>
        <v>147687.29351161126</v>
      </c>
      <c r="AA41" s="175">
        <f t="shared" si="15"/>
        <v>1019203.6634490546</v>
      </c>
      <c r="AB41" s="173">
        <f>+S41*係数表!P41</f>
        <v>293139.12631485023</v>
      </c>
      <c r="AC41" s="174">
        <f>+W41*係数表!P41</f>
        <v>49675.399890544919</v>
      </c>
      <c r="AD41" s="175">
        <f t="shared" si="13"/>
        <v>342814.52620539517</v>
      </c>
      <c r="AF41" s="173">
        <f>+X41*環境係数!AO38</f>
        <v>10723022.365702365</v>
      </c>
      <c r="AG41" s="175">
        <f>+X41*環境係数!AP38</f>
        <v>641866.10939198115</v>
      </c>
    </row>
    <row r="42" spans="1:33" s="176" customFormat="1" ht="17" customHeight="1">
      <c r="A42" s="156">
        <v>42</v>
      </c>
      <c r="B42" s="369" t="s">
        <v>71</v>
      </c>
      <c r="C42" s="370" t="s">
        <v>242</v>
      </c>
      <c r="D42" s="192"/>
      <c r="E42" s="193"/>
      <c r="F42" s="194"/>
      <c r="G42" s="195"/>
      <c r="H42" s="181">
        <f>係数表!E42</f>
        <v>0</v>
      </c>
      <c r="I42" s="182">
        <f>係数表!F42</f>
        <v>0</v>
      </c>
      <c r="J42" s="177">
        <f t="shared" si="0"/>
        <v>0</v>
      </c>
      <c r="K42" s="183">
        <f t="shared" si="1"/>
        <v>0</v>
      </c>
      <c r="L42" s="177">
        <f t="shared" si="10"/>
        <v>0</v>
      </c>
      <c r="M42" s="183">
        <f t="shared" si="11"/>
        <v>0</v>
      </c>
      <c r="N42" s="179">
        <f t="shared" si="14"/>
        <v>0</v>
      </c>
      <c r="O42" s="192"/>
      <c r="P42" s="196"/>
      <c r="Q42" s="197"/>
      <c r="R42" s="186">
        <f t="shared" si="2"/>
        <v>0</v>
      </c>
      <c r="S42" s="187">
        <v>31605.895485348741</v>
      </c>
      <c r="T42" s="186">
        <f t="shared" si="6"/>
        <v>31605.895485348741</v>
      </c>
      <c r="U42" s="188">
        <f>+S42*係数表!AA42</f>
        <v>0</v>
      </c>
      <c r="W42" s="172">
        <f>+$V$7*係数表!AD42</f>
        <v>4803.7498753960781</v>
      </c>
      <c r="X42" s="172">
        <f t="shared" si="7"/>
        <v>36409.64536074482</v>
      </c>
      <c r="Y42" s="173">
        <f>+S42*係数表!U42</f>
        <v>0</v>
      </c>
      <c r="Z42" s="174">
        <f>+W42*係数表!U42</f>
        <v>0</v>
      </c>
      <c r="AA42" s="175">
        <f t="shared" si="15"/>
        <v>0</v>
      </c>
      <c r="AB42" s="173">
        <f>+S42*係数表!P42</f>
        <v>0</v>
      </c>
      <c r="AC42" s="174">
        <f>+W42*係数表!P42</f>
        <v>0</v>
      </c>
      <c r="AD42" s="175">
        <f t="shared" si="13"/>
        <v>0</v>
      </c>
      <c r="AF42" s="173">
        <f>+X42*環境係数!AO39</f>
        <v>0</v>
      </c>
      <c r="AG42" s="175">
        <f>+X42*環境係数!AP39</f>
        <v>0</v>
      </c>
    </row>
    <row r="43" spans="1:33" s="176" customFormat="1" ht="17" customHeight="1" thickBot="1">
      <c r="A43" s="156">
        <v>43</v>
      </c>
      <c r="B43" s="369" t="s">
        <v>72</v>
      </c>
      <c r="C43" s="370" t="s">
        <v>243</v>
      </c>
      <c r="D43" s="192"/>
      <c r="E43" s="193"/>
      <c r="F43" s="194"/>
      <c r="G43" s="195"/>
      <c r="H43" s="181">
        <f>係数表!E43</f>
        <v>1.5753233448746726E-2</v>
      </c>
      <c r="I43" s="182">
        <f>係数表!F43</f>
        <v>3.6043000647173973E-2</v>
      </c>
      <c r="J43" s="177">
        <f t="shared" si="0"/>
        <v>0</v>
      </c>
      <c r="K43" s="183">
        <f t="shared" si="1"/>
        <v>0</v>
      </c>
      <c r="L43" s="177">
        <f t="shared" si="10"/>
        <v>0</v>
      </c>
      <c r="M43" s="183">
        <f t="shared" si="11"/>
        <v>0</v>
      </c>
      <c r="N43" s="179">
        <f t="shared" si="14"/>
        <v>0</v>
      </c>
      <c r="O43" s="192"/>
      <c r="P43" s="196"/>
      <c r="Q43" s="197"/>
      <c r="R43" s="186">
        <f t="shared" si="2"/>
        <v>0</v>
      </c>
      <c r="S43" s="187">
        <v>69303.236684688221</v>
      </c>
      <c r="T43" s="186">
        <f t="shared" si="6"/>
        <v>69303.236684688221</v>
      </c>
      <c r="U43" s="188">
        <f>+S43*係数表!AA43</f>
        <v>474.33194767621205</v>
      </c>
      <c r="W43" s="172">
        <f>+$V$7*係数表!AD43</f>
        <v>11288.447610737532</v>
      </c>
      <c r="X43" s="172">
        <f t="shared" si="7"/>
        <v>80591.684295425759</v>
      </c>
      <c r="Y43" s="173">
        <f>+S43*係数表!U43</f>
        <v>45048.821789836395</v>
      </c>
      <c r="Z43" s="174">
        <f>+W43*係数表!U43</f>
        <v>7337.770774166077</v>
      </c>
      <c r="AA43" s="175">
        <f t="shared" si="15"/>
        <v>52386.592564002472</v>
      </c>
      <c r="AB43" s="173">
        <f>+S43*係数表!P43</f>
        <v>123.58451327362766</v>
      </c>
      <c r="AC43" s="174">
        <f>+W43*係数表!P43</f>
        <v>20.130045439797904</v>
      </c>
      <c r="AD43" s="175">
        <f t="shared" si="13"/>
        <v>143.71455871342556</v>
      </c>
      <c r="AF43" s="173">
        <f>+X43*環境係数!AO40</f>
        <v>406750.1994587378</v>
      </c>
      <c r="AG43" s="175">
        <f>+X43*環境係数!AP40</f>
        <v>27619.999325036402</v>
      </c>
    </row>
    <row r="44" spans="1:33" s="176" customFormat="1" ht="25.5" customHeight="1" thickBot="1">
      <c r="A44" s="156"/>
      <c r="B44" s="935" t="s">
        <v>34</v>
      </c>
      <c r="C44" s="936"/>
      <c r="D44" s="198">
        <f>SUM(D7:D43)</f>
        <v>14668108.000000002</v>
      </c>
      <c r="E44" s="199">
        <f>SUM(E7:E43)</f>
        <v>13776534.485238122</v>
      </c>
      <c r="F44" s="200">
        <f>SUM(F7:F43)</f>
        <v>13776534.485238122</v>
      </c>
      <c r="G44" s="201">
        <f>SUM(G7:G43)</f>
        <v>891573.51476187946</v>
      </c>
      <c r="H44" s="202" t="s">
        <v>120</v>
      </c>
      <c r="I44" s="203" t="s">
        <v>120</v>
      </c>
      <c r="J44" s="204">
        <f t="shared" ref="J44:M44" si="16">SUM(J7:J43)</f>
        <v>647486.59875461622</v>
      </c>
      <c r="K44" s="205">
        <f t="shared" si="16"/>
        <v>78918.232844114304</v>
      </c>
      <c r="L44" s="204">
        <f t="shared" si="16"/>
        <v>205278.38223626648</v>
      </c>
      <c r="M44" s="205">
        <f t="shared" si="16"/>
        <v>20686.168779872296</v>
      </c>
      <c r="N44" s="361">
        <f t="shared" ref="N44:AC44" si="17">SUM(N7:N43)</f>
        <v>13997049.753561478</v>
      </c>
      <c r="O44" s="198">
        <f t="shared" si="17"/>
        <v>0</v>
      </c>
      <c r="P44" s="206">
        <f t="shared" si="17"/>
        <v>0</v>
      </c>
      <c r="Q44" s="207">
        <f t="shared" si="17"/>
        <v>0</v>
      </c>
      <c r="R44" s="393">
        <f t="shared" si="17"/>
        <v>13997049.753561478</v>
      </c>
      <c r="S44" s="394">
        <f t="shared" si="17"/>
        <v>21651651.919079818</v>
      </c>
      <c r="T44" s="393">
        <f t="shared" si="17"/>
        <v>7654602.1655183425</v>
      </c>
      <c r="U44" s="362">
        <f t="shared" si="17"/>
        <v>4796615.8640732719</v>
      </c>
      <c r="V44" s="201">
        <f t="shared" si="17"/>
        <v>2406519.550162191</v>
      </c>
      <c r="W44" s="393">
        <f t="shared" si="17"/>
        <v>3549148.957330375</v>
      </c>
      <c r="X44" s="365">
        <f t="shared" si="17"/>
        <v>25200800.87641019</v>
      </c>
      <c r="Y44" s="208">
        <f t="shared" si="17"/>
        <v>12953115.359042086</v>
      </c>
      <c r="Z44" s="209">
        <f t="shared" si="17"/>
        <v>2071694.4248120431</v>
      </c>
      <c r="AA44" s="395">
        <f t="shared" si="17"/>
        <v>15024809.783854129</v>
      </c>
      <c r="AB44" s="208">
        <f t="shared" si="17"/>
        <v>1574551.9108187126</v>
      </c>
      <c r="AC44" s="209">
        <f t="shared" si="17"/>
        <v>247524.57329868872</v>
      </c>
      <c r="AD44" s="396">
        <f t="shared" ref="AD44" si="18">SUM(AD7:AD43)</f>
        <v>1822076.4841174013</v>
      </c>
      <c r="AF44" s="208">
        <f t="shared" ref="AF44:AG44" si="19">SUM(AF7:AF43)</f>
        <v>435598525.67196625</v>
      </c>
      <c r="AG44" s="694">
        <f t="shared" si="19"/>
        <v>24024790.752328381</v>
      </c>
    </row>
    <row r="45" spans="1:33" s="176" customFormat="1" ht="17" customHeight="1" thickBot="1">
      <c r="A45" s="156"/>
      <c r="B45" s="210"/>
      <c r="C45" s="210"/>
      <c r="D45" s="210"/>
      <c r="E45" s="210"/>
      <c r="F45" s="210"/>
      <c r="G45" s="210"/>
      <c r="H45" s="210"/>
      <c r="I45" s="210"/>
      <c r="J45" s="210"/>
      <c r="K45" s="472">
        <f>+J44+K44</f>
        <v>726404.83159873053</v>
      </c>
      <c r="L45" s="210"/>
      <c r="M45" s="472">
        <f>+L44+M44</f>
        <v>225964.55101613878</v>
      </c>
      <c r="N45" s="210"/>
      <c r="O45" s="210"/>
      <c r="P45" s="210"/>
      <c r="Q45" s="210"/>
      <c r="R45" s="210"/>
      <c r="S45" s="210"/>
      <c r="T45" s="210"/>
      <c r="U45" s="210"/>
    </row>
    <row r="46" spans="1:33" s="176" customFormat="1" ht="17" customHeight="1" thickBot="1">
      <c r="A46" s="156"/>
      <c r="X46" s="357">
        <f>+X44/R44</f>
        <v>1.8004366148657844</v>
      </c>
    </row>
    <row r="47" spans="1:33" s="176" customFormat="1" ht="17" customHeight="1">
      <c r="A47" s="156"/>
      <c r="J47" s="477">
        <f>+J44*係数表!K31</f>
        <v>646608.69589727337</v>
      </c>
      <c r="K47" s="479">
        <f>+K44*係数表!K34</f>
        <v>75516.777106356545</v>
      </c>
      <c r="L47" s="478">
        <f>+L44*係数表!K31</f>
        <v>205000.05295707745</v>
      </c>
      <c r="M47" s="479">
        <f>+M44*係数表!K34</f>
        <v>19794.57396137821</v>
      </c>
      <c r="N47" s="360"/>
    </row>
    <row r="48" spans="1:33" s="176" customFormat="1" ht="17" customHeight="1">
      <c r="A48" s="156"/>
      <c r="F48" s="360"/>
      <c r="J48" s="474"/>
      <c r="K48" s="476">
        <f>+K47+J47</f>
        <v>722125.47300362994</v>
      </c>
      <c r="L48" s="475"/>
      <c r="M48" s="476">
        <f>+M47+L47</f>
        <v>224794.62691845567</v>
      </c>
      <c r="N48" s="360"/>
    </row>
    <row r="49" spans="1:14" s="176" customFormat="1" ht="17" customHeight="1">
      <c r="A49" s="156"/>
      <c r="G49" s="359">
        <f>+F44+G44</f>
        <v>14668108.000000002</v>
      </c>
      <c r="N49" s="473">
        <f>+F44-K45+K48+M48</f>
        <v>13997049.753561476</v>
      </c>
    </row>
    <row r="50" spans="1:14" s="176" customFormat="1" ht="17" customHeight="1">
      <c r="A50" s="156"/>
    </row>
    <row r="51" spans="1:14" s="176" customFormat="1" ht="17" customHeight="1">
      <c r="A51" s="156"/>
    </row>
    <row r="52" spans="1:14" s="176" customFormat="1" ht="17" customHeight="1">
      <c r="A52" s="156"/>
    </row>
    <row r="53" spans="1:14" s="176" customFormat="1" ht="17" customHeight="1">
      <c r="A53" s="156"/>
    </row>
    <row r="54" spans="1:14" ht="17" customHeight="1"/>
  </sheetData>
  <mergeCells count="34">
    <mergeCell ref="AF4:AF5"/>
    <mergeCell ref="AG4:AG5"/>
    <mergeCell ref="O3:Q3"/>
    <mergeCell ref="D3:G3"/>
    <mergeCell ref="W4:W5"/>
    <mergeCell ref="X4:X5"/>
    <mergeCell ref="AB3:AD3"/>
    <mergeCell ref="Y3:AA3"/>
    <mergeCell ref="AB4:AB5"/>
    <mergeCell ref="AC4:AC5"/>
    <mergeCell ref="AD4:AD5"/>
    <mergeCell ref="Y4:Y5"/>
    <mergeCell ref="Z4:Z5"/>
    <mergeCell ref="AA4:AA5"/>
    <mergeCell ref="G4:G5"/>
    <mergeCell ref="S4:S5"/>
    <mergeCell ref="V4:V5"/>
    <mergeCell ref="U4:U5"/>
    <mergeCell ref="T4:T5"/>
    <mergeCell ref="N4:N5"/>
    <mergeCell ref="R4:R5"/>
    <mergeCell ref="Q4:Q5"/>
    <mergeCell ref="B44:C44"/>
    <mergeCell ref="H4:H5"/>
    <mergeCell ref="I4:I5"/>
    <mergeCell ref="B3:C6"/>
    <mergeCell ref="H3:M3"/>
    <mergeCell ref="D4:D5"/>
    <mergeCell ref="E4:E5"/>
    <mergeCell ref="F4:F5"/>
    <mergeCell ref="L4:L5"/>
    <mergeCell ref="M4:M5"/>
    <mergeCell ref="J4:J5"/>
    <mergeCell ref="K4:K5"/>
  </mergeCells>
  <phoneticPr fontId="2"/>
  <pageMargins left="0.25" right="0.25" top="0.75" bottom="0.75" header="0.3" footer="0.3"/>
  <pageSetup paperSize="8" scale="44" orientation="landscape" r:id="rId1"/>
  <ignoredErrors>
    <ignoredError sqref="H7:I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theme="3" tint="0.89999084444715716"/>
    <pageSetUpPr fitToPage="1"/>
  </sheetPr>
  <dimension ref="A1:AH14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cols>
    <col min="1" max="1" width="5.36328125" style="276" customWidth="1"/>
    <col min="2" max="2" width="5.26953125" style="156" customWidth="1"/>
    <col min="3" max="3" width="29.08984375" style="275" customWidth="1"/>
    <col min="4" max="4" width="2.453125" style="354" customWidth="1"/>
    <col min="5" max="6" width="12.6328125" style="275" customWidth="1"/>
    <col min="7" max="7" width="2.1796875" style="354" customWidth="1"/>
    <col min="8" max="8" width="13.08984375" style="274" customWidth="1"/>
    <col min="9" max="9" width="11.90625" style="274" customWidth="1"/>
    <col min="10" max="10" width="11.453125" style="274" customWidth="1"/>
    <col min="11" max="11" width="10.1796875" style="274" bestFit="1" customWidth="1"/>
    <col min="12" max="12" width="4.453125" style="274" customWidth="1"/>
    <col min="13" max="13" width="12.1796875" style="274" customWidth="1"/>
    <col min="14" max="17" width="9.26953125" style="274" bestFit="1" customWidth="1"/>
    <col min="18" max="18" width="4" style="274" customWidth="1"/>
    <col min="19" max="21" width="12.6328125" style="275" customWidth="1"/>
    <col min="22" max="22" width="4.26953125" style="275" customWidth="1"/>
    <col min="23" max="23" width="15.1796875" style="275" customWidth="1"/>
    <col min="24" max="24" width="11.81640625" style="275" customWidth="1"/>
    <col min="25" max="25" width="12.36328125" style="275" customWidth="1"/>
    <col min="26" max="26" width="12.1796875" style="275" customWidth="1"/>
    <col min="27" max="27" width="12.54296875" style="275" customWidth="1"/>
    <col min="28" max="28" width="2.36328125" style="275" customWidth="1"/>
    <col min="29" max="29" width="13.7265625" style="275" customWidth="1"/>
    <col min="30" max="30" width="15.1796875" style="275" customWidth="1"/>
    <col min="31" max="31" width="2.54296875" style="275" customWidth="1"/>
    <col min="32" max="32" width="17.08984375" style="275" customWidth="1"/>
    <col min="33" max="33" width="21.1796875" style="275" customWidth="1"/>
    <col min="34" max="34" width="12.453125" style="275" customWidth="1"/>
    <col min="35" max="35" width="2.26953125" style="275" customWidth="1"/>
    <col min="36" max="16384" width="9" style="275"/>
  </cols>
  <sheetData>
    <row r="1" spans="1:34" ht="27" customHeight="1">
      <c r="A1" s="269"/>
      <c r="B1" s="270"/>
      <c r="C1" s="271"/>
      <c r="D1" s="271"/>
      <c r="E1" s="272"/>
      <c r="F1" s="273"/>
      <c r="G1" s="272"/>
      <c r="S1" s="273"/>
      <c r="T1" s="273"/>
      <c r="U1" s="273"/>
      <c r="V1" s="273"/>
      <c r="W1" s="273"/>
      <c r="X1" s="273"/>
      <c r="Y1" s="273"/>
      <c r="Z1" s="273"/>
      <c r="AA1" s="273"/>
      <c r="AB1" s="273"/>
      <c r="AC1" s="273"/>
      <c r="AD1" s="376"/>
      <c r="AE1" s="273"/>
    </row>
    <row r="2" spans="1:34" ht="20" customHeight="1" thickBot="1">
      <c r="B2" s="277"/>
      <c r="C2" s="271"/>
      <c r="D2" s="271"/>
      <c r="E2" s="272"/>
      <c r="F2" s="273"/>
      <c r="G2" s="272"/>
      <c r="M2" s="278"/>
      <c r="S2" s="273"/>
      <c r="T2" s="273"/>
      <c r="U2" s="273"/>
      <c r="V2" s="273"/>
      <c r="W2" s="273"/>
      <c r="X2" s="273"/>
      <c r="Y2" s="273"/>
      <c r="Z2" s="273"/>
      <c r="AA2" s="273"/>
      <c r="AB2" s="273"/>
      <c r="AC2" s="273"/>
      <c r="AD2" s="273"/>
      <c r="AE2" s="273"/>
    </row>
    <row r="3" spans="1:34" ht="18" customHeight="1">
      <c r="B3" s="1017" t="s">
        <v>254</v>
      </c>
      <c r="C3" s="1018"/>
      <c r="D3" s="279"/>
      <c r="E3" s="1023"/>
      <c r="F3" s="1024"/>
      <c r="G3" s="280"/>
      <c r="H3" s="281"/>
      <c r="I3" s="282"/>
      <c r="J3" s="284"/>
      <c r="K3" s="285"/>
      <c r="M3" s="286"/>
      <c r="N3" s="283"/>
      <c r="O3" s="287"/>
      <c r="P3" s="283"/>
      <c r="Q3" s="288"/>
      <c r="S3" s="1014" t="s">
        <v>257</v>
      </c>
      <c r="T3" s="1011" t="s">
        <v>31</v>
      </c>
      <c r="U3" s="1002" t="s">
        <v>119</v>
      </c>
      <c r="V3" s="273"/>
      <c r="W3" s="1014" t="s">
        <v>257</v>
      </c>
      <c r="X3" s="1005" t="s">
        <v>116</v>
      </c>
      <c r="Y3" s="1002" t="s">
        <v>118</v>
      </c>
      <c r="Z3" s="1011" t="s">
        <v>1488</v>
      </c>
      <c r="AA3" s="1002" t="s">
        <v>1489</v>
      </c>
      <c r="AB3" s="289"/>
      <c r="AC3" s="1005" t="s">
        <v>117</v>
      </c>
      <c r="AD3" s="1008" t="s">
        <v>158</v>
      </c>
      <c r="AE3" s="290"/>
      <c r="AF3" s="995" t="s">
        <v>280</v>
      </c>
      <c r="AG3" s="996"/>
      <c r="AH3" s="999" t="s">
        <v>157</v>
      </c>
    </row>
    <row r="4" spans="1:34" ht="18" customHeight="1">
      <c r="B4" s="1019"/>
      <c r="C4" s="1020"/>
      <c r="D4" s="279"/>
      <c r="E4" s="1025" t="s">
        <v>0</v>
      </c>
      <c r="F4" s="1027" t="s">
        <v>109</v>
      </c>
      <c r="G4" s="280"/>
      <c r="H4" s="291" t="s">
        <v>255</v>
      </c>
      <c r="I4" s="292" t="s">
        <v>281</v>
      </c>
      <c r="J4" s="363" t="s">
        <v>282</v>
      </c>
      <c r="K4" s="294" t="s">
        <v>266</v>
      </c>
      <c r="L4" s="295"/>
      <c r="M4" s="296" t="s">
        <v>256</v>
      </c>
      <c r="N4" s="297" t="s">
        <v>228</v>
      </c>
      <c r="O4" s="298" t="s">
        <v>229</v>
      </c>
      <c r="P4" s="293" t="s">
        <v>138</v>
      </c>
      <c r="Q4" s="299" t="s">
        <v>139</v>
      </c>
      <c r="S4" s="1015"/>
      <c r="T4" s="1012"/>
      <c r="U4" s="1003"/>
      <c r="V4" s="273"/>
      <c r="W4" s="1015"/>
      <c r="X4" s="1006"/>
      <c r="Y4" s="1003"/>
      <c r="Z4" s="1012"/>
      <c r="AA4" s="1003"/>
      <c r="AB4" s="300"/>
      <c r="AC4" s="1006"/>
      <c r="AD4" s="1009"/>
      <c r="AE4" s="273"/>
      <c r="AF4" s="997"/>
      <c r="AG4" s="998"/>
      <c r="AH4" s="1000"/>
    </row>
    <row r="5" spans="1:34" ht="18" customHeight="1">
      <c r="B5" s="1019"/>
      <c r="C5" s="1020"/>
      <c r="D5" s="279"/>
      <c r="E5" s="1026"/>
      <c r="F5" s="1028"/>
      <c r="G5" s="280"/>
      <c r="H5" s="291"/>
      <c r="I5" s="292"/>
      <c r="J5" s="293"/>
      <c r="K5" s="294"/>
      <c r="L5" s="292"/>
      <c r="M5" s="296"/>
      <c r="N5" s="297"/>
      <c r="O5" s="298"/>
      <c r="P5" s="293"/>
      <c r="Q5" s="299"/>
      <c r="S5" s="1015"/>
      <c r="T5" s="1012"/>
      <c r="U5" s="1003"/>
      <c r="V5" s="273"/>
      <c r="W5" s="1015"/>
      <c r="X5" s="1006"/>
      <c r="Y5" s="1003"/>
      <c r="Z5" s="1012"/>
      <c r="AA5" s="1003"/>
      <c r="AB5" s="300"/>
      <c r="AC5" s="1006"/>
      <c r="AD5" s="1009"/>
      <c r="AE5" s="273"/>
      <c r="AF5" s="997"/>
      <c r="AG5" s="998"/>
      <c r="AH5" s="1000"/>
    </row>
    <row r="6" spans="1:34" ht="18" customHeight="1" thickBot="1">
      <c r="B6" s="1021"/>
      <c r="C6" s="1022"/>
      <c r="D6" s="279"/>
      <c r="E6" s="301"/>
      <c r="F6" s="302"/>
      <c r="G6" s="303"/>
      <c r="H6" s="304"/>
      <c r="I6" s="305"/>
      <c r="J6" s="306"/>
      <c r="K6" s="307"/>
      <c r="L6" s="308"/>
      <c r="M6" s="309"/>
      <c r="N6" s="306"/>
      <c r="O6" s="310"/>
      <c r="P6" s="306"/>
      <c r="Q6" s="311"/>
      <c r="S6" s="1015"/>
      <c r="T6" s="1012"/>
      <c r="U6" s="1003"/>
      <c r="V6" s="273"/>
      <c r="W6" s="1016"/>
      <c r="X6" s="1007"/>
      <c r="Y6" s="1004"/>
      <c r="Z6" s="1013"/>
      <c r="AA6" s="1004"/>
      <c r="AB6" s="300"/>
      <c r="AC6" s="1007"/>
      <c r="AD6" s="1010"/>
      <c r="AE6" s="273"/>
      <c r="AF6" s="312" t="s">
        <v>155</v>
      </c>
      <c r="AG6" s="313" t="s">
        <v>156</v>
      </c>
      <c r="AH6" s="1001"/>
    </row>
    <row r="7" spans="1:34" ht="19" customHeight="1" thickBot="1">
      <c r="A7" s="314">
        <v>1</v>
      </c>
      <c r="B7" s="442" t="s">
        <v>36</v>
      </c>
      <c r="C7" s="443" t="s">
        <v>234</v>
      </c>
      <c r="D7" s="356"/>
      <c r="E7" s="449">
        <v>0.23807384073994797</v>
      </c>
      <c r="F7" s="450">
        <v>5.1045598561826597E-2</v>
      </c>
      <c r="G7" s="316"/>
      <c r="H7" s="317">
        <f>生産者価格評価表!AW7</f>
        <v>14581669</v>
      </c>
      <c r="I7" s="318">
        <f>ABS(生産者価格評価表!BA7)</f>
        <v>2317095</v>
      </c>
      <c r="J7" s="319">
        <f t="shared" ref="J7:J43" si="0">I7/H7</f>
        <v>0.15890464939232951</v>
      </c>
      <c r="K7" s="320">
        <f t="shared" ref="K7:K43" si="1">1-J7</f>
        <v>0.84109535060767049</v>
      </c>
      <c r="L7" s="321"/>
      <c r="M7" s="322">
        <f>生産者価格評価表!BC7</f>
        <v>12365811</v>
      </c>
      <c r="N7" s="323">
        <f>雇用表!D7</f>
        <v>2506729</v>
      </c>
      <c r="O7" s="323">
        <f>雇用表!I7</f>
        <v>865295</v>
      </c>
      <c r="P7" s="324">
        <f>N7/M7</f>
        <v>0.20271448431485811</v>
      </c>
      <c r="Q7" s="325">
        <f>O7/M7</f>
        <v>6.9974787743399922E-2</v>
      </c>
      <c r="R7" s="278"/>
      <c r="S7" s="326">
        <f>生産者価格評価表!BC7</f>
        <v>12365811</v>
      </c>
      <c r="T7" s="444" cm="1">
        <f t="array" ref="T7:T43">TRANSPOSE(生産者価格評価表!D51:AN51)</f>
        <v>5757589</v>
      </c>
      <c r="U7" s="327">
        <f>+T7/S7</f>
        <v>0.46560545038251028</v>
      </c>
      <c r="V7" s="328"/>
      <c r="W7" s="559">
        <f>生産者価格評価表!BC7</f>
        <v>12365811</v>
      </c>
      <c r="X7" s="331" cm="1">
        <f t="array" ref="X7:X43">TRANSPOSE(生産者価格評価表!D46:AN46)</f>
        <v>2064458</v>
      </c>
      <c r="Y7" s="329">
        <f>+X7/W7</f>
        <v>0.16694885600305553</v>
      </c>
      <c r="Z7" s="553">
        <f>賃金!L5</f>
        <v>1935828</v>
      </c>
      <c r="AA7" s="554">
        <f>+Z7/W7</f>
        <v>0.15654678856081497</v>
      </c>
      <c r="AB7" s="330"/>
      <c r="AC7" s="331">
        <f>'7211'!K5</f>
        <v>3752518</v>
      </c>
      <c r="AD7" s="329">
        <f t="array" ref="AD7:AD43">MMULT(逆行列係数表!D52:AN88,係数表!AC7:AC43)/係数表!AC44</f>
        <v>3.6974433913840324E-2</v>
      </c>
      <c r="AE7" s="273"/>
      <c r="AF7" s="696">
        <v>57643225</v>
      </c>
      <c r="AG7" s="697">
        <v>0</v>
      </c>
      <c r="AH7" s="698">
        <f>(+AF7-AG7)/AF7</f>
        <v>1</v>
      </c>
    </row>
    <row r="8" spans="1:34" ht="19" customHeight="1">
      <c r="A8" s="314">
        <v>2</v>
      </c>
      <c r="B8" s="402" t="s">
        <v>37</v>
      </c>
      <c r="C8" s="403" t="s">
        <v>85</v>
      </c>
      <c r="D8" s="315"/>
      <c r="E8" s="451">
        <v>1.277017230258868E-2</v>
      </c>
      <c r="F8" s="452">
        <v>7.5257662349945367E-2</v>
      </c>
      <c r="G8" s="316"/>
      <c r="H8" s="332">
        <f>生産者価格評価表!AW8</f>
        <v>14407843</v>
      </c>
      <c r="I8" s="333">
        <f>ABS(生産者価格評価表!BA8)</f>
        <v>13918495</v>
      </c>
      <c r="J8" s="334">
        <f t="shared" si="0"/>
        <v>0.96603599858771361</v>
      </c>
      <c r="K8" s="335">
        <f t="shared" si="1"/>
        <v>3.3964001412286393E-2</v>
      </c>
      <c r="L8" s="321"/>
      <c r="M8" s="336">
        <f>生産者価格評価表!BC8</f>
        <v>506539</v>
      </c>
      <c r="N8" s="337">
        <f>雇用表!D8</f>
        <v>21543</v>
      </c>
      <c r="O8" s="337">
        <f>雇用表!I8</f>
        <v>18356</v>
      </c>
      <c r="P8" s="338">
        <f t="shared" ref="P8:P43" si="2">N8/M8</f>
        <v>4.25297953365881E-2</v>
      </c>
      <c r="Q8" s="339">
        <f t="shared" ref="Q8:Q43" si="3">O8/M8</f>
        <v>3.6238078410546867E-2</v>
      </c>
      <c r="R8" s="278"/>
      <c r="S8" s="340">
        <f>生産者価格評価表!BC8</f>
        <v>506539</v>
      </c>
      <c r="T8" s="445">
        <v>285788</v>
      </c>
      <c r="U8" s="341">
        <f t="shared" ref="U8:U43" si="4">+T8/S8</f>
        <v>0.56419742606196166</v>
      </c>
      <c r="V8" s="328"/>
      <c r="W8" s="560">
        <f>生産者価格評価表!BC8</f>
        <v>506539</v>
      </c>
      <c r="X8" s="343">
        <v>99850</v>
      </c>
      <c r="Y8" s="342">
        <f t="shared" ref="Y8:Y43" si="5">+X8/W8</f>
        <v>0.19712203798720335</v>
      </c>
      <c r="Z8" s="555">
        <f>賃金!L6</f>
        <v>85385</v>
      </c>
      <c r="AA8" s="556">
        <f t="shared" ref="AA8:AA43" si="6">+Z8/W8</f>
        <v>0.1685655003859525</v>
      </c>
      <c r="AB8" s="330"/>
      <c r="AC8" s="343">
        <f>'7211'!K6</f>
        <v>-5127</v>
      </c>
      <c r="AD8" s="342">
        <v>7.7764276458452996E-4</v>
      </c>
      <c r="AE8" s="273"/>
    </row>
    <row r="9" spans="1:34" ht="19" customHeight="1">
      <c r="A9" s="314">
        <v>3</v>
      </c>
      <c r="B9" s="402" t="s">
        <v>38</v>
      </c>
      <c r="C9" s="403" t="s">
        <v>86</v>
      </c>
      <c r="D9" s="315"/>
      <c r="E9" s="451">
        <v>0.31897337124918018</v>
      </c>
      <c r="F9" s="452">
        <v>3.4973973027581803E-2</v>
      </c>
      <c r="G9" s="316"/>
      <c r="H9" s="332">
        <f>生産者価格評価表!AW9</f>
        <v>45009212</v>
      </c>
      <c r="I9" s="333">
        <f>ABS(生産者価格評価表!BA9)</f>
        <v>7635905</v>
      </c>
      <c r="J9" s="334">
        <f t="shared" si="0"/>
        <v>0.16965204811850515</v>
      </c>
      <c r="K9" s="335">
        <f t="shared" si="1"/>
        <v>0.83034795188149491</v>
      </c>
      <c r="L9" s="321"/>
      <c r="M9" s="336">
        <f>生産者価格評価表!BC9</f>
        <v>38063923</v>
      </c>
      <c r="N9" s="337">
        <f>雇用表!D9</f>
        <v>1441409</v>
      </c>
      <c r="O9" s="337">
        <f>雇用表!I9</f>
        <v>1321708</v>
      </c>
      <c r="P9" s="338">
        <f t="shared" si="2"/>
        <v>3.7868114644935572E-2</v>
      </c>
      <c r="Q9" s="339">
        <f t="shared" si="3"/>
        <v>3.47233783548795E-2</v>
      </c>
      <c r="R9" s="278"/>
      <c r="S9" s="336">
        <f>生産者価格評価表!BC9</f>
        <v>38063923</v>
      </c>
      <c r="T9" s="446">
        <v>13606908</v>
      </c>
      <c r="U9" s="342">
        <f t="shared" si="4"/>
        <v>0.35747518720022631</v>
      </c>
      <c r="V9" s="328"/>
      <c r="W9" s="560">
        <f>生産者価格評価表!BC9</f>
        <v>38063923</v>
      </c>
      <c r="X9" s="343">
        <v>4937980</v>
      </c>
      <c r="Y9" s="342">
        <f t="shared" si="5"/>
        <v>0.12972861467799837</v>
      </c>
      <c r="Z9" s="555">
        <f>賃金!L7</f>
        <v>4155493</v>
      </c>
      <c r="AA9" s="556">
        <f t="shared" si="6"/>
        <v>0.10917143248739758</v>
      </c>
      <c r="AB9" s="330"/>
      <c r="AC9" s="343">
        <f>'7211'!K7</f>
        <v>29965364</v>
      </c>
      <c r="AD9" s="342">
        <v>0.12224404806830733</v>
      </c>
      <c r="AE9" s="273"/>
    </row>
    <row r="10" spans="1:34" ht="19" customHeight="1">
      <c r="A10" s="314">
        <v>4</v>
      </c>
      <c r="B10" s="402" t="s">
        <v>39</v>
      </c>
      <c r="C10" s="403" t="s">
        <v>87</v>
      </c>
      <c r="D10" s="315"/>
      <c r="E10" s="451">
        <v>0.43288911114566259</v>
      </c>
      <c r="F10" s="452">
        <v>3.1827546858595429E-2</v>
      </c>
      <c r="G10" s="316"/>
      <c r="H10" s="332">
        <f>生産者価格評価表!AW10</f>
        <v>7013525</v>
      </c>
      <c r="I10" s="333">
        <f>ABS(生産者価格評価表!BA10)</f>
        <v>4601155</v>
      </c>
      <c r="J10" s="334">
        <f t="shared" si="0"/>
        <v>0.6560402935756271</v>
      </c>
      <c r="K10" s="335">
        <f t="shared" si="1"/>
        <v>0.3439597064243729</v>
      </c>
      <c r="L10" s="321"/>
      <c r="M10" s="336">
        <f>生産者価格評価表!BC10</f>
        <v>2910914</v>
      </c>
      <c r="N10" s="337">
        <f>雇用表!D10</f>
        <v>347968</v>
      </c>
      <c r="O10" s="337">
        <f>雇用表!I10</f>
        <v>240229</v>
      </c>
      <c r="P10" s="338">
        <f t="shared" si="2"/>
        <v>0.11953908634882378</v>
      </c>
      <c r="Q10" s="339">
        <f t="shared" si="3"/>
        <v>8.2527000110618171E-2</v>
      </c>
      <c r="R10" s="278"/>
      <c r="S10" s="336">
        <f>生産者価格評価表!BC10</f>
        <v>2910914</v>
      </c>
      <c r="T10" s="446">
        <v>1256717</v>
      </c>
      <c r="U10" s="342">
        <f t="shared" si="4"/>
        <v>0.43172591151782569</v>
      </c>
      <c r="V10" s="328"/>
      <c r="W10" s="560">
        <f>生産者価格評価表!BC10</f>
        <v>2910914</v>
      </c>
      <c r="X10" s="343">
        <v>830982</v>
      </c>
      <c r="Y10" s="342">
        <f t="shared" si="5"/>
        <v>0.28547116129160804</v>
      </c>
      <c r="Z10" s="555">
        <f>賃金!L8</f>
        <v>703065</v>
      </c>
      <c r="AA10" s="556">
        <f t="shared" si="6"/>
        <v>0.24152723165301346</v>
      </c>
      <c r="AB10" s="330"/>
      <c r="AC10" s="343">
        <f>'7211'!K8</f>
        <v>3797200</v>
      </c>
      <c r="AD10" s="342">
        <v>6.0988424507308174E-3</v>
      </c>
      <c r="AE10" s="273"/>
    </row>
    <row r="11" spans="1:34" ht="19" customHeight="1">
      <c r="A11" s="314">
        <v>5</v>
      </c>
      <c r="B11" s="402" t="s">
        <v>40</v>
      </c>
      <c r="C11" s="403" t="s">
        <v>88</v>
      </c>
      <c r="D11" s="315"/>
      <c r="E11" s="451">
        <v>0.22777404050280578</v>
      </c>
      <c r="F11" s="452">
        <v>6.8733145769724807E-2</v>
      </c>
      <c r="G11" s="316"/>
      <c r="H11" s="332">
        <f>生産者価格評価表!AW11</f>
        <v>13196451</v>
      </c>
      <c r="I11" s="333">
        <f>ABS(生産者価格評価表!BA11)</f>
        <v>2174596</v>
      </c>
      <c r="J11" s="334">
        <f t="shared" si="0"/>
        <v>0.16478642628991688</v>
      </c>
      <c r="K11" s="335">
        <f t="shared" si="1"/>
        <v>0.83521357371008309</v>
      </c>
      <c r="L11" s="321"/>
      <c r="M11" s="336">
        <f>生産者価格評価表!BC11</f>
        <v>11440156</v>
      </c>
      <c r="N11" s="337">
        <f>雇用表!D11</f>
        <v>523258</v>
      </c>
      <c r="O11" s="337">
        <f>雇用表!I11</f>
        <v>411274</v>
      </c>
      <c r="P11" s="338">
        <f t="shared" si="2"/>
        <v>4.5738711954627191E-2</v>
      </c>
      <c r="Q11" s="339">
        <f t="shared" si="3"/>
        <v>3.5950034247784736E-2</v>
      </c>
      <c r="R11" s="278"/>
      <c r="S11" s="336">
        <f>生産者価格評価表!BC11</f>
        <v>11440156</v>
      </c>
      <c r="T11" s="446">
        <v>4345191</v>
      </c>
      <c r="U11" s="342">
        <f t="shared" si="4"/>
        <v>0.3798192087590414</v>
      </c>
      <c r="V11" s="328"/>
      <c r="W11" s="560">
        <f>生産者価格評価表!BC11</f>
        <v>11440156</v>
      </c>
      <c r="X11" s="343">
        <v>1961880</v>
      </c>
      <c r="Y11" s="342">
        <f t="shared" si="5"/>
        <v>0.1714906684838913</v>
      </c>
      <c r="Z11" s="555">
        <f>賃金!L9</f>
        <v>1637055</v>
      </c>
      <c r="AA11" s="556">
        <f t="shared" si="6"/>
        <v>0.14309726196041384</v>
      </c>
      <c r="AB11" s="330"/>
      <c r="AC11" s="343">
        <f>'7211'!K9</f>
        <v>423359</v>
      </c>
      <c r="AD11" s="342">
        <v>1.3551164827295934E-2</v>
      </c>
      <c r="AE11" s="273"/>
    </row>
    <row r="12" spans="1:34" ht="19" customHeight="1">
      <c r="A12" s="314">
        <v>6</v>
      </c>
      <c r="B12" s="402" t="s">
        <v>41</v>
      </c>
      <c r="C12" s="403" t="s">
        <v>89</v>
      </c>
      <c r="D12" s="315"/>
      <c r="E12" s="451">
        <v>0.20916578648341741</v>
      </c>
      <c r="F12" s="452">
        <v>2.9711496082798602E-2</v>
      </c>
      <c r="G12" s="316"/>
      <c r="H12" s="332">
        <f>生産者価格評価表!AW12</f>
        <v>30153885</v>
      </c>
      <c r="I12" s="333">
        <f>ABS(生産者価格評価表!BA12)</f>
        <v>8086718</v>
      </c>
      <c r="J12" s="334">
        <f t="shared" si="0"/>
        <v>0.26818162900070752</v>
      </c>
      <c r="K12" s="335">
        <f t="shared" si="1"/>
        <v>0.73181837099929248</v>
      </c>
      <c r="L12" s="321"/>
      <c r="M12" s="336">
        <f>生産者価格評価表!BC12</f>
        <v>28323994</v>
      </c>
      <c r="N12" s="337">
        <f>雇用表!D12</f>
        <v>501819</v>
      </c>
      <c r="O12" s="337">
        <f>雇用表!I12</f>
        <v>486511</v>
      </c>
      <c r="P12" s="338">
        <v>0</v>
      </c>
      <c r="Q12" s="339">
        <v>0</v>
      </c>
      <c r="R12" s="278"/>
      <c r="S12" s="336">
        <f>生産者価格評価表!BC12</f>
        <v>28323994</v>
      </c>
      <c r="T12" s="446">
        <v>10006207</v>
      </c>
      <c r="U12" s="342">
        <f t="shared" si="4"/>
        <v>0.35327669537001033</v>
      </c>
      <c r="V12" s="328"/>
      <c r="W12" s="560">
        <f>生産者価格評価表!BC12</f>
        <v>28323994</v>
      </c>
      <c r="X12" s="343">
        <v>2971744</v>
      </c>
      <c r="Y12" s="342">
        <f t="shared" si="5"/>
        <v>0.10491966634366608</v>
      </c>
      <c r="Z12" s="555">
        <f>賃金!L10</f>
        <v>2440137</v>
      </c>
      <c r="AA12" s="556">
        <f t="shared" si="6"/>
        <v>8.6150879709973108E-2</v>
      </c>
      <c r="AB12" s="330"/>
      <c r="AC12" s="343">
        <f>'7211'!K10</f>
        <v>2626760</v>
      </c>
      <c r="AD12" s="342">
        <v>2.3688335467009495E-2</v>
      </c>
      <c r="AE12" s="273"/>
    </row>
    <row r="13" spans="1:34" ht="19" customHeight="1">
      <c r="A13" s="314">
        <v>7</v>
      </c>
      <c r="B13" s="402" t="s">
        <v>42</v>
      </c>
      <c r="C13" s="403" t="s">
        <v>90</v>
      </c>
      <c r="D13" s="315"/>
      <c r="E13" s="451">
        <v>0.18250341317981927</v>
      </c>
      <c r="F13" s="452">
        <v>2.3246482054168363E-2</v>
      </c>
      <c r="G13" s="316"/>
      <c r="H13" s="332">
        <f>生産者価格評価表!AW13</f>
        <v>14754497</v>
      </c>
      <c r="I13" s="333">
        <f>ABS(生産者価格評価表!BA13)</f>
        <v>2327493</v>
      </c>
      <c r="J13" s="334">
        <f t="shared" si="0"/>
        <v>0.15774804115653687</v>
      </c>
      <c r="K13" s="335">
        <f t="shared" si="1"/>
        <v>0.84225195884346316</v>
      </c>
      <c r="L13" s="321"/>
      <c r="M13" s="336">
        <f>生産者価格評価表!BC13</f>
        <v>13251834</v>
      </c>
      <c r="N13" s="337">
        <f>雇用表!D13</f>
        <v>32219</v>
      </c>
      <c r="O13" s="337">
        <f>雇用表!I13</f>
        <v>30952</v>
      </c>
      <c r="P13" s="338">
        <f t="shared" si="2"/>
        <v>2.4312861148124854E-3</v>
      </c>
      <c r="Q13" s="339">
        <f t="shared" si="3"/>
        <v>2.3356767070882413E-3</v>
      </c>
      <c r="R13" s="278"/>
      <c r="S13" s="336">
        <f>生産者価格評価表!BC13</f>
        <v>13251834</v>
      </c>
      <c r="T13" s="446">
        <v>5295287</v>
      </c>
      <c r="U13" s="342">
        <f t="shared" si="4"/>
        <v>0.39958899273866544</v>
      </c>
      <c r="V13" s="328"/>
      <c r="W13" s="560">
        <f>生産者価格評価表!BC13</f>
        <v>13251834</v>
      </c>
      <c r="X13" s="343">
        <v>202540</v>
      </c>
      <c r="Y13" s="342">
        <f t="shared" si="5"/>
        <v>1.5283922210314436E-2</v>
      </c>
      <c r="Z13" s="555">
        <f>賃金!L11</f>
        <v>162106</v>
      </c>
      <c r="AA13" s="556">
        <f t="shared" si="6"/>
        <v>1.2232721900983668E-2</v>
      </c>
      <c r="AB13" s="330"/>
      <c r="AC13" s="343">
        <f>'7211'!K11</f>
        <v>4043002</v>
      </c>
      <c r="AD13" s="342">
        <v>2.4145508303202813E-2</v>
      </c>
      <c r="AE13" s="273"/>
    </row>
    <row r="14" spans="1:34" ht="19" customHeight="1">
      <c r="A14" s="314">
        <v>8</v>
      </c>
      <c r="B14" s="402" t="s">
        <v>43</v>
      </c>
      <c r="C14" s="403" t="s">
        <v>235</v>
      </c>
      <c r="D14" s="315"/>
      <c r="E14" s="451">
        <v>0.18507748312665584</v>
      </c>
      <c r="F14" s="452">
        <v>3.2260839046717366E-2</v>
      </c>
      <c r="G14" s="316"/>
      <c r="H14" s="332">
        <f>生産者価格評価表!AW14</f>
        <v>13469539</v>
      </c>
      <c r="I14" s="333">
        <f>ABS(生産者価格評価表!BA14)</f>
        <v>1919924</v>
      </c>
      <c r="J14" s="334">
        <f t="shared" si="0"/>
        <v>0.14253821158986957</v>
      </c>
      <c r="K14" s="335">
        <f t="shared" si="1"/>
        <v>0.85746178841013043</v>
      </c>
      <c r="L14" s="321"/>
      <c r="M14" s="336">
        <f>生産者価格評価表!BC14</f>
        <v>13685910</v>
      </c>
      <c r="N14" s="337">
        <f>雇用表!D14</f>
        <v>640179</v>
      </c>
      <c r="O14" s="337">
        <f>雇用表!I14</f>
        <v>583368</v>
      </c>
      <c r="P14" s="338">
        <f t="shared" si="2"/>
        <v>4.6776502256700506E-2</v>
      </c>
      <c r="Q14" s="339">
        <f t="shared" si="3"/>
        <v>4.2625444709193619E-2</v>
      </c>
      <c r="R14" s="278"/>
      <c r="S14" s="336">
        <f>生産者価格評価表!BC14</f>
        <v>13685910</v>
      </c>
      <c r="T14" s="446">
        <v>5968235</v>
      </c>
      <c r="U14" s="342">
        <f t="shared" si="4"/>
        <v>0.43608609146194882</v>
      </c>
      <c r="V14" s="328"/>
      <c r="W14" s="560">
        <f>生産者価格評価表!BC14</f>
        <v>13685910</v>
      </c>
      <c r="X14" s="343">
        <v>3190320</v>
      </c>
      <c r="Y14" s="342">
        <f t="shared" si="5"/>
        <v>0.23310981878442866</v>
      </c>
      <c r="Z14" s="555">
        <f>賃金!L12</f>
        <v>2721468</v>
      </c>
      <c r="AA14" s="556">
        <f t="shared" si="6"/>
        <v>0.19885181182690811</v>
      </c>
      <c r="AB14" s="330"/>
      <c r="AC14" s="343">
        <f>'7211'!K12</f>
        <v>823708</v>
      </c>
      <c r="AD14" s="342">
        <v>1.445625599495777E-2</v>
      </c>
      <c r="AE14" s="273"/>
    </row>
    <row r="15" spans="1:34" ht="19" customHeight="1">
      <c r="A15" s="314">
        <v>9</v>
      </c>
      <c r="B15" s="402" t="s">
        <v>44</v>
      </c>
      <c r="C15" s="403" t="s">
        <v>236</v>
      </c>
      <c r="D15" s="315"/>
      <c r="E15" s="451">
        <v>0.17883609489207672</v>
      </c>
      <c r="F15" s="452">
        <v>6.6271205902616259E-2</v>
      </c>
      <c r="G15" s="316"/>
      <c r="H15" s="332">
        <f>生産者価格評価表!AW15</f>
        <v>6395256</v>
      </c>
      <c r="I15" s="333">
        <f>ABS(生産者価格評価表!BA15)</f>
        <v>602156</v>
      </c>
      <c r="J15" s="334">
        <f t="shared" si="0"/>
        <v>9.4156668630622442E-2</v>
      </c>
      <c r="K15" s="335">
        <f t="shared" si="1"/>
        <v>0.90584333136937756</v>
      </c>
      <c r="L15" s="321"/>
      <c r="M15" s="336">
        <f>生産者価格評価表!BC15</f>
        <v>6576940</v>
      </c>
      <c r="N15" s="337">
        <f>雇用表!D15</f>
        <v>313888</v>
      </c>
      <c r="O15" s="337">
        <f>雇用表!I15</f>
        <v>270877</v>
      </c>
      <c r="P15" s="338">
        <f t="shared" si="2"/>
        <v>4.7725538016159488E-2</v>
      </c>
      <c r="Q15" s="339">
        <f t="shared" si="3"/>
        <v>4.1185870632847496E-2</v>
      </c>
      <c r="R15" s="278"/>
      <c r="S15" s="336">
        <f>生産者価格評価表!BC15</f>
        <v>6576940</v>
      </c>
      <c r="T15" s="446">
        <v>3291598</v>
      </c>
      <c r="U15" s="342">
        <f t="shared" si="4"/>
        <v>0.50047560111541234</v>
      </c>
      <c r="V15" s="328"/>
      <c r="W15" s="560">
        <f>生産者価格評価表!BC15</f>
        <v>6576940</v>
      </c>
      <c r="X15" s="343">
        <v>1493231</v>
      </c>
      <c r="Y15" s="342">
        <f t="shared" si="5"/>
        <v>0.22704038656274803</v>
      </c>
      <c r="Z15" s="555">
        <f>賃金!L13</f>
        <v>1265028</v>
      </c>
      <c r="AA15" s="556">
        <f t="shared" si="6"/>
        <v>0.19234294367897534</v>
      </c>
      <c r="AB15" s="330"/>
      <c r="AC15" s="343">
        <f>'7211'!K13</f>
        <v>106529</v>
      </c>
      <c r="AD15" s="342">
        <v>2.5072906628333764E-3</v>
      </c>
      <c r="AE15" s="273"/>
    </row>
    <row r="16" spans="1:34" ht="19" customHeight="1">
      <c r="A16" s="314">
        <v>10</v>
      </c>
      <c r="B16" s="402" t="s">
        <v>45</v>
      </c>
      <c r="C16" s="403" t="s">
        <v>91</v>
      </c>
      <c r="D16" s="315"/>
      <c r="E16" s="451">
        <v>4.4136684029070707E-2</v>
      </c>
      <c r="F16" s="452">
        <v>3.2259733117485527E-2</v>
      </c>
      <c r="G16" s="316"/>
      <c r="H16" s="332">
        <f>生産者価格評価表!AW16</f>
        <v>19401770</v>
      </c>
      <c r="I16" s="333">
        <f>ABS(生産者価格評価表!BA16)</f>
        <v>882701</v>
      </c>
      <c r="J16" s="334">
        <f t="shared" si="0"/>
        <v>4.5495900631746487E-2</v>
      </c>
      <c r="K16" s="335">
        <f t="shared" si="1"/>
        <v>0.95450409936825353</v>
      </c>
      <c r="L16" s="321"/>
      <c r="M16" s="336">
        <f>生産者価格評価表!BC16</f>
        <v>21043818</v>
      </c>
      <c r="N16" s="337">
        <f>雇用表!D16</f>
        <v>276622</v>
      </c>
      <c r="O16" s="337">
        <f>雇用表!I16</f>
        <v>260436</v>
      </c>
      <c r="P16" s="338">
        <f t="shared" si="2"/>
        <v>1.3145048108665453E-2</v>
      </c>
      <c r="Q16" s="339">
        <f t="shared" si="3"/>
        <v>1.2375891104931624E-2</v>
      </c>
      <c r="R16" s="278"/>
      <c r="S16" s="336">
        <f>生産者価格評価表!BC16</f>
        <v>21043818</v>
      </c>
      <c r="T16" s="446">
        <v>5696670</v>
      </c>
      <c r="U16" s="342">
        <f t="shared" si="4"/>
        <v>0.27070515435934678</v>
      </c>
      <c r="V16" s="328"/>
      <c r="W16" s="560">
        <f>生産者価格評価表!BC16</f>
        <v>21043818</v>
      </c>
      <c r="X16" s="343">
        <v>1568771</v>
      </c>
      <c r="Y16" s="342">
        <f t="shared" si="5"/>
        <v>7.4547831576950538E-2</v>
      </c>
      <c r="Z16" s="555">
        <f>賃金!L14</f>
        <v>1317614</v>
      </c>
      <c r="AA16" s="556">
        <f t="shared" si="6"/>
        <v>6.2612877568129513E-2</v>
      </c>
      <c r="AB16" s="330"/>
      <c r="AC16" s="343">
        <f>'7211'!K14</f>
        <v>-33243</v>
      </c>
      <c r="AD16" s="342">
        <v>7.4952452159133898E-3</v>
      </c>
      <c r="AE16" s="273"/>
    </row>
    <row r="17" spans="1:31" ht="19" customHeight="1">
      <c r="A17" s="314">
        <v>11</v>
      </c>
      <c r="B17" s="402" t="s">
        <v>46</v>
      </c>
      <c r="C17" s="403" t="s">
        <v>92</v>
      </c>
      <c r="D17" s="315"/>
      <c r="E17" s="451">
        <v>8.3707677576120507E-2</v>
      </c>
      <c r="F17" s="452">
        <v>3.285072636067244E-2</v>
      </c>
      <c r="G17" s="316"/>
      <c r="H17" s="332">
        <f>生産者価格評価表!AW17</f>
        <v>9393373</v>
      </c>
      <c r="I17" s="333">
        <f>ABS(生産者価格評価表!BA17)</f>
        <v>3897702</v>
      </c>
      <c r="J17" s="334">
        <f t="shared" si="0"/>
        <v>0.41494168282256011</v>
      </c>
      <c r="K17" s="335">
        <f t="shared" si="1"/>
        <v>0.58505831717743995</v>
      </c>
      <c r="L17" s="321"/>
      <c r="M17" s="336">
        <f>生産者価格評価表!BC17</f>
        <v>8217013</v>
      </c>
      <c r="N17" s="337">
        <f>雇用表!D17</f>
        <v>167879</v>
      </c>
      <c r="O17" s="337">
        <f>雇用表!I17</f>
        <v>157716</v>
      </c>
      <c r="P17" s="338">
        <v>0</v>
      </c>
      <c r="Q17" s="339">
        <v>0</v>
      </c>
      <c r="R17" s="278"/>
      <c r="S17" s="336">
        <f>生産者価格評価表!BC17</f>
        <v>8217013</v>
      </c>
      <c r="T17" s="446">
        <v>1712061</v>
      </c>
      <c r="U17" s="342">
        <f t="shared" si="4"/>
        <v>0.20835563969534915</v>
      </c>
      <c r="V17" s="328"/>
      <c r="W17" s="560">
        <f>生産者価格評価表!BC17</f>
        <v>8217013</v>
      </c>
      <c r="X17" s="343">
        <v>868447</v>
      </c>
      <c r="Y17" s="342">
        <f t="shared" si="5"/>
        <v>0.10568889205846456</v>
      </c>
      <c r="Z17" s="555">
        <f>賃金!L15</f>
        <v>711350</v>
      </c>
      <c r="AA17" s="556">
        <f t="shared" si="6"/>
        <v>8.6570387560540557E-2</v>
      </c>
      <c r="AB17" s="330"/>
      <c r="AC17" s="343">
        <f>'7211'!K15</f>
        <v>187428</v>
      </c>
      <c r="AD17" s="342">
        <v>2.972092119302861E-3</v>
      </c>
      <c r="AE17" s="273"/>
    </row>
    <row r="18" spans="1:31" ht="19" customHeight="1">
      <c r="A18" s="314">
        <v>12</v>
      </c>
      <c r="B18" s="402" t="s">
        <v>47</v>
      </c>
      <c r="C18" s="403" t="s">
        <v>93</v>
      </c>
      <c r="D18" s="315"/>
      <c r="E18" s="451">
        <v>0.10045191089862339</v>
      </c>
      <c r="F18" s="452">
        <v>4.5402979811794537E-2</v>
      </c>
      <c r="G18" s="316"/>
      <c r="H18" s="332">
        <f>生産者価格評価表!AW18</f>
        <v>12440780</v>
      </c>
      <c r="I18" s="333">
        <f>ABS(生産者価格評価表!BA18)</f>
        <v>1131160</v>
      </c>
      <c r="J18" s="334">
        <f t="shared" si="0"/>
        <v>9.0923559455275318E-2</v>
      </c>
      <c r="K18" s="335">
        <f t="shared" si="1"/>
        <v>0.9090764405447247</v>
      </c>
      <c r="L18" s="321"/>
      <c r="M18" s="336">
        <f>生産者価格評価表!BC18</f>
        <v>12046437</v>
      </c>
      <c r="N18" s="337">
        <f>雇用表!D18</f>
        <v>809925</v>
      </c>
      <c r="O18" s="337">
        <f>雇用表!I18</f>
        <v>658169</v>
      </c>
      <c r="P18" s="338">
        <f t="shared" si="2"/>
        <v>6.7233572881342421E-2</v>
      </c>
      <c r="Q18" s="339">
        <f t="shared" si="3"/>
        <v>5.4635989048047985E-2</v>
      </c>
      <c r="R18" s="278"/>
      <c r="S18" s="336">
        <f>生産者価格評価表!BC18</f>
        <v>12046437</v>
      </c>
      <c r="T18" s="446">
        <v>6063669</v>
      </c>
      <c r="U18" s="342">
        <f t="shared" si="4"/>
        <v>0.50335788084061706</v>
      </c>
      <c r="V18" s="328"/>
      <c r="W18" s="560">
        <f>生産者価格評価表!BC18</f>
        <v>12046437</v>
      </c>
      <c r="X18" s="343">
        <v>3654814</v>
      </c>
      <c r="Y18" s="342">
        <f t="shared" si="5"/>
        <v>0.30339377527147654</v>
      </c>
      <c r="Z18" s="555">
        <f>賃金!L16</f>
        <v>3105192</v>
      </c>
      <c r="AA18" s="556">
        <f t="shared" si="6"/>
        <v>0.25776850034578691</v>
      </c>
      <c r="AB18" s="330"/>
      <c r="AC18" s="343">
        <f>'7211'!K16</f>
        <v>273412</v>
      </c>
      <c r="AD18" s="342">
        <v>6.2532749244767613E-3</v>
      </c>
      <c r="AE18" s="273"/>
    </row>
    <row r="19" spans="1:31" ht="19" customHeight="1">
      <c r="A19" s="314">
        <v>13</v>
      </c>
      <c r="B19" s="402" t="s">
        <v>48</v>
      </c>
      <c r="C19" s="403" t="s">
        <v>1</v>
      </c>
      <c r="D19" s="315"/>
      <c r="E19" s="451">
        <v>0.1236190709404834</v>
      </c>
      <c r="F19" s="452">
        <v>1.5240610059349222E-2</v>
      </c>
      <c r="G19" s="316"/>
      <c r="H19" s="332">
        <f>生産者価格評価表!AW19</f>
        <v>9070710</v>
      </c>
      <c r="I19" s="333">
        <f>ABS(生産者価格評価表!BA19)</f>
        <v>1485654</v>
      </c>
      <c r="J19" s="334">
        <f t="shared" si="0"/>
        <v>0.16378585579298643</v>
      </c>
      <c r="K19" s="335">
        <f t="shared" si="1"/>
        <v>0.83621414420701357</v>
      </c>
      <c r="L19" s="321"/>
      <c r="M19" s="336">
        <f>生産者価格評価表!BC19</f>
        <v>10393595</v>
      </c>
      <c r="N19" s="337">
        <f>雇用表!D19</f>
        <v>392925</v>
      </c>
      <c r="O19" s="337">
        <f>雇用表!I19</f>
        <v>356672</v>
      </c>
      <c r="P19" s="338">
        <f t="shared" si="2"/>
        <v>3.7804532502950135E-2</v>
      </c>
      <c r="Q19" s="339">
        <f t="shared" si="3"/>
        <v>3.4316518971539686E-2</v>
      </c>
      <c r="R19" s="278"/>
      <c r="S19" s="336">
        <f>生産者価格評価表!BC19</f>
        <v>10393595</v>
      </c>
      <c r="T19" s="446">
        <v>4817212</v>
      </c>
      <c r="U19" s="342">
        <f t="shared" si="4"/>
        <v>0.46347890215079574</v>
      </c>
      <c r="V19" s="328"/>
      <c r="W19" s="560">
        <f>生産者価格評価表!BC19</f>
        <v>10393595</v>
      </c>
      <c r="X19" s="343">
        <v>2478793</v>
      </c>
      <c r="Y19" s="342">
        <f t="shared" si="5"/>
        <v>0.23849235995822426</v>
      </c>
      <c r="Z19" s="555">
        <f>賃金!L17</f>
        <v>2122427</v>
      </c>
      <c r="AA19" s="556">
        <f t="shared" si="6"/>
        <v>0.20420528219542902</v>
      </c>
      <c r="AB19" s="330"/>
      <c r="AC19" s="343">
        <f>'7211'!K17</f>
        <v>13806</v>
      </c>
      <c r="AD19" s="342">
        <v>1.5595760157443368E-3</v>
      </c>
      <c r="AE19" s="273"/>
    </row>
    <row r="20" spans="1:31" ht="19" customHeight="1">
      <c r="A20" s="314">
        <v>14</v>
      </c>
      <c r="B20" s="402" t="s">
        <v>49</v>
      </c>
      <c r="C20" s="403" t="s">
        <v>2</v>
      </c>
      <c r="D20" s="315"/>
      <c r="E20" s="451">
        <v>0.13307505497583852</v>
      </c>
      <c r="F20" s="452">
        <v>1.3002631979161374E-2</v>
      </c>
      <c r="G20" s="316"/>
      <c r="H20" s="332">
        <f>生産者価格評価表!AW20</f>
        <v>12265165</v>
      </c>
      <c r="I20" s="333">
        <f>ABS(生産者価格評価表!BA20)</f>
        <v>2084938</v>
      </c>
      <c r="J20" s="334">
        <f t="shared" si="0"/>
        <v>0.16998858148259727</v>
      </c>
      <c r="K20" s="335">
        <f t="shared" si="1"/>
        <v>0.83001141851740279</v>
      </c>
      <c r="L20" s="321"/>
      <c r="M20" s="336">
        <f>生産者価格評価表!BC20</f>
        <v>16534090</v>
      </c>
      <c r="N20" s="337">
        <f>雇用表!D20</f>
        <v>765831</v>
      </c>
      <c r="O20" s="337">
        <f>雇用表!I20</f>
        <v>676813</v>
      </c>
      <c r="P20" s="338">
        <f t="shared" si="2"/>
        <v>4.6318303577638685E-2</v>
      </c>
      <c r="Q20" s="339">
        <f t="shared" si="3"/>
        <v>4.0934396752406697E-2</v>
      </c>
      <c r="R20" s="278"/>
      <c r="S20" s="336">
        <f>生産者価格評価表!BC20</f>
        <v>16534090</v>
      </c>
      <c r="T20" s="446">
        <v>8023804</v>
      </c>
      <c r="U20" s="342">
        <f t="shared" si="4"/>
        <v>0.48528851602960915</v>
      </c>
      <c r="V20" s="328"/>
      <c r="W20" s="560">
        <f>生産者価格評価表!BC20</f>
        <v>16534090</v>
      </c>
      <c r="X20" s="343">
        <v>4568808</v>
      </c>
      <c r="Y20" s="342">
        <f t="shared" si="5"/>
        <v>0.27632654715197508</v>
      </c>
      <c r="Z20" s="555">
        <f>賃金!L18</f>
        <v>3881101</v>
      </c>
      <c r="AA20" s="556">
        <f t="shared" si="6"/>
        <v>0.2347332692636849</v>
      </c>
      <c r="AB20" s="330"/>
      <c r="AC20" s="343">
        <f>'7211'!K18</f>
        <v>6205</v>
      </c>
      <c r="AD20" s="342">
        <v>1.421791347093728E-3</v>
      </c>
      <c r="AE20" s="273"/>
    </row>
    <row r="21" spans="1:31" ht="19" customHeight="1">
      <c r="A21" s="314">
        <v>15</v>
      </c>
      <c r="B21" s="402" t="s">
        <v>50</v>
      </c>
      <c r="C21" s="403" t="s">
        <v>3</v>
      </c>
      <c r="D21" s="315"/>
      <c r="E21" s="451">
        <v>0.20693389562783923</v>
      </c>
      <c r="F21" s="452">
        <v>1.5496284781023193E-2</v>
      </c>
      <c r="G21" s="316"/>
      <c r="H21" s="332">
        <f>生産者価格評価表!AW21</f>
        <v>5738956</v>
      </c>
      <c r="I21" s="333">
        <f>ABS(生産者価格評価表!BA21)</f>
        <v>2157508</v>
      </c>
      <c r="J21" s="334">
        <f t="shared" si="0"/>
        <v>0.37594085056585202</v>
      </c>
      <c r="K21" s="335">
        <f t="shared" si="1"/>
        <v>0.62405914943414798</v>
      </c>
      <c r="L21" s="321"/>
      <c r="M21" s="336">
        <f>生産者価格評価表!BC21</f>
        <v>5707414</v>
      </c>
      <c r="N21" s="337">
        <f>雇用表!D21</f>
        <v>264854</v>
      </c>
      <c r="O21" s="337">
        <f>雇用表!I21</f>
        <v>248005</v>
      </c>
      <c r="P21" s="338">
        <f t="shared" si="2"/>
        <v>4.6405254638966088E-2</v>
      </c>
      <c r="Q21" s="339">
        <f t="shared" si="3"/>
        <v>4.3453129560953527E-2</v>
      </c>
      <c r="R21" s="278"/>
      <c r="S21" s="336">
        <f>生産者価格評価表!BC21</f>
        <v>5707414</v>
      </c>
      <c r="T21" s="446">
        <v>2371798</v>
      </c>
      <c r="U21" s="342">
        <f t="shared" si="4"/>
        <v>0.41556438695353098</v>
      </c>
      <c r="V21" s="328"/>
      <c r="W21" s="560">
        <f>生産者価格評価表!BC21</f>
        <v>5707414</v>
      </c>
      <c r="X21" s="343">
        <v>1540659</v>
      </c>
      <c r="Y21" s="342">
        <f t="shared" si="5"/>
        <v>0.26993994127638193</v>
      </c>
      <c r="Z21" s="555">
        <f>賃金!L19</f>
        <v>1287077</v>
      </c>
      <c r="AA21" s="556">
        <f t="shared" si="6"/>
        <v>0.22550966164360953</v>
      </c>
      <c r="AB21" s="330"/>
      <c r="AC21" s="343">
        <f>'7211'!K19</f>
        <v>71489</v>
      </c>
      <c r="AD21" s="342">
        <v>1.0312252078249263E-3</v>
      </c>
      <c r="AE21" s="273"/>
    </row>
    <row r="22" spans="1:31" ht="19" customHeight="1">
      <c r="A22" s="314">
        <v>16</v>
      </c>
      <c r="B22" s="402" t="s">
        <v>51</v>
      </c>
      <c r="C22" s="403" t="s">
        <v>94</v>
      </c>
      <c r="D22" s="315"/>
      <c r="E22" s="451">
        <v>6.7976828865455044E-2</v>
      </c>
      <c r="F22" s="452">
        <v>1.0993871975732818E-2</v>
      </c>
      <c r="G22" s="316"/>
      <c r="H22" s="332">
        <f>生産者価格評価表!AW22</f>
        <v>10455530</v>
      </c>
      <c r="I22" s="333">
        <f>ABS(生産者価格評価表!BA22)</f>
        <v>3696632</v>
      </c>
      <c r="J22" s="334">
        <f t="shared" si="0"/>
        <v>0.35355759105468587</v>
      </c>
      <c r="K22" s="335">
        <f t="shared" si="1"/>
        <v>0.64644240894531413</v>
      </c>
      <c r="L22" s="321"/>
      <c r="M22" s="336">
        <f>生産者価格評価表!BC22</f>
        <v>12985385</v>
      </c>
      <c r="N22" s="337">
        <f>雇用表!D22</f>
        <v>470034</v>
      </c>
      <c r="O22" s="337">
        <f>雇用表!I22</f>
        <v>454387</v>
      </c>
      <c r="P22" s="338">
        <f t="shared" si="2"/>
        <v>3.6197155494427001E-2</v>
      </c>
      <c r="Q22" s="339">
        <f t="shared" si="3"/>
        <v>3.4992185445406512E-2</v>
      </c>
      <c r="R22" s="278"/>
      <c r="S22" s="336">
        <f>生産者価格評価表!BC22</f>
        <v>12985385</v>
      </c>
      <c r="T22" s="446">
        <v>4716799</v>
      </c>
      <c r="U22" s="342">
        <f t="shared" si="4"/>
        <v>0.36323905683196916</v>
      </c>
      <c r="V22" s="328"/>
      <c r="W22" s="560">
        <f>生産者価格評価表!BC22</f>
        <v>12985385</v>
      </c>
      <c r="X22" s="343">
        <v>2765026</v>
      </c>
      <c r="Y22" s="342">
        <f t="shared" si="5"/>
        <v>0.21293369430324938</v>
      </c>
      <c r="Z22" s="555">
        <f>賃金!L20</f>
        <v>2329346</v>
      </c>
      <c r="AA22" s="556">
        <f t="shared" si="6"/>
        <v>0.17938212844671145</v>
      </c>
      <c r="AB22" s="330"/>
      <c r="AC22" s="343">
        <f>'7211'!K20</f>
        <v>34959</v>
      </c>
      <c r="AD22" s="342">
        <v>4.1075894703102465E-3</v>
      </c>
      <c r="AE22" s="273"/>
    </row>
    <row r="23" spans="1:31" ht="19" customHeight="1">
      <c r="A23" s="314">
        <v>17</v>
      </c>
      <c r="B23" s="402" t="s">
        <v>52</v>
      </c>
      <c r="C23" s="403" t="s">
        <v>95</v>
      </c>
      <c r="D23" s="315"/>
      <c r="E23" s="451">
        <v>0.18806332509313814</v>
      </c>
      <c r="F23" s="452">
        <v>1.1049325330265493E-2</v>
      </c>
      <c r="G23" s="316"/>
      <c r="H23" s="332">
        <f>生産者価格評価表!AW23</f>
        <v>14520555</v>
      </c>
      <c r="I23" s="333">
        <f>ABS(生産者価格評価表!BA23)</f>
        <v>4395885</v>
      </c>
      <c r="J23" s="334">
        <f t="shared" si="0"/>
        <v>0.30273532933142017</v>
      </c>
      <c r="K23" s="335">
        <f t="shared" si="1"/>
        <v>0.69726467066857989</v>
      </c>
      <c r="L23" s="321"/>
      <c r="M23" s="336">
        <f>生産者価格評価表!BC23</f>
        <v>15605414</v>
      </c>
      <c r="N23" s="337">
        <f>雇用表!D23</f>
        <v>560791</v>
      </c>
      <c r="O23" s="337">
        <f>雇用表!I23</f>
        <v>524712</v>
      </c>
      <c r="P23" s="338">
        <f t="shared" si="2"/>
        <v>3.5935669505467782E-2</v>
      </c>
      <c r="Q23" s="339">
        <f t="shared" si="3"/>
        <v>3.3623715461826263E-2</v>
      </c>
      <c r="R23" s="278"/>
      <c r="S23" s="336">
        <f>生産者価格評価表!BC23</f>
        <v>15605414</v>
      </c>
      <c r="T23" s="446">
        <v>5630493</v>
      </c>
      <c r="U23" s="342">
        <f t="shared" si="4"/>
        <v>0.36080382103288</v>
      </c>
      <c r="V23" s="328"/>
      <c r="W23" s="560">
        <f>生産者価格評価表!BC23</f>
        <v>15605414</v>
      </c>
      <c r="X23" s="343">
        <v>3093178</v>
      </c>
      <c r="Y23" s="342">
        <f t="shared" si="5"/>
        <v>0.19821185134851277</v>
      </c>
      <c r="Z23" s="555">
        <f>賃金!L21</f>
        <v>2596589</v>
      </c>
      <c r="AA23" s="556">
        <f t="shared" si="6"/>
        <v>0.16639026686507644</v>
      </c>
      <c r="AB23" s="330"/>
      <c r="AC23" s="343">
        <f>'7211'!K21</f>
        <v>3096720</v>
      </c>
      <c r="AD23" s="342">
        <v>1.0371647336510022E-2</v>
      </c>
      <c r="AE23" s="273"/>
    </row>
    <row r="24" spans="1:31" ht="19" customHeight="1">
      <c r="A24" s="314">
        <v>18</v>
      </c>
      <c r="B24" s="402" t="s">
        <v>53</v>
      </c>
      <c r="C24" s="403" t="s">
        <v>115</v>
      </c>
      <c r="D24" s="315"/>
      <c r="E24" s="451">
        <v>0.1934627447343559</v>
      </c>
      <c r="F24" s="452">
        <v>8.7390249027079186E-3</v>
      </c>
      <c r="G24" s="316"/>
      <c r="H24" s="332">
        <f>生産者価格評価表!AW24</f>
        <v>10827214</v>
      </c>
      <c r="I24" s="333">
        <f>ABS(生産者価格評価表!BA24)</f>
        <v>7064918</v>
      </c>
      <c r="J24" s="334">
        <f t="shared" si="0"/>
        <v>0.65251485746933602</v>
      </c>
      <c r="K24" s="335">
        <f t="shared" si="1"/>
        <v>0.34748514253066398</v>
      </c>
      <c r="L24" s="321"/>
      <c r="M24" s="336">
        <f>生産者価格評価表!BC24</f>
        <v>4789459</v>
      </c>
      <c r="N24" s="337">
        <f>雇用表!D24</f>
        <v>136365</v>
      </c>
      <c r="O24" s="337">
        <f>雇用表!I24</f>
        <v>132178</v>
      </c>
      <c r="P24" s="338">
        <f t="shared" si="2"/>
        <v>2.8471900479782791E-2</v>
      </c>
      <c r="Q24" s="339">
        <f t="shared" si="3"/>
        <v>2.7597689008299266E-2</v>
      </c>
      <c r="R24" s="278"/>
      <c r="S24" s="336">
        <f>生産者価格評価表!BC24</f>
        <v>4789459</v>
      </c>
      <c r="T24" s="446">
        <v>1600824</v>
      </c>
      <c r="U24" s="342">
        <f t="shared" si="4"/>
        <v>0.3342390027767228</v>
      </c>
      <c r="V24" s="328"/>
      <c r="W24" s="560">
        <f>生産者価格評価表!BC24</f>
        <v>4789459</v>
      </c>
      <c r="X24" s="343">
        <v>872753</v>
      </c>
      <c r="Y24" s="342">
        <f t="shared" si="5"/>
        <v>0.18222371253204173</v>
      </c>
      <c r="Z24" s="555">
        <f>賃金!L22</f>
        <v>728271</v>
      </c>
      <c r="AA24" s="556">
        <f t="shared" si="6"/>
        <v>0.15205704861446773</v>
      </c>
      <c r="AB24" s="330"/>
      <c r="AC24" s="343">
        <f>'7211'!K22</f>
        <v>3533970</v>
      </c>
      <c r="AD24" s="342">
        <v>4.5599830855474321E-3</v>
      </c>
      <c r="AE24" s="273"/>
    </row>
    <row r="25" spans="1:31" ht="19" customHeight="1">
      <c r="A25" s="314">
        <v>19</v>
      </c>
      <c r="B25" s="402" t="s">
        <v>54</v>
      </c>
      <c r="C25" s="403" t="s">
        <v>237</v>
      </c>
      <c r="D25" s="315"/>
      <c r="E25" s="451">
        <v>9.5805722682401659E-2</v>
      </c>
      <c r="F25" s="452">
        <v>1.8393509592828379E-2</v>
      </c>
      <c r="G25" s="316"/>
      <c r="H25" s="332">
        <f>生産者価格評価表!AW25</f>
        <v>36714931</v>
      </c>
      <c r="I25" s="333">
        <f>ABS(生産者価格評価表!BA25)</f>
        <v>3993211</v>
      </c>
      <c r="J25" s="334">
        <f t="shared" si="0"/>
        <v>0.10876259034777977</v>
      </c>
      <c r="K25" s="335">
        <f t="shared" si="1"/>
        <v>0.8912374096522202</v>
      </c>
      <c r="L25" s="321"/>
      <c r="M25" s="336">
        <f>生産者価格評価表!BC25</f>
        <v>47285349</v>
      </c>
      <c r="N25" s="337">
        <f>雇用表!D25</f>
        <v>1182506</v>
      </c>
      <c r="O25" s="337">
        <f>雇用表!I25</f>
        <v>1139748</v>
      </c>
      <c r="P25" s="338">
        <f t="shared" si="2"/>
        <v>2.5007872946015478E-2</v>
      </c>
      <c r="Q25" s="339">
        <f t="shared" si="3"/>
        <v>2.4103618226440499E-2</v>
      </c>
      <c r="R25" s="278"/>
      <c r="S25" s="336">
        <f>生産者価格評価表!BC25</f>
        <v>47285349</v>
      </c>
      <c r="T25" s="446">
        <v>10972163</v>
      </c>
      <c r="U25" s="342">
        <f t="shared" si="4"/>
        <v>0.23204149344440705</v>
      </c>
      <c r="V25" s="328"/>
      <c r="W25" s="560">
        <f>生産者価格評価表!BC25</f>
        <v>47285349</v>
      </c>
      <c r="X25" s="343">
        <v>6945003</v>
      </c>
      <c r="Y25" s="342">
        <f t="shared" si="5"/>
        <v>0.14687430984172287</v>
      </c>
      <c r="Z25" s="555">
        <f>賃金!L23</f>
        <v>5851163</v>
      </c>
      <c r="AA25" s="556">
        <f t="shared" si="6"/>
        <v>0.12374156316367677</v>
      </c>
      <c r="AB25" s="330"/>
      <c r="AC25" s="343">
        <f>'7211'!K23</f>
        <v>5694976</v>
      </c>
      <c r="AD25" s="342">
        <v>3.47899614996387E-2</v>
      </c>
      <c r="AE25" s="273"/>
    </row>
    <row r="26" spans="1:31" ht="19" customHeight="1">
      <c r="A26" s="314">
        <v>20</v>
      </c>
      <c r="B26" s="402" t="s">
        <v>55</v>
      </c>
      <c r="C26" s="403" t="s">
        <v>4</v>
      </c>
      <c r="D26" s="315"/>
      <c r="E26" s="451">
        <v>0.39907409764036894</v>
      </c>
      <c r="F26" s="452">
        <v>5.3553020814495804E-2</v>
      </c>
      <c r="G26" s="316"/>
      <c r="H26" s="332">
        <f>生産者価格評価表!AW26</f>
        <v>10874925</v>
      </c>
      <c r="I26" s="333">
        <f>ABS(生産者価格評価表!BA26)</f>
        <v>2631094</v>
      </c>
      <c r="J26" s="334">
        <f t="shared" si="0"/>
        <v>0.24194134672193141</v>
      </c>
      <c r="K26" s="335">
        <f t="shared" si="1"/>
        <v>0.75805865327806865</v>
      </c>
      <c r="L26" s="321"/>
      <c r="M26" s="336">
        <f>生産者価格評価表!BC26</f>
        <v>8767497</v>
      </c>
      <c r="N26" s="337">
        <f>雇用表!D26</f>
        <v>744703</v>
      </c>
      <c r="O26" s="337">
        <f>雇用表!I26</f>
        <v>566216</v>
      </c>
      <c r="P26" s="338">
        <f t="shared" si="2"/>
        <v>8.4939065277125275E-2</v>
      </c>
      <c r="Q26" s="339">
        <f t="shared" si="3"/>
        <v>6.4581259622900358E-2</v>
      </c>
      <c r="R26" s="278"/>
      <c r="S26" s="336">
        <f>生産者価格評価表!BC26</f>
        <v>8767497</v>
      </c>
      <c r="T26" s="446">
        <v>4272225</v>
      </c>
      <c r="U26" s="342">
        <f t="shared" si="4"/>
        <v>0.48727989299568625</v>
      </c>
      <c r="V26" s="328"/>
      <c r="W26" s="560">
        <f>生産者価格評価表!BC26</f>
        <v>8767497</v>
      </c>
      <c r="X26" s="343">
        <v>2418658</v>
      </c>
      <c r="Y26" s="342">
        <f t="shared" si="5"/>
        <v>0.27586641888785363</v>
      </c>
      <c r="Z26" s="555">
        <f>賃金!L24</f>
        <v>2057501</v>
      </c>
      <c r="AA26" s="556">
        <f t="shared" si="6"/>
        <v>0.23467370447916891</v>
      </c>
      <c r="AB26" s="330"/>
      <c r="AC26" s="343">
        <f>'7211'!K24</f>
        <v>2394695</v>
      </c>
      <c r="AD26" s="342">
        <v>1.3864323214815916E-2</v>
      </c>
      <c r="AE26" s="273"/>
    </row>
    <row r="27" spans="1:31" ht="19" customHeight="1">
      <c r="A27" s="314">
        <v>21</v>
      </c>
      <c r="B27" s="402" t="s">
        <v>56</v>
      </c>
      <c r="C27" s="403" t="s">
        <v>96</v>
      </c>
      <c r="D27" s="315"/>
      <c r="E27" s="451">
        <v>0</v>
      </c>
      <c r="F27" s="452">
        <v>0</v>
      </c>
      <c r="G27" s="316"/>
      <c r="H27" s="332">
        <f>生産者価格評価表!AW27</f>
        <v>68886480</v>
      </c>
      <c r="I27" s="333">
        <f>ABS(生産者価格評価表!BA27)</f>
        <v>0</v>
      </c>
      <c r="J27" s="334">
        <f t="shared" si="0"/>
        <v>0</v>
      </c>
      <c r="K27" s="335">
        <f t="shared" si="1"/>
        <v>1</v>
      </c>
      <c r="L27" s="321"/>
      <c r="M27" s="336">
        <f>生産者価格評価表!BC27</f>
        <v>68886480</v>
      </c>
      <c r="N27" s="337">
        <f>雇用表!D27</f>
        <v>5128662</v>
      </c>
      <c r="O27" s="337">
        <f>雇用表!I27</f>
        <v>3485189</v>
      </c>
      <c r="P27" s="338">
        <f t="shared" si="2"/>
        <v>7.4450922735491781E-2</v>
      </c>
      <c r="Q27" s="339">
        <f t="shared" si="3"/>
        <v>5.0593222356549498E-2</v>
      </c>
      <c r="R27" s="278"/>
      <c r="S27" s="336">
        <f>生産者価格評価表!BC27</f>
        <v>68886480</v>
      </c>
      <c r="T27" s="446">
        <v>33553515</v>
      </c>
      <c r="U27" s="342">
        <f t="shared" si="4"/>
        <v>0.48708418545990445</v>
      </c>
      <c r="V27" s="328"/>
      <c r="W27" s="560">
        <f>生産者価格評価表!BC27</f>
        <v>68886480</v>
      </c>
      <c r="X27" s="343">
        <v>23677242</v>
      </c>
      <c r="Y27" s="342">
        <f t="shared" si="5"/>
        <v>0.34371391889961572</v>
      </c>
      <c r="Z27" s="555">
        <f>賃金!L25</f>
        <v>20611267</v>
      </c>
      <c r="AA27" s="556">
        <f t="shared" si="6"/>
        <v>0.29920627385809234</v>
      </c>
      <c r="AB27" s="330"/>
      <c r="AC27" s="343">
        <f>'7211'!K25</f>
        <v>0</v>
      </c>
      <c r="AD27" s="342">
        <v>9.2034904961794846E-3</v>
      </c>
      <c r="AE27" s="273"/>
    </row>
    <row r="28" spans="1:31" ht="19" customHeight="1">
      <c r="A28" s="314">
        <v>22</v>
      </c>
      <c r="B28" s="402" t="s">
        <v>57</v>
      </c>
      <c r="C28" s="403" t="s">
        <v>238</v>
      </c>
      <c r="D28" s="315"/>
      <c r="E28" s="451">
        <v>0</v>
      </c>
      <c r="F28" s="452">
        <v>0</v>
      </c>
      <c r="G28" s="316"/>
      <c r="H28" s="332">
        <f>生産者価格評価表!AW28</f>
        <v>23213402</v>
      </c>
      <c r="I28" s="333">
        <f>ABS(生産者価格評価表!BA28)</f>
        <v>3569</v>
      </c>
      <c r="J28" s="334">
        <f t="shared" si="0"/>
        <v>1.5374739126992244E-4</v>
      </c>
      <c r="K28" s="335">
        <f t="shared" si="1"/>
        <v>0.99984625260873006</v>
      </c>
      <c r="L28" s="321"/>
      <c r="M28" s="336">
        <f>生産者価格評価表!BC28</f>
        <v>23252602</v>
      </c>
      <c r="N28" s="337">
        <f>雇用表!D28</f>
        <v>178574</v>
      </c>
      <c r="O28" s="337">
        <f>雇用表!I28</f>
        <v>173814</v>
      </c>
      <c r="P28" s="338">
        <f t="shared" si="2"/>
        <v>7.6797426799805031E-3</v>
      </c>
      <c r="Q28" s="339">
        <f t="shared" si="3"/>
        <v>7.4750344069020747E-3</v>
      </c>
      <c r="R28" s="278"/>
      <c r="S28" s="336">
        <f>生産者価格評価表!BC28</f>
        <v>23252602</v>
      </c>
      <c r="T28" s="446">
        <v>10204420</v>
      </c>
      <c r="U28" s="342">
        <f t="shared" si="4"/>
        <v>0.43885067142163275</v>
      </c>
      <c r="V28" s="328"/>
      <c r="W28" s="560">
        <f>生産者価格評価表!BC28</f>
        <v>23252602</v>
      </c>
      <c r="X28" s="343">
        <v>1813037</v>
      </c>
      <c r="Y28" s="342">
        <f t="shared" si="5"/>
        <v>7.7971359936406262E-2</v>
      </c>
      <c r="Z28" s="555">
        <f>賃金!L26</f>
        <v>1200455</v>
      </c>
      <c r="AA28" s="556">
        <f t="shared" si="6"/>
        <v>5.162669536940425E-2</v>
      </c>
      <c r="AB28" s="330"/>
      <c r="AC28" s="343">
        <f>'7211'!K26</f>
        <v>6898024</v>
      </c>
      <c r="AD28" s="342">
        <v>4.8589271469468648E-2</v>
      </c>
      <c r="AE28" s="273"/>
    </row>
    <row r="29" spans="1:31" ht="19" customHeight="1">
      <c r="A29" s="314">
        <v>23</v>
      </c>
      <c r="B29" s="402" t="s">
        <v>58</v>
      </c>
      <c r="C29" s="403" t="s">
        <v>5</v>
      </c>
      <c r="D29" s="315"/>
      <c r="E29" s="451">
        <v>0</v>
      </c>
      <c r="F29" s="452">
        <v>0</v>
      </c>
      <c r="G29" s="316"/>
      <c r="H29" s="332">
        <f>生産者価格評価表!AW29</f>
        <v>4516368</v>
      </c>
      <c r="I29" s="333">
        <f>ABS(生産者価格評価表!BA29)</f>
        <v>876</v>
      </c>
      <c r="J29" s="334">
        <f t="shared" si="0"/>
        <v>1.9396116525491279E-4</v>
      </c>
      <c r="K29" s="335">
        <f t="shared" si="1"/>
        <v>0.99980603883474506</v>
      </c>
      <c r="L29" s="321"/>
      <c r="M29" s="336">
        <f>生産者価格評価表!BC29</f>
        <v>4530411</v>
      </c>
      <c r="N29" s="337">
        <f>雇用表!D29</f>
        <v>84542</v>
      </c>
      <c r="O29" s="337">
        <f>雇用表!I29</f>
        <v>84337</v>
      </c>
      <c r="P29" s="338">
        <f t="shared" si="2"/>
        <v>1.8661000072620344E-2</v>
      </c>
      <c r="Q29" s="339">
        <f t="shared" si="3"/>
        <v>1.8615750314927276E-2</v>
      </c>
      <c r="R29" s="278"/>
      <c r="S29" s="336">
        <f>生産者価格評価表!BC29</f>
        <v>4530411</v>
      </c>
      <c r="T29" s="446">
        <v>2160016</v>
      </c>
      <c r="U29" s="342">
        <f t="shared" si="4"/>
        <v>0.47678146640558661</v>
      </c>
      <c r="V29" s="328"/>
      <c r="W29" s="560">
        <f>生産者価格評価表!BC29</f>
        <v>4530411</v>
      </c>
      <c r="X29" s="343">
        <v>542929</v>
      </c>
      <c r="Y29" s="342">
        <f t="shared" si="5"/>
        <v>0.11984100338799283</v>
      </c>
      <c r="Z29" s="555">
        <f>賃金!L27</f>
        <v>454063</v>
      </c>
      <c r="AA29" s="556">
        <f t="shared" si="6"/>
        <v>0.1002255645238368</v>
      </c>
      <c r="AB29" s="330"/>
      <c r="AC29" s="343">
        <f>'7211'!K27</f>
        <v>1945034</v>
      </c>
      <c r="AD29" s="342">
        <v>1.0906618533984919E-2</v>
      </c>
      <c r="AE29" s="273"/>
    </row>
    <row r="30" spans="1:31" ht="19" customHeight="1">
      <c r="A30" s="314">
        <v>24</v>
      </c>
      <c r="B30" s="402" t="s">
        <v>59</v>
      </c>
      <c r="C30" s="403" t="s">
        <v>6</v>
      </c>
      <c r="D30" s="315"/>
      <c r="E30" s="451">
        <v>0</v>
      </c>
      <c r="F30" s="452">
        <v>0</v>
      </c>
      <c r="G30" s="316"/>
      <c r="H30" s="332">
        <f>生産者価格評価表!AW30</f>
        <v>5984783</v>
      </c>
      <c r="I30" s="333">
        <f>ABS(生産者価格評価表!BA30)</f>
        <v>323</v>
      </c>
      <c r="J30" s="334">
        <f t="shared" si="0"/>
        <v>5.3970210782913937E-5</v>
      </c>
      <c r="K30" s="335">
        <f t="shared" si="1"/>
        <v>0.99994602978921709</v>
      </c>
      <c r="L30" s="321"/>
      <c r="M30" s="336">
        <f>生産者価格評価表!BC30</f>
        <v>5992317</v>
      </c>
      <c r="N30" s="337">
        <f>雇用表!D30</f>
        <v>533688</v>
      </c>
      <c r="O30" s="337">
        <f>雇用表!I30</f>
        <v>480070</v>
      </c>
      <c r="P30" s="338">
        <f t="shared" si="2"/>
        <v>8.9062043947274488E-2</v>
      </c>
      <c r="Q30" s="339">
        <f t="shared" si="3"/>
        <v>8.011425296759167E-2</v>
      </c>
      <c r="R30" s="278"/>
      <c r="S30" s="336">
        <f>生産者価格評価表!BC30</f>
        <v>5992317</v>
      </c>
      <c r="T30" s="446">
        <v>3893823</v>
      </c>
      <c r="U30" s="342">
        <f t="shared" si="4"/>
        <v>0.64980257219369397</v>
      </c>
      <c r="V30" s="328"/>
      <c r="W30" s="560">
        <f>生産者価格評価表!BC30</f>
        <v>5992317</v>
      </c>
      <c r="X30" s="343">
        <v>2725332</v>
      </c>
      <c r="Y30" s="342">
        <f t="shared" si="5"/>
        <v>0.45480437700475457</v>
      </c>
      <c r="Z30" s="555">
        <f>賃金!L28</f>
        <v>2375247</v>
      </c>
      <c r="AA30" s="556">
        <f t="shared" si="6"/>
        <v>0.39638206723709712</v>
      </c>
      <c r="AB30" s="330"/>
      <c r="AC30" s="343">
        <f>'7211'!K28</f>
        <v>517277</v>
      </c>
      <c r="AD30" s="342">
        <v>7.9122096077888643E-3</v>
      </c>
      <c r="AE30" s="273"/>
    </row>
    <row r="31" spans="1:31" ht="19" customHeight="1">
      <c r="A31" s="314">
        <v>25</v>
      </c>
      <c r="B31" s="402" t="s">
        <v>60</v>
      </c>
      <c r="C31" s="403" t="s">
        <v>97</v>
      </c>
      <c r="D31" s="315"/>
      <c r="E31" s="729"/>
      <c r="F31" s="452">
        <v>0</v>
      </c>
      <c r="G31" s="316"/>
      <c r="H31" s="332">
        <f>生産者価格評価表!AW31</f>
        <v>86016091</v>
      </c>
      <c r="I31" s="333">
        <f>ABS(生産者価格評価表!BA31)</f>
        <v>116626</v>
      </c>
      <c r="J31" s="334">
        <f t="shared" si="0"/>
        <v>1.3558625908726776E-3</v>
      </c>
      <c r="K31" s="335">
        <f t="shared" si="1"/>
        <v>0.99864413740912727</v>
      </c>
      <c r="L31" s="321"/>
      <c r="M31" s="336">
        <f>生産者価格評価表!BC31</f>
        <v>92718302</v>
      </c>
      <c r="N31" s="337">
        <f>雇用表!D31</f>
        <v>11629177</v>
      </c>
      <c r="O31" s="337">
        <f>雇用表!I31</f>
        <v>10047547</v>
      </c>
      <c r="P31" s="338">
        <f t="shared" si="2"/>
        <v>0.12542482712852096</v>
      </c>
      <c r="Q31" s="339">
        <f t="shared" si="3"/>
        <v>0.10836638272344548</v>
      </c>
      <c r="R31" s="278"/>
      <c r="S31" s="336">
        <f>生産者価格評価表!BC31</f>
        <v>92718302</v>
      </c>
      <c r="T31" s="446">
        <v>65254955</v>
      </c>
      <c r="U31" s="342">
        <f t="shared" si="4"/>
        <v>0.7037979944887256</v>
      </c>
      <c r="V31" s="328"/>
      <c r="W31" s="560">
        <f>生産者価格評価表!BC31</f>
        <v>92718302</v>
      </c>
      <c r="X31" s="343">
        <v>40308050</v>
      </c>
      <c r="Y31" s="342">
        <f t="shared" si="5"/>
        <v>0.43473671465640085</v>
      </c>
      <c r="Z31" s="555">
        <f>賃金!L29</f>
        <v>34075695</v>
      </c>
      <c r="AA31" s="556">
        <f t="shared" si="6"/>
        <v>0.36751854019069502</v>
      </c>
      <c r="AB31" s="330"/>
      <c r="AC31" s="343">
        <f>'7211'!K29</f>
        <v>47700440</v>
      </c>
      <c r="AD31" s="342">
        <v>0.20403224153203003</v>
      </c>
      <c r="AE31" s="273"/>
    </row>
    <row r="32" spans="1:31" ht="19" customHeight="1">
      <c r="A32" s="314">
        <v>26</v>
      </c>
      <c r="B32" s="402" t="s">
        <v>61</v>
      </c>
      <c r="C32" s="403" t="s">
        <v>7</v>
      </c>
      <c r="D32" s="315"/>
      <c r="E32" s="451">
        <v>0</v>
      </c>
      <c r="F32" s="452">
        <v>0</v>
      </c>
      <c r="G32" s="316"/>
      <c r="H32" s="332">
        <f>生産者価格評価表!AW32</f>
        <v>36800892</v>
      </c>
      <c r="I32" s="333">
        <f>ABS(生産者価格評価表!BA32)</f>
        <v>2425829</v>
      </c>
      <c r="J32" s="334">
        <f t="shared" si="0"/>
        <v>6.5917668517382677E-2</v>
      </c>
      <c r="K32" s="335">
        <f t="shared" si="1"/>
        <v>0.93408233148261732</v>
      </c>
      <c r="L32" s="321"/>
      <c r="M32" s="336">
        <f>生産者価格評価表!BC32</f>
        <v>36333585</v>
      </c>
      <c r="N32" s="337">
        <f>雇用表!D32</f>
        <v>1707426</v>
      </c>
      <c r="O32" s="337">
        <f>雇用表!I32</f>
        <v>1607516</v>
      </c>
      <c r="P32" s="338">
        <f t="shared" si="2"/>
        <v>4.6993050644465718E-2</v>
      </c>
      <c r="Q32" s="339">
        <f t="shared" si="3"/>
        <v>4.4243253177466524E-2</v>
      </c>
      <c r="R32" s="278"/>
      <c r="S32" s="336">
        <f>生産者価格評価表!BC32</f>
        <v>36333585</v>
      </c>
      <c r="T32" s="446">
        <v>23039938</v>
      </c>
      <c r="U32" s="342">
        <f t="shared" si="4"/>
        <v>0.63412234162965198</v>
      </c>
      <c r="V32" s="328"/>
      <c r="W32" s="560">
        <f>生産者価格評価表!BC32</f>
        <v>36333585</v>
      </c>
      <c r="X32" s="343">
        <v>11035661</v>
      </c>
      <c r="Y32" s="342">
        <f t="shared" si="5"/>
        <v>0.30373168516126331</v>
      </c>
      <c r="Z32" s="555">
        <f>賃金!L30</f>
        <v>9101353</v>
      </c>
      <c r="AA32" s="556">
        <f t="shared" si="6"/>
        <v>0.25049421905380381</v>
      </c>
      <c r="AB32" s="330"/>
      <c r="AC32" s="343">
        <f>'7211'!K30</f>
        <v>16124144</v>
      </c>
      <c r="AD32" s="342">
        <v>9.3923718579227766E-2</v>
      </c>
      <c r="AE32" s="273"/>
    </row>
    <row r="33" spans="1:31" ht="19" customHeight="1">
      <c r="A33" s="314">
        <v>27</v>
      </c>
      <c r="B33" s="402" t="s">
        <v>62</v>
      </c>
      <c r="C33" s="403" t="s">
        <v>98</v>
      </c>
      <c r="D33" s="315"/>
      <c r="E33" s="451">
        <v>0</v>
      </c>
      <c r="F33" s="452">
        <v>0</v>
      </c>
      <c r="G33" s="316"/>
      <c r="H33" s="332">
        <f>生産者価格評価表!AW33</f>
        <v>90513190</v>
      </c>
      <c r="I33" s="333">
        <f>ABS(生産者価格評価表!BA33)</f>
        <v>1480</v>
      </c>
      <c r="J33" s="334">
        <f t="shared" si="0"/>
        <v>1.6351208039402877E-5</v>
      </c>
      <c r="K33" s="335">
        <f t="shared" si="1"/>
        <v>0.99998364879196056</v>
      </c>
      <c r="L33" s="321"/>
      <c r="M33" s="336">
        <f>生産者価格評価表!BC33</f>
        <v>90548593</v>
      </c>
      <c r="N33" s="337">
        <f>雇用表!D33</f>
        <v>1403617</v>
      </c>
      <c r="O33" s="337">
        <f>雇用表!I33</f>
        <v>798395</v>
      </c>
      <c r="P33" s="338">
        <f t="shared" si="2"/>
        <v>1.5501256877619291E-2</v>
      </c>
      <c r="Q33" s="339">
        <f t="shared" si="3"/>
        <v>8.8173098393698954E-3</v>
      </c>
      <c r="R33" s="278"/>
      <c r="S33" s="336">
        <f>生産者価格評価表!BC33</f>
        <v>90548593</v>
      </c>
      <c r="T33" s="446">
        <v>72993099</v>
      </c>
      <c r="U33" s="342">
        <f t="shared" si="4"/>
        <v>0.8061207422626655</v>
      </c>
      <c r="V33" s="328"/>
      <c r="W33" s="560">
        <f>生産者価格評価表!BC33</f>
        <v>90548593</v>
      </c>
      <c r="X33" s="343">
        <v>5858314</v>
      </c>
      <c r="Y33" s="342">
        <f t="shared" si="5"/>
        <v>6.4698012480436884E-2</v>
      </c>
      <c r="Z33" s="555">
        <f>賃金!L31</f>
        <v>5187039</v>
      </c>
      <c r="AA33" s="556">
        <f t="shared" si="6"/>
        <v>5.7284589723000996E-2</v>
      </c>
      <c r="AB33" s="330"/>
      <c r="AC33" s="343">
        <f>'7211'!K31</f>
        <v>67578979</v>
      </c>
      <c r="AD33" s="342">
        <v>0.27526458816655902</v>
      </c>
      <c r="AE33" s="273"/>
    </row>
    <row r="34" spans="1:31" ht="19" customHeight="1">
      <c r="A34" s="314">
        <v>28</v>
      </c>
      <c r="B34" s="402" t="s">
        <v>63</v>
      </c>
      <c r="C34" s="403" t="s">
        <v>99</v>
      </c>
      <c r="D34" s="315"/>
      <c r="E34" s="451">
        <v>0</v>
      </c>
      <c r="F34" s="730"/>
      <c r="G34" s="316"/>
      <c r="H34" s="332">
        <f>生産者価格評価表!AW34</f>
        <v>46026645</v>
      </c>
      <c r="I34" s="333">
        <f>ABS(生産者価格評価表!BA34)</f>
        <v>1983795</v>
      </c>
      <c r="J34" s="334">
        <f t="shared" si="0"/>
        <v>4.3101012467886807E-2</v>
      </c>
      <c r="K34" s="335">
        <f t="shared" si="1"/>
        <v>0.95689898753211322</v>
      </c>
      <c r="L34" s="321"/>
      <c r="M34" s="336">
        <f>生産者価格評価表!BC34</f>
        <v>49806887</v>
      </c>
      <c r="N34" s="337">
        <f>雇用表!D34</f>
        <v>3503207</v>
      </c>
      <c r="O34" s="337">
        <f>雇用表!I34</f>
        <v>3177011</v>
      </c>
      <c r="P34" s="338">
        <f t="shared" si="2"/>
        <v>7.0335795128091419E-2</v>
      </c>
      <c r="Q34" s="339">
        <f t="shared" si="3"/>
        <v>6.3786580357852923E-2</v>
      </c>
      <c r="R34" s="278"/>
      <c r="S34" s="336">
        <f>生産者価格評価表!BC34</f>
        <v>49806887</v>
      </c>
      <c r="T34" s="446">
        <v>25255175</v>
      </c>
      <c r="U34" s="342">
        <f t="shared" si="4"/>
        <v>0.50706190491286873</v>
      </c>
      <c r="V34" s="328"/>
      <c r="W34" s="560">
        <f>生産者価格評価表!BC34</f>
        <v>49806887</v>
      </c>
      <c r="X34" s="343">
        <v>16028000</v>
      </c>
      <c r="Y34" s="342">
        <f t="shared" si="5"/>
        <v>0.3218028864160894</v>
      </c>
      <c r="Z34" s="555">
        <f>賃金!L32</f>
        <v>13439782</v>
      </c>
      <c r="AA34" s="556">
        <f t="shared" si="6"/>
        <v>0.2698378238334791</v>
      </c>
      <c r="AB34" s="330"/>
      <c r="AC34" s="343">
        <f>'7211'!K32</f>
        <v>10755093</v>
      </c>
      <c r="AD34" s="342">
        <v>8.387412614131777E-2</v>
      </c>
      <c r="AE34" s="273"/>
    </row>
    <row r="35" spans="1:31" ht="19" customHeight="1">
      <c r="A35" s="314">
        <v>29</v>
      </c>
      <c r="B35" s="402" t="s">
        <v>64</v>
      </c>
      <c r="C35" s="403" t="s">
        <v>100</v>
      </c>
      <c r="D35" s="315"/>
      <c r="E35" s="451">
        <v>3.4860271439561788E-2</v>
      </c>
      <c r="F35" s="452">
        <v>4.8155258972889942E-3</v>
      </c>
      <c r="G35" s="316"/>
      <c r="H35" s="332">
        <f>生産者価格評価表!AW35</f>
        <v>67305035</v>
      </c>
      <c r="I35" s="333">
        <f>ABS(生産者価格評価表!BA35)</f>
        <v>3722470</v>
      </c>
      <c r="J35" s="334">
        <f t="shared" si="0"/>
        <v>5.5307452109637861E-2</v>
      </c>
      <c r="K35" s="335">
        <f t="shared" si="1"/>
        <v>0.94469254789036217</v>
      </c>
      <c r="L35" s="321"/>
      <c r="M35" s="336">
        <f>生産者価格評価表!BC35</f>
        <v>64975988</v>
      </c>
      <c r="N35" s="337">
        <f>雇用表!D35</f>
        <v>2266028</v>
      </c>
      <c r="O35" s="337">
        <f>雇用表!I35</f>
        <v>1963988</v>
      </c>
      <c r="P35" s="338">
        <f t="shared" si="2"/>
        <v>3.4874852537832901E-2</v>
      </c>
      <c r="Q35" s="339">
        <f t="shared" si="3"/>
        <v>3.0226366084652689E-2</v>
      </c>
      <c r="R35" s="278"/>
      <c r="S35" s="336">
        <f>生産者価格評価表!BC35</f>
        <v>64975988</v>
      </c>
      <c r="T35" s="446">
        <v>34536952</v>
      </c>
      <c r="U35" s="342">
        <f t="shared" si="4"/>
        <v>0.53153407994350155</v>
      </c>
      <c r="V35" s="328"/>
      <c r="W35" s="560">
        <f>生産者価格評価表!BC35</f>
        <v>64975988</v>
      </c>
      <c r="X35" s="343">
        <v>14885834</v>
      </c>
      <c r="Y35" s="342">
        <f t="shared" si="5"/>
        <v>0.22909746289660113</v>
      </c>
      <c r="Z35" s="555">
        <f>賃金!L33</f>
        <v>12465924</v>
      </c>
      <c r="AA35" s="556">
        <f t="shared" si="6"/>
        <v>0.1918543200912928</v>
      </c>
      <c r="AB35" s="330"/>
      <c r="AC35" s="343">
        <f>'7211'!K33</f>
        <v>16505488</v>
      </c>
      <c r="AD35" s="342">
        <v>0.10245052196440642</v>
      </c>
      <c r="AE35" s="273"/>
    </row>
    <row r="36" spans="1:31" ht="19" customHeight="1">
      <c r="A36" s="314">
        <v>30</v>
      </c>
      <c r="B36" s="402" t="s">
        <v>65</v>
      </c>
      <c r="C36" s="403" t="s">
        <v>8</v>
      </c>
      <c r="D36" s="315"/>
      <c r="E36" s="451">
        <v>0</v>
      </c>
      <c r="F36" s="452">
        <v>0</v>
      </c>
      <c r="G36" s="316"/>
      <c r="H36" s="332">
        <f>生産者価格評価表!AW36</f>
        <v>42626802</v>
      </c>
      <c r="I36" s="333">
        <f>ABS(生産者価格評価表!BA36)</f>
        <v>0</v>
      </c>
      <c r="J36" s="334">
        <f t="shared" si="0"/>
        <v>0</v>
      </c>
      <c r="K36" s="335">
        <f t="shared" si="1"/>
        <v>1</v>
      </c>
      <c r="L36" s="321"/>
      <c r="M36" s="336">
        <f>生産者価格評価表!BC36</f>
        <v>42626802</v>
      </c>
      <c r="N36" s="337">
        <f>雇用表!D36</f>
        <v>2030676</v>
      </c>
      <c r="O36" s="337">
        <f>雇用表!I36</f>
        <v>2030492</v>
      </c>
      <c r="P36" s="338">
        <f t="shared" si="2"/>
        <v>4.7638478720500775E-2</v>
      </c>
      <c r="Q36" s="339">
        <f t="shared" si="3"/>
        <v>4.7634162187442541E-2</v>
      </c>
      <c r="R36" s="278"/>
      <c r="S36" s="336">
        <f>生産者価格評価表!BC36</f>
        <v>42626802</v>
      </c>
      <c r="T36" s="446">
        <v>30260427</v>
      </c>
      <c r="U36" s="342">
        <f t="shared" si="4"/>
        <v>0.7098920299017506</v>
      </c>
      <c r="V36" s="328"/>
      <c r="W36" s="560">
        <f>生産者価格評価表!BC36</f>
        <v>42626802</v>
      </c>
      <c r="X36" s="343">
        <v>14470543</v>
      </c>
      <c r="Y36" s="342">
        <f t="shared" si="5"/>
        <v>0.3394705284248159</v>
      </c>
      <c r="Z36" s="555">
        <f>賃金!L34</f>
        <v>10730437</v>
      </c>
      <c r="AA36" s="556">
        <f t="shared" si="6"/>
        <v>0.251729815433961</v>
      </c>
      <c r="AB36" s="330"/>
      <c r="AC36" s="343">
        <f>'7211'!K34</f>
        <v>1233128</v>
      </c>
      <c r="AD36" s="342">
        <v>4.8410287723616423E-3</v>
      </c>
      <c r="AE36" s="273"/>
    </row>
    <row r="37" spans="1:31" ht="19" customHeight="1">
      <c r="A37" s="314">
        <v>31</v>
      </c>
      <c r="B37" s="402" t="s">
        <v>66</v>
      </c>
      <c r="C37" s="403" t="s">
        <v>101</v>
      </c>
      <c r="D37" s="315"/>
      <c r="E37" s="451">
        <v>0</v>
      </c>
      <c r="F37" s="452">
        <v>1.4399715311367549E-5</v>
      </c>
      <c r="G37" s="316"/>
      <c r="H37" s="332">
        <f>生産者価格評価表!AW37</f>
        <v>47112150</v>
      </c>
      <c r="I37" s="333">
        <f>ABS(生産者価格評価表!BA37)</f>
        <v>2033194</v>
      </c>
      <c r="J37" s="334">
        <f t="shared" si="0"/>
        <v>4.3156468129771197E-2</v>
      </c>
      <c r="K37" s="335">
        <f t="shared" si="1"/>
        <v>0.95684353187022886</v>
      </c>
      <c r="L37" s="321"/>
      <c r="M37" s="336">
        <f>生産者価格評価表!BC37</f>
        <v>45883730</v>
      </c>
      <c r="N37" s="337">
        <f>雇用表!D37</f>
        <v>3494771</v>
      </c>
      <c r="O37" s="337">
        <f>雇用表!I37</f>
        <v>3457718</v>
      </c>
      <c r="P37" s="338">
        <f t="shared" si="2"/>
        <v>7.616579994695287E-2</v>
      </c>
      <c r="Q37" s="339">
        <f t="shared" si="3"/>
        <v>7.5358258798925021E-2</v>
      </c>
      <c r="R37" s="278"/>
      <c r="S37" s="336">
        <f>生産者価格評価表!BC37</f>
        <v>45883730</v>
      </c>
      <c r="T37" s="446">
        <v>31729911</v>
      </c>
      <c r="U37" s="342">
        <f t="shared" si="4"/>
        <v>0.69152858758431368</v>
      </c>
      <c r="V37" s="328"/>
      <c r="W37" s="560">
        <f>生産者価格評価表!BC37</f>
        <v>45883730</v>
      </c>
      <c r="X37" s="343">
        <v>22349240</v>
      </c>
      <c r="Y37" s="342">
        <f t="shared" si="5"/>
        <v>0.48708420174209899</v>
      </c>
      <c r="Z37" s="555">
        <f>賃金!L35</f>
        <v>18011043</v>
      </c>
      <c r="AA37" s="556">
        <f t="shared" si="6"/>
        <v>0.39253659194664425</v>
      </c>
      <c r="AB37" s="330"/>
      <c r="AC37" s="343">
        <f>'7211'!K35</f>
        <v>4733693</v>
      </c>
      <c r="AD37" s="342">
        <v>1.690944662847807E-2</v>
      </c>
      <c r="AE37" s="273"/>
    </row>
    <row r="38" spans="1:31" ht="19" customHeight="1">
      <c r="A38" s="314">
        <v>32</v>
      </c>
      <c r="B38" s="402" t="s">
        <v>67</v>
      </c>
      <c r="C38" s="403" t="s">
        <v>102</v>
      </c>
      <c r="D38" s="315"/>
      <c r="E38" s="451">
        <v>0</v>
      </c>
      <c r="F38" s="452">
        <v>0</v>
      </c>
      <c r="G38" s="316"/>
      <c r="H38" s="332">
        <f>生産者価格評価表!AW38</f>
        <v>71960896</v>
      </c>
      <c r="I38" s="333">
        <f>ABS(生産者価格評価表!BA38)</f>
        <v>4981</v>
      </c>
      <c r="J38" s="334">
        <f t="shared" si="0"/>
        <v>6.9218148701205727E-5</v>
      </c>
      <c r="K38" s="335">
        <f t="shared" si="1"/>
        <v>0.9999307818512988</v>
      </c>
      <c r="L38" s="321"/>
      <c r="M38" s="336">
        <f>生産者価格評価表!BC38</f>
        <v>71956894</v>
      </c>
      <c r="N38" s="337">
        <f>雇用表!D38</f>
        <v>8484039</v>
      </c>
      <c r="O38" s="337">
        <f>雇用表!I38</f>
        <v>7919783</v>
      </c>
      <c r="P38" s="338">
        <f t="shared" si="2"/>
        <v>0.11790446374742078</v>
      </c>
      <c r="Q38" s="339">
        <f t="shared" si="3"/>
        <v>0.11006288014599407</v>
      </c>
      <c r="R38" s="278"/>
      <c r="S38" s="336">
        <f>生産者価格評価表!BC38</f>
        <v>71956894</v>
      </c>
      <c r="T38" s="446">
        <v>42676627</v>
      </c>
      <c r="U38" s="342">
        <f t="shared" si="4"/>
        <v>0.59308600785353516</v>
      </c>
      <c r="V38" s="328"/>
      <c r="W38" s="560">
        <f>生産者価格評価表!BC38</f>
        <v>71956894</v>
      </c>
      <c r="X38" s="343">
        <v>36988367</v>
      </c>
      <c r="Y38" s="342">
        <f t="shared" si="5"/>
        <v>0.51403506938473464</v>
      </c>
      <c r="Z38" s="555">
        <f>賃金!L36</f>
        <v>31762228</v>
      </c>
      <c r="AA38" s="556">
        <f t="shared" si="6"/>
        <v>0.44140632306891958</v>
      </c>
      <c r="AB38" s="330"/>
      <c r="AC38" s="343">
        <f>'7211'!K36</f>
        <v>10877307</v>
      </c>
      <c r="AD38" s="342">
        <v>3.921227506230851E-2</v>
      </c>
      <c r="AE38" s="273"/>
    </row>
    <row r="39" spans="1:31" ht="19" customHeight="1">
      <c r="A39" s="314">
        <v>33</v>
      </c>
      <c r="B39" s="402" t="s">
        <v>68</v>
      </c>
      <c r="C39" s="403" t="s">
        <v>239</v>
      </c>
      <c r="D39" s="315"/>
      <c r="E39" s="451">
        <v>0</v>
      </c>
      <c r="F39" s="452">
        <v>0</v>
      </c>
      <c r="G39" s="316"/>
      <c r="H39" s="332">
        <f>生産者価格評価表!AW39</f>
        <v>4857860</v>
      </c>
      <c r="I39" s="333">
        <f>ABS(生産者価格評価表!BA39)</f>
        <v>102068</v>
      </c>
      <c r="J39" s="334">
        <f t="shared" si="0"/>
        <v>2.1010897802736184E-2</v>
      </c>
      <c r="K39" s="335">
        <f t="shared" si="1"/>
        <v>0.97898910219726387</v>
      </c>
      <c r="L39" s="321"/>
      <c r="M39" s="336">
        <f>生産者価格評価表!BC39</f>
        <v>4774680</v>
      </c>
      <c r="N39" s="337">
        <f>雇用表!D39</f>
        <v>614888</v>
      </c>
      <c r="O39" s="337">
        <f>雇用表!I39</f>
        <v>438426</v>
      </c>
      <c r="P39" s="338">
        <f t="shared" si="2"/>
        <v>0.12878098636976718</v>
      </c>
      <c r="Q39" s="339">
        <f t="shared" si="3"/>
        <v>9.1823116941868357E-2</v>
      </c>
      <c r="R39" s="278"/>
      <c r="S39" s="336">
        <f>生産者価格評価表!BC39</f>
        <v>4774680</v>
      </c>
      <c r="T39" s="446">
        <v>2947229</v>
      </c>
      <c r="U39" s="342">
        <f t="shared" si="4"/>
        <v>0.61726209924015851</v>
      </c>
      <c r="V39" s="328"/>
      <c r="W39" s="560">
        <f>生産者価格評価表!BC39</f>
        <v>4774680</v>
      </c>
      <c r="X39" s="343">
        <v>2540446</v>
      </c>
      <c r="Y39" s="342">
        <f t="shared" si="5"/>
        <v>0.53206623271088327</v>
      </c>
      <c r="Z39" s="555">
        <f>賃金!L37</f>
        <v>2278393</v>
      </c>
      <c r="AA39" s="556">
        <f t="shared" si="6"/>
        <v>0.47718234520428593</v>
      </c>
      <c r="AB39" s="330"/>
      <c r="AC39" s="343">
        <f>'7211'!K37</f>
        <v>2313849</v>
      </c>
      <c r="AD39" s="342">
        <v>9.8353550522997137E-3</v>
      </c>
      <c r="AE39" s="273"/>
    </row>
    <row r="40" spans="1:31" ht="19" customHeight="1">
      <c r="A40" s="314">
        <v>34</v>
      </c>
      <c r="B40" s="402" t="s">
        <v>69</v>
      </c>
      <c r="C40" s="403" t="s">
        <v>240</v>
      </c>
      <c r="D40" s="315"/>
      <c r="E40" s="451">
        <v>0</v>
      </c>
      <c r="F40" s="452">
        <v>0</v>
      </c>
      <c r="G40" s="316"/>
      <c r="H40" s="332">
        <f>生産者価格評価表!AW40</f>
        <v>84930852</v>
      </c>
      <c r="I40" s="333">
        <f>ABS(生産者価格評価表!BA40)</f>
        <v>4091790</v>
      </c>
      <c r="J40" s="334">
        <f t="shared" si="0"/>
        <v>4.8177898886496512E-2</v>
      </c>
      <c r="K40" s="335">
        <f t="shared" si="1"/>
        <v>0.95182210111350352</v>
      </c>
      <c r="L40" s="321"/>
      <c r="M40" s="336">
        <f>生産者価格評価表!BC40</f>
        <v>84568284</v>
      </c>
      <c r="N40" s="337">
        <f>雇用表!D40</f>
        <v>8177341</v>
      </c>
      <c r="O40" s="337">
        <f>雇用表!I40</f>
        <v>6770893</v>
      </c>
      <c r="P40" s="338">
        <f t="shared" si="2"/>
        <v>9.6695127454637722E-2</v>
      </c>
      <c r="Q40" s="339">
        <f t="shared" si="3"/>
        <v>8.0064211779442049E-2</v>
      </c>
      <c r="R40" s="278"/>
      <c r="S40" s="336">
        <f>生産者価格評価表!BC40</f>
        <v>84568284</v>
      </c>
      <c r="T40" s="446">
        <v>50405932</v>
      </c>
      <c r="U40" s="342">
        <f t="shared" si="4"/>
        <v>0.59603824998979527</v>
      </c>
      <c r="V40" s="328"/>
      <c r="W40" s="560">
        <f>生産者価格評価表!BC40</f>
        <v>84568284</v>
      </c>
      <c r="X40" s="343">
        <v>29701782</v>
      </c>
      <c r="Y40" s="342">
        <f t="shared" si="5"/>
        <v>0.35121656246448135</v>
      </c>
      <c r="Z40" s="555">
        <f>賃金!L38</f>
        <v>25366586</v>
      </c>
      <c r="AA40" s="556">
        <f t="shared" si="6"/>
        <v>0.29995389288021973</v>
      </c>
      <c r="AB40" s="330"/>
      <c r="AC40" s="343">
        <f>'7211'!K38</f>
        <v>4182204</v>
      </c>
      <c r="AD40" s="342">
        <v>0.11722728622507728</v>
      </c>
      <c r="AE40" s="273"/>
    </row>
    <row r="41" spans="1:31" ht="19" customHeight="1">
      <c r="A41" s="314">
        <v>35</v>
      </c>
      <c r="B41" s="402" t="s">
        <v>70</v>
      </c>
      <c r="C41" s="403" t="s">
        <v>241</v>
      </c>
      <c r="D41" s="315"/>
      <c r="E41" s="451">
        <v>2.4065710635694622E-5</v>
      </c>
      <c r="F41" s="452">
        <v>9.9211704282147083E-6</v>
      </c>
      <c r="G41" s="316"/>
      <c r="H41" s="332">
        <f>生産者価格評価表!AW41</f>
        <v>39256223</v>
      </c>
      <c r="I41" s="333">
        <f>ABS(生産者価格評価表!BA41)</f>
        <v>434569</v>
      </c>
      <c r="J41" s="334">
        <f t="shared" si="0"/>
        <v>1.1070066521682435E-2</v>
      </c>
      <c r="K41" s="335">
        <f t="shared" si="1"/>
        <v>0.98892993347831759</v>
      </c>
      <c r="L41" s="321"/>
      <c r="M41" s="336">
        <f>生産者価格評価表!BC41</f>
        <v>39579511</v>
      </c>
      <c r="N41" s="337">
        <f>雇用表!D41</f>
        <v>7355962</v>
      </c>
      <c r="O41" s="337">
        <f>雇用表!I41</f>
        <v>5681424</v>
      </c>
      <c r="P41" s="338">
        <f t="shared" si="2"/>
        <v>0.18585277620029211</v>
      </c>
      <c r="Q41" s="339">
        <f t="shared" si="3"/>
        <v>0.14354457284729971</v>
      </c>
      <c r="R41" s="278"/>
      <c r="S41" s="336">
        <f>生産者価格評価表!BC41</f>
        <v>39579511</v>
      </c>
      <c r="T41" s="446">
        <v>21869620</v>
      </c>
      <c r="U41" s="342">
        <f t="shared" si="4"/>
        <v>0.55254901961775127</v>
      </c>
      <c r="V41" s="328"/>
      <c r="W41" s="560">
        <f>生産者価格評価表!BC41</f>
        <v>39579511</v>
      </c>
      <c r="X41" s="343">
        <v>12369316</v>
      </c>
      <c r="Y41" s="342">
        <f t="shared" si="5"/>
        <v>0.31251816122740878</v>
      </c>
      <c r="Z41" s="555">
        <f>賃金!L39</f>
        <v>10896202</v>
      </c>
      <c r="AA41" s="556">
        <f t="shared" si="6"/>
        <v>0.27529905561491147</v>
      </c>
      <c r="AB41" s="330"/>
      <c r="AC41" s="343">
        <f>'7211'!K39</f>
        <v>30332635</v>
      </c>
      <c r="AD41" s="342">
        <v>0.11106645872637499</v>
      </c>
      <c r="AE41" s="273"/>
    </row>
    <row r="42" spans="1:31" ht="19" customHeight="1">
      <c r="A42" s="314">
        <v>36</v>
      </c>
      <c r="B42" s="402" t="s">
        <v>71</v>
      </c>
      <c r="C42" s="403" t="s">
        <v>242</v>
      </c>
      <c r="D42" s="315"/>
      <c r="E42" s="451">
        <v>0</v>
      </c>
      <c r="F42" s="452">
        <v>0</v>
      </c>
      <c r="G42" s="316"/>
      <c r="H42" s="332">
        <f>生産者価格評価表!AW42</f>
        <v>1482084</v>
      </c>
      <c r="I42" s="333">
        <f>ABS(生産者価格評価表!BA42)</f>
        <v>0</v>
      </c>
      <c r="J42" s="334">
        <f t="shared" si="0"/>
        <v>0</v>
      </c>
      <c r="K42" s="335">
        <f t="shared" si="1"/>
        <v>1</v>
      </c>
      <c r="L42" s="321"/>
      <c r="M42" s="336">
        <f>生産者価格評価表!BC42</f>
        <v>1482084</v>
      </c>
      <c r="N42" s="337">
        <f>雇用表!D42</f>
        <v>0</v>
      </c>
      <c r="O42" s="337">
        <f>雇用表!I42</f>
        <v>0</v>
      </c>
      <c r="P42" s="338">
        <f t="shared" si="2"/>
        <v>0</v>
      </c>
      <c r="Q42" s="339">
        <f t="shared" si="3"/>
        <v>0</v>
      </c>
      <c r="R42" s="278"/>
      <c r="S42" s="336">
        <f>生産者価格評価表!BC42</f>
        <v>1482084</v>
      </c>
      <c r="T42" s="446">
        <v>0</v>
      </c>
      <c r="U42" s="342">
        <f t="shared" si="4"/>
        <v>0</v>
      </c>
      <c r="V42" s="328"/>
      <c r="W42" s="560">
        <f>生産者価格評価表!BC42</f>
        <v>1482084</v>
      </c>
      <c r="X42" s="343">
        <v>0</v>
      </c>
      <c r="Y42" s="342">
        <f t="shared" si="5"/>
        <v>0</v>
      </c>
      <c r="Z42" s="555">
        <f>賃金!L40</f>
        <v>0</v>
      </c>
      <c r="AA42" s="556">
        <f t="shared" si="6"/>
        <v>0</v>
      </c>
      <c r="AB42" s="330"/>
      <c r="AC42" s="343">
        <f>'7211'!K40</f>
        <v>0</v>
      </c>
      <c r="AD42" s="342">
        <v>1.9961399752901746E-3</v>
      </c>
      <c r="AE42" s="273"/>
    </row>
    <row r="43" spans="1:31" ht="19" customHeight="1" thickBot="1">
      <c r="A43" s="314">
        <v>37</v>
      </c>
      <c r="B43" s="406" t="s">
        <v>72</v>
      </c>
      <c r="C43" s="413" t="s">
        <v>243</v>
      </c>
      <c r="D43" s="315"/>
      <c r="E43" s="453">
        <v>1.5753233448746726E-2</v>
      </c>
      <c r="F43" s="454">
        <v>3.6043000647173973E-2</v>
      </c>
      <c r="G43" s="316"/>
      <c r="H43" s="344">
        <f>生産者価格評価表!AW43</f>
        <v>4704271</v>
      </c>
      <c r="I43" s="345">
        <f>ABS(生産者価格評価表!BA43)</f>
        <v>1272367</v>
      </c>
      <c r="J43" s="346">
        <f t="shared" si="0"/>
        <v>0.27047060001432743</v>
      </c>
      <c r="K43" s="347">
        <f t="shared" si="1"/>
        <v>0.72952939998567257</v>
      </c>
      <c r="L43" s="321"/>
      <c r="M43" s="348">
        <f>生産者価格評価表!BC43</f>
        <v>7735345</v>
      </c>
      <c r="N43" s="349">
        <f>雇用表!D43</f>
        <v>13794</v>
      </c>
      <c r="O43" s="349">
        <f>雇用表!I43</f>
        <v>13086</v>
      </c>
      <c r="P43" s="350">
        <f t="shared" si="2"/>
        <v>1.7832430227740328E-3</v>
      </c>
      <c r="Q43" s="351">
        <f t="shared" si="3"/>
        <v>1.6917151077295194E-3</v>
      </c>
      <c r="R43" s="278"/>
      <c r="S43" s="348">
        <f>生産者価格評価表!BC43</f>
        <v>7735345</v>
      </c>
      <c r="T43" s="447">
        <v>5028166</v>
      </c>
      <c r="U43" s="352">
        <f t="shared" si="4"/>
        <v>0.65002478881032455</v>
      </c>
      <c r="V43" s="328"/>
      <c r="W43" s="561">
        <f>生産者価格評価表!BC43</f>
        <v>7735345</v>
      </c>
      <c r="X43" s="353">
        <v>57416</v>
      </c>
      <c r="Y43" s="352">
        <f t="shared" si="5"/>
        <v>7.4225519353047602E-3</v>
      </c>
      <c r="Z43" s="557">
        <f>賃金!L41</f>
        <v>52943</v>
      </c>
      <c r="AA43" s="558">
        <f t="shared" si="6"/>
        <v>6.8442971839006534E-3</v>
      </c>
      <c r="AB43" s="330"/>
      <c r="AC43" s="353">
        <f>'7211'!K41</f>
        <v>1818</v>
      </c>
      <c r="AD43" s="352">
        <v>4.6907774383036826E-3</v>
      </c>
      <c r="AE43" s="273"/>
    </row>
    <row r="44" spans="1:31" ht="31.5" customHeight="1" thickBot="1">
      <c r="H44" s="278"/>
      <c r="I44" s="278"/>
      <c r="J44" s="278"/>
      <c r="K44" s="278"/>
      <c r="L44" s="278"/>
      <c r="M44" s="278"/>
      <c r="N44" s="278"/>
      <c r="O44" s="278"/>
      <c r="P44" s="278"/>
      <c r="Q44" s="278"/>
      <c r="R44" s="278"/>
      <c r="AC44" s="355">
        <f>SUM(AC7:AC43)</f>
        <v>282506843</v>
      </c>
      <c r="AD44" s="728">
        <f>SUM(AD7:AD43)</f>
        <v>1.4748057862613979</v>
      </c>
    </row>
    <row r="45" spans="1:31" ht="19" customHeight="1">
      <c r="C45" s="275" t="s">
        <v>16</v>
      </c>
      <c r="E45" s="275" t="s">
        <v>2062</v>
      </c>
      <c r="H45" s="278"/>
      <c r="I45" s="278"/>
      <c r="J45" s="278"/>
      <c r="K45" s="278"/>
      <c r="L45" s="278"/>
      <c r="M45" s="278"/>
      <c r="N45" s="278"/>
      <c r="O45" s="278"/>
      <c r="P45" s="278"/>
      <c r="Q45" s="278"/>
      <c r="R45" s="278"/>
    </row>
    <row r="46" spans="1:31" ht="19" customHeight="1">
      <c r="C46" s="275" t="s">
        <v>17</v>
      </c>
      <c r="E46" s="275" t="s">
        <v>2063</v>
      </c>
      <c r="H46" s="278"/>
      <c r="I46" s="278"/>
      <c r="J46" s="278"/>
      <c r="K46" s="278"/>
      <c r="L46" s="278"/>
      <c r="M46" s="278"/>
      <c r="N46" s="278"/>
      <c r="O46" s="278"/>
      <c r="P46" s="278"/>
      <c r="Q46" s="278"/>
      <c r="R46" s="278"/>
    </row>
    <row r="47" spans="1:31" ht="19" customHeight="1">
      <c r="C47" s="275" t="s">
        <v>22</v>
      </c>
      <c r="E47" s="275" t="s">
        <v>2064</v>
      </c>
      <c r="H47" s="278"/>
      <c r="I47" s="278"/>
      <c r="J47" s="278"/>
      <c r="K47" s="278"/>
      <c r="L47" s="278"/>
      <c r="M47" s="278"/>
      <c r="N47" s="278"/>
      <c r="O47" s="278"/>
      <c r="P47" s="278"/>
      <c r="Q47" s="278"/>
      <c r="R47" s="278"/>
    </row>
    <row r="48" spans="1:31" ht="19" customHeight="1">
      <c r="C48" s="275" t="s">
        <v>19</v>
      </c>
      <c r="E48" s="275" t="s">
        <v>136</v>
      </c>
      <c r="H48" s="278"/>
      <c r="I48" s="278"/>
      <c r="J48" s="278"/>
      <c r="K48" s="278"/>
      <c r="L48" s="278"/>
      <c r="M48" s="278"/>
      <c r="N48" s="278"/>
      <c r="O48" s="278"/>
      <c r="P48" s="278"/>
      <c r="Q48" s="278"/>
      <c r="R48" s="278"/>
    </row>
    <row r="49" spans="3:18" ht="19" customHeight="1">
      <c r="C49" s="275" t="s">
        <v>18</v>
      </c>
      <c r="E49" s="275" t="s">
        <v>232</v>
      </c>
      <c r="H49" s="278"/>
      <c r="I49" s="278"/>
      <c r="J49" s="278"/>
      <c r="K49" s="278"/>
      <c r="L49" s="278"/>
      <c r="M49" s="278"/>
      <c r="N49" s="278"/>
      <c r="O49" s="278"/>
      <c r="P49" s="278"/>
      <c r="Q49" s="278"/>
      <c r="R49" s="278"/>
    </row>
    <row r="50" spans="3:18" ht="19" customHeight="1">
      <c r="C50" s="275" t="s">
        <v>20</v>
      </c>
      <c r="E50" s="275" t="s">
        <v>132</v>
      </c>
      <c r="H50" s="278"/>
      <c r="I50" s="278"/>
      <c r="J50" s="278"/>
      <c r="K50" s="278"/>
      <c r="L50" s="278"/>
      <c r="M50" s="278"/>
      <c r="N50" s="278"/>
      <c r="O50" s="278"/>
      <c r="P50" s="278"/>
      <c r="Q50" s="278"/>
      <c r="R50" s="278"/>
    </row>
    <row r="51" spans="3:18" ht="19" customHeight="1">
      <c r="C51" s="275" t="s">
        <v>21</v>
      </c>
      <c r="E51" s="275" t="s">
        <v>133</v>
      </c>
      <c r="H51" s="278"/>
      <c r="I51" s="278"/>
      <c r="J51" s="278"/>
      <c r="K51" s="278"/>
      <c r="L51" s="278"/>
      <c r="M51" s="278"/>
      <c r="N51" s="278"/>
      <c r="O51" s="278"/>
      <c r="P51" s="278"/>
      <c r="Q51" s="278"/>
      <c r="R51" s="278"/>
    </row>
    <row r="52" spans="3:18" ht="19" customHeight="1">
      <c r="C52" s="275" t="s">
        <v>135</v>
      </c>
      <c r="E52" s="275" t="s">
        <v>134</v>
      </c>
      <c r="R52" s="278"/>
    </row>
    <row r="53" spans="3:18" ht="19" customHeight="1">
      <c r="R53" s="278"/>
    </row>
    <row r="54" spans="3:18">
      <c r="R54" s="278"/>
    </row>
    <row r="55" spans="3:18">
      <c r="R55" s="278"/>
    </row>
    <row r="56" spans="3:18">
      <c r="R56" s="278"/>
    </row>
    <row r="57" spans="3:18">
      <c r="R57" s="278"/>
    </row>
    <row r="58" spans="3:18">
      <c r="R58" s="278"/>
    </row>
    <row r="59" spans="3:18">
      <c r="R59" s="278"/>
    </row>
    <row r="60" spans="3:18">
      <c r="R60" s="278"/>
    </row>
    <row r="61" spans="3:18">
      <c r="R61" s="278"/>
    </row>
    <row r="62" spans="3:18">
      <c r="R62" s="278"/>
    </row>
    <row r="63" spans="3:18">
      <c r="R63" s="278"/>
    </row>
    <row r="64" spans="3:18">
      <c r="R64" s="278"/>
    </row>
    <row r="65" spans="18:18">
      <c r="R65" s="278"/>
    </row>
    <row r="66" spans="18:18">
      <c r="R66" s="278"/>
    </row>
    <row r="67" spans="18:18">
      <c r="R67" s="278"/>
    </row>
    <row r="68" spans="18:18">
      <c r="R68" s="278"/>
    </row>
    <row r="69" spans="18:18">
      <c r="R69" s="278"/>
    </row>
    <row r="70" spans="18:18">
      <c r="R70" s="278"/>
    </row>
    <row r="71" spans="18:18">
      <c r="R71" s="278"/>
    </row>
    <row r="72" spans="18:18">
      <c r="R72" s="278"/>
    </row>
    <row r="73" spans="18:18">
      <c r="R73" s="278"/>
    </row>
    <row r="74" spans="18:18">
      <c r="R74" s="278"/>
    </row>
    <row r="75" spans="18:18">
      <c r="R75" s="278"/>
    </row>
    <row r="76" spans="18:18">
      <c r="R76" s="278"/>
    </row>
    <row r="77" spans="18:18">
      <c r="R77" s="278"/>
    </row>
    <row r="78" spans="18:18">
      <c r="R78" s="278"/>
    </row>
    <row r="79" spans="18:18">
      <c r="R79" s="278"/>
    </row>
    <row r="80" spans="18:18">
      <c r="R80" s="278"/>
    </row>
    <row r="81" spans="18:18">
      <c r="R81" s="278"/>
    </row>
    <row r="82" spans="18:18">
      <c r="R82" s="278"/>
    </row>
    <row r="83" spans="18:18">
      <c r="R83" s="278"/>
    </row>
    <row r="84" spans="18:18">
      <c r="R84" s="278"/>
    </row>
    <row r="85" spans="18:18">
      <c r="R85" s="278"/>
    </row>
    <row r="86" spans="18:18">
      <c r="R86" s="278"/>
    </row>
    <row r="87" spans="18:18">
      <c r="R87" s="278"/>
    </row>
    <row r="88" spans="18:18">
      <c r="R88" s="278"/>
    </row>
    <row r="89" spans="18:18">
      <c r="R89" s="278"/>
    </row>
    <row r="90" spans="18:18">
      <c r="R90" s="278"/>
    </row>
    <row r="91" spans="18:18">
      <c r="R91" s="278"/>
    </row>
    <row r="92" spans="18:18">
      <c r="R92" s="278"/>
    </row>
    <row r="93" spans="18:18">
      <c r="R93" s="278"/>
    </row>
    <row r="94" spans="18:18">
      <c r="R94" s="278"/>
    </row>
    <row r="95" spans="18:18">
      <c r="R95" s="278"/>
    </row>
    <row r="96" spans="18:18">
      <c r="R96" s="278"/>
    </row>
    <row r="97" spans="18:18">
      <c r="R97" s="278"/>
    </row>
    <row r="98" spans="18:18">
      <c r="R98" s="278"/>
    </row>
    <row r="99" spans="18:18">
      <c r="R99" s="278"/>
    </row>
    <row r="100" spans="18:18">
      <c r="R100" s="278"/>
    </row>
    <row r="101" spans="18:18">
      <c r="R101" s="278"/>
    </row>
    <row r="102" spans="18:18">
      <c r="R102" s="278"/>
    </row>
    <row r="103" spans="18:18">
      <c r="R103" s="278"/>
    </row>
    <row r="104" spans="18:18">
      <c r="R104" s="278"/>
    </row>
    <row r="105" spans="18:18">
      <c r="R105" s="278"/>
    </row>
    <row r="106" spans="18:18">
      <c r="R106" s="278"/>
    </row>
    <row r="107" spans="18:18">
      <c r="R107" s="278"/>
    </row>
    <row r="108" spans="18:18">
      <c r="R108" s="278"/>
    </row>
    <row r="109" spans="18:18">
      <c r="R109" s="278"/>
    </row>
    <row r="110" spans="18:18">
      <c r="R110" s="278"/>
    </row>
    <row r="111" spans="18:18">
      <c r="R111" s="278"/>
    </row>
    <row r="112" spans="18:18">
      <c r="R112" s="278"/>
    </row>
    <row r="113" spans="18:18">
      <c r="R113" s="278"/>
    </row>
    <row r="114" spans="18:18">
      <c r="R114" s="278"/>
    </row>
    <row r="115" spans="18:18">
      <c r="R115" s="278"/>
    </row>
    <row r="116" spans="18:18">
      <c r="R116" s="278"/>
    </row>
    <row r="117" spans="18:18">
      <c r="R117" s="278"/>
    </row>
    <row r="118" spans="18:18">
      <c r="R118" s="278"/>
    </row>
    <row r="119" spans="18:18">
      <c r="R119" s="278"/>
    </row>
    <row r="120" spans="18:18">
      <c r="R120" s="278"/>
    </row>
    <row r="121" spans="18:18">
      <c r="R121" s="278"/>
    </row>
    <row r="122" spans="18:18">
      <c r="R122" s="278"/>
    </row>
    <row r="123" spans="18:18">
      <c r="R123" s="278"/>
    </row>
    <row r="124" spans="18:18">
      <c r="R124" s="278"/>
    </row>
    <row r="125" spans="18:18">
      <c r="R125" s="278"/>
    </row>
    <row r="126" spans="18:18">
      <c r="R126" s="278"/>
    </row>
    <row r="127" spans="18:18">
      <c r="R127" s="278"/>
    </row>
    <row r="128" spans="18:18">
      <c r="R128" s="278"/>
    </row>
    <row r="129" spans="18:18">
      <c r="R129" s="278"/>
    </row>
    <row r="130" spans="18:18">
      <c r="R130" s="278"/>
    </row>
    <row r="131" spans="18:18">
      <c r="R131" s="278"/>
    </row>
    <row r="132" spans="18:18">
      <c r="R132" s="278"/>
    </row>
    <row r="133" spans="18:18">
      <c r="R133" s="278"/>
    </row>
    <row r="134" spans="18:18">
      <c r="R134" s="278"/>
    </row>
    <row r="135" spans="18:18">
      <c r="R135" s="278"/>
    </row>
    <row r="136" spans="18:18">
      <c r="R136" s="278"/>
    </row>
    <row r="137" spans="18:18">
      <c r="R137" s="278"/>
    </row>
    <row r="138" spans="18:18">
      <c r="R138" s="278"/>
    </row>
    <row r="139" spans="18:18">
      <c r="R139" s="278"/>
    </row>
    <row r="140" spans="18:18">
      <c r="R140" s="278"/>
    </row>
  </sheetData>
  <mergeCells count="16">
    <mergeCell ref="U3:U6"/>
    <mergeCell ref="W3:W6"/>
    <mergeCell ref="X3:X6"/>
    <mergeCell ref="S3:S6"/>
    <mergeCell ref="B3:C6"/>
    <mergeCell ref="E3:F3"/>
    <mergeCell ref="E4:E5"/>
    <mergeCell ref="F4:F5"/>
    <mergeCell ref="T3:T6"/>
    <mergeCell ref="AF3:AG5"/>
    <mergeCell ref="AH3:AH6"/>
    <mergeCell ref="Y3:Y6"/>
    <mergeCell ref="AC3:AC6"/>
    <mergeCell ref="AD3:AD6"/>
    <mergeCell ref="Z3:Z6"/>
    <mergeCell ref="AA3:AA6"/>
  </mergeCells>
  <phoneticPr fontId="2"/>
  <pageMargins left="0.25" right="0.25" top="0.75" bottom="0.75" header="0.3" footer="0.3"/>
  <pageSetup paperSize="8"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15</vt:i4>
      </vt:variant>
    </vt:vector>
  </HeadingPairs>
  <TitlesOfParts>
    <vt:vector size="35" baseType="lpstr">
      <vt:lpstr>概要</vt:lpstr>
      <vt:lpstr>S</vt:lpstr>
      <vt:lpstr>手引</vt:lpstr>
      <vt:lpstr>入力と結果</vt:lpstr>
      <vt:lpstr>消費転換率</vt:lpstr>
      <vt:lpstr>まとめ</vt:lpstr>
      <vt:lpstr>波及効果グラフ</vt:lpstr>
      <vt:lpstr>波及推計</vt:lpstr>
      <vt:lpstr>係数表</vt:lpstr>
      <vt:lpstr>7211</vt:lpstr>
      <vt:lpstr>賃金</vt:lpstr>
      <vt:lpstr>生産者価格評価表</vt:lpstr>
      <vt:lpstr>投入係数表</vt:lpstr>
      <vt:lpstr>逆行列係数表</vt:lpstr>
      <vt:lpstr>雇用表</vt:lpstr>
      <vt:lpstr>I</vt:lpstr>
      <vt:lpstr>Ḿ</vt:lpstr>
      <vt:lpstr>環境</vt:lpstr>
      <vt:lpstr>環境係数</vt:lpstr>
      <vt:lpstr>部門</vt:lpstr>
      <vt:lpstr>DProduce_inc</vt:lpstr>
      <vt:lpstr>DPurchase_inc</vt:lpstr>
      <vt:lpstr>margin_D</vt:lpstr>
      <vt:lpstr>margin_set</vt:lpstr>
      <vt:lpstr>margin_title</vt:lpstr>
      <vt:lpstr>概要!Print_Area</vt:lpstr>
      <vt:lpstr>係数表!Print_Area</vt:lpstr>
      <vt:lpstr>手引!Print_Area</vt:lpstr>
      <vt:lpstr>消費転換率!Print_Area</vt:lpstr>
      <vt:lpstr>逆行列係数表!Print_Titles</vt:lpstr>
      <vt:lpstr>係数表!Print_Titles</vt:lpstr>
      <vt:lpstr>生産者価格評価表!Print_Titles</vt:lpstr>
      <vt:lpstr>投入係数表!Print_Titles</vt:lpstr>
      <vt:lpstr>入力と結果!Print_Titles</vt:lpstr>
      <vt:lpstr>波及推計!Print_Titles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2026-03-10T05:11:29Z</dcterms:modified>
</cp:coreProperties>
</file>