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E3968729-D22D-4EC5-8845-C4CC5EDF7565}" xr6:coauthVersionLast="47" xr6:coauthVersionMax="47" xr10:uidLastSave="{00000000-0000-0000-0000-000000000000}"/>
  <bookViews>
    <workbookView xWindow="3780" yWindow="1170" windowWidth="21570" windowHeight="13140" tabRatio="892" xr2:uid="{00000000-000D-0000-FFFF-FFFF00000000}"/>
  </bookViews>
  <sheets>
    <sheet name="1概要" sheetId="20" r:id="rId1"/>
    <sheet name="2S" sheetId="28" r:id="rId2"/>
    <sheet name="3利用の手引" sheetId="14" r:id="rId3"/>
    <sheet name="4入力と結果" sheetId="1" r:id="rId4"/>
    <sheet name="5消費転換率" sheetId="9" r:id="rId5"/>
    <sheet name="6まとめ" sheetId="27" r:id="rId6"/>
    <sheet name="7波及効果グラフ" sheetId="33" r:id="rId7"/>
    <sheet name="8波及推計" sheetId="6" r:id="rId8"/>
    <sheet name="9各種係数表" sheetId="3" r:id="rId9"/>
    <sheet name="10 7211" sheetId="29" r:id="rId10"/>
    <sheet name="11賃金" sheetId="32" r:id="rId11"/>
    <sheet name="12生産者価格評価表" sheetId="15" r:id="rId12"/>
    <sheet name="13投入係数表" sheetId="16" r:id="rId13"/>
    <sheet name="14逆行列係数表" sheetId="17" r:id="rId14"/>
    <sheet name="15雇用表" sheetId="22" r:id="rId15"/>
    <sheet name="16I" sheetId="25" r:id="rId16"/>
    <sheet name="17Ḿ" sheetId="26" r:id="rId17"/>
    <sheet name="18部門" sheetId="31" r:id="rId18"/>
  </sheets>
  <definedNames>
    <definedName name="_xlnm._FilterDatabase" localSheetId="8" hidden="1">'9各種係数表'!#REF!</definedName>
    <definedName name="DProduce_inc">'4入力と結果'!$F$7:$F$43</definedName>
    <definedName name="DPurchase_inc">'4入力と結果'!$D$7:$D$43</definedName>
    <definedName name="margin_arrange">'4入力と結果'!#REF!</definedName>
    <definedName name="margin_C">'9各種係数表'!#REF!</definedName>
    <definedName name="margin_D">'9各種係数表'!$E$7:$F$43</definedName>
    <definedName name="margin_set">'8波及推計'!$H$7:$I$43</definedName>
    <definedName name="margin_title">'8波及推計'!$H$3</definedName>
    <definedName name="_xlnm.Print_Area" localSheetId="0">'1概要'!$A$1:$B$23</definedName>
    <definedName name="_xlnm.Print_Area" localSheetId="2">'3利用の手引'!$A$1:$B$20</definedName>
    <definedName name="_xlnm.Print_Area" localSheetId="4">'5消費転換率'!$A$1:$D$26</definedName>
    <definedName name="_xlnm.Print_Area" localSheetId="8">'9各種係数表'!$A$1:$AE$53</definedName>
    <definedName name="_xlnm.Print_Titles" localSheetId="11">'12生産者価格評価表'!$B:$C,'12生産者価格評価表'!$3:$6</definedName>
    <definedName name="_xlnm.Print_Titles" localSheetId="12">'13投入係数表'!$B:$C,'13投入係数表'!$3:$6</definedName>
    <definedName name="_xlnm.Print_Titles" localSheetId="13">'14逆行列係数表'!$B:$C,'14逆行列係数表'!$3:$6</definedName>
    <definedName name="_xlnm.Print_Titles" localSheetId="3">'4入力と結果'!$1:$6</definedName>
    <definedName name="_xlnm.Print_Titles" localSheetId="7">'8波及推計'!$1:$6</definedName>
    <definedName name="_xlnm.Print_Titles" localSheetId="8">'9各種係数表'!$B:$C,'9各種係数表'!$1:$6</definedName>
    <definedName name="ss_ratio">#REF!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5" i="29" l="1"/>
  <c r="C3" i="33"/>
  <c r="C4" i="33"/>
  <c r="C5" i="33"/>
  <c r="C6" i="33"/>
  <c r="C7" i="33"/>
  <c r="C8" i="33"/>
  <c r="C9" i="33"/>
  <c r="C10" i="33"/>
  <c r="C11" i="33"/>
  <c r="C12" i="33"/>
  <c r="C13" i="33"/>
  <c r="C14" i="33"/>
  <c r="C15" i="33"/>
  <c r="C16" i="33"/>
  <c r="C17" i="33"/>
  <c r="C18" i="33"/>
  <c r="C19" i="33"/>
  <c r="C20" i="33"/>
  <c r="C21" i="33"/>
  <c r="C22" i="33"/>
  <c r="C23" i="33"/>
  <c r="C24" i="33"/>
  <c r="C25" i="33"/>
  <c r="C26" i="33"/>
  <c r="C27" i="33"/>
  <c r="C28" i="33"/>
  <c r="C29" i="33"/>
  <c r="C30" i="33"/>
  <c r="C31" i="33"/>
  <c r="C32" i="33"/>
  <c r="C33" i="33"/>
  <c r="C34" i="33"/>
  <c r="C35" i="33"/>
  <c r="C36" i="33"/>
  <c r="C37" i="33"/>
  <c r="H2" i="33" l="1"/>
  <c r="J2" i="33" s="1"/>
  <c r="L2" i="33" s="1"/>
  <c r="N2" i="33" s="1"/>
  <c r="P2" i="33" s="1"/>
  <c r="R2" i="33" s="1"/>
  <c r="T2" i="33" s="1"/>
  <c r="V2" i="33" s="1"/>
  <c r="X2" i="33" s="1"/>
  <c r="Z2" i="33" s="1"/>
  <c r="AB2" i="33" s="1"/>
  <c r="AD2" i="33" s="1"/>
  <c r="AF2" i="33" s="1"/>
  <c r="AH2" i="33" s="1"/>
  <c r="AJ2" i="33" s="1"/>
  <c r="AL2" i="33" s="1"/>
  <c r="AN2" i="33" s="1"/>
  <c r="AP2" i="33" s="1"/>
  <c r="AR2" i="33" s="1"/>
  <c r="AT2" i="33" s="1"/>
  <c r="AV2" i="33" s="1"/>
  <c r="AX2" i="33" s="1"/>
  <c r="AZ2" i="33" s="1"/>
  <c r="BB2" i="33" s="1"/>
  <c r="BD2" i="33" s="1"/>
  <c r="BF2" i="33" s="1"/>
  <c r="BH2" i="33" s="1"/>
  <c r="BJ2" i="33" s="1"/>
  <c r="BL2" i="33" s="1"/>
  <c r="BN2" i="33" s="1"/>
  <c r="BP2" i="33" s="1"/>
  <c r="BR2" i="33" s="1"/>
  <c r="BT2" i="33" s="1"/>
  <c r="BV2" i="33" s="1"/>
  <c r="G2" i="33"/>
  <c r="F39" i="33" s="1"/>
  <c r="F40" i="33" s="1"/>
  <c r="I2" i="33" l="1"/>
  <c r="G39" i="33" l="1"/>
  <c r="G40" i="33" s="1"/>
  <c r="K2" i="33"/>
  <c r="M2" i="33" l="1"/>
  <c r="H39" i="33"/>
  <c r="H40" i="33" s="1"/>
  <c r="O2" i="33" l="1"/>
  <c r="I39" i="33"/>
  <c r="I40" i="33" s="1"/>
  <c r="J39" i="33" l="1"/>
  <c r="J40" i="33" s="1"/>
  <c r="Q2" i="33"/>
  <c r="K39" i="33" l="1"/>
  <c r="K40" i="33" s="1"/>
  <c r="S2" i="33"/>
  <c r="L39" i="33" l="1"/>
  <c r="L40" i="33" s="1"/>
  <c r="U2" i="33"/>
  <c r="M39" i="33" l="1"/>
  <c r="M40" i="33" s="1"/>
  <c r="W2" i="33"/>
  <c r="N39" i="33" l="1"/>
  <c r="N40" i="33" s="1"/>
  <c r="Y2" i="33"/>
  <c r="AA2" i="33" l="1"/>
  <c r="O39" i="33"/>
  <c r="O40" i="33" s="1"/>
  <c r="P39" i="33" l="1"/>
  <c r="P40" i="33" s="1"/>
  <c r="AC2" i="33"/>
  <c r="Q39" i="33" l="1"/>
  <c r="Q40" i="33" s="1"/>
  <c r="AE2" i="33"/>
  <c r="R39" i="33" l="1"/>
  <c r="R40" i="33" s="1"/>
  <c r="AG2" i="33"/>
  <c r="S39" i="33" l="1"/>
  <c r="S40" i="33" s="1"/>
  <c r="AI2" i="33"/>
  <c r="T39" i="33" l="1"/>
  <c r="T40" i="33" s="1"/>
  <c r="AK2" i="33"/>
  <c r="U39" i="33" l="1"/>
  <c r="U40" i="33" s="1"/>
  <c r="AM2" i="33"/>
  <c r="V39" i="33" l="1"/>
  <c r="V40" i="33" s="1"/>
  <c r="AO2" i="33"/>
  <c r="W39" i="33" l="1"/>
  <c r="W40" i="33" s="1"/>
  <c r="AQ2" i="33"/>
  <c r="X39" i="33" l="1"/>
  <c r="X40" i="33" s="1"/>
  <c r="AS2" i="33"/>
  <c r="Y39" i="33" l="1"/>
  <c r="Y40" i="33" s="1"/>
  <c r="AU2" i="33"/>
  <c r="Z39" i="33" l="1"/>
  <c r="Z40" i="33" s="1"/>
  <c r="AW2" i="33"/>
  <c r="AY2" i="33" l="1"/>
  <c r="AA39" i="33"/>
  <c r="AA40" i="33" s="1"/>
  <c r="AB39" i="33" l="1"/>
  <c r="AB40" i="33" s="1"/>
  <c r="BA2" i="33"/>
  <c r="AC39" i="33" l="1"/>
  <c r="AC40" i="33" s="1"/>
  <c r="BC2" i="33"/>
  <c r="AD39" i="33" l="1"/>
  <c r="AD40" i="33" s="1"/>
  <c r="BE2" i="33"/>
  <c r="AE39" i="33" l="1"/>
  <c r="AE40" i="33" s="1"/>
  <c r="BG2" i="33"/>
  <c r="AF39" i="33" l="1"/>
  <c r="AF40" i="33" s="1"/>
  <c r="BI2" i="33"/>
  <c r="BK2" i="33" l="1"/>
  <c r="AG39" i="33"/>
  <c r="AG40" i="33" s="1"/>
  <c r="AH39" i="33" l="1"/>
  <c r="AH40" i="33" s="1"/>
  <c r="BM2" i="33"/>
  <c r="AI39" i="33" l="1"/>
  <c r="AI40" i="33" s="1"/>
  <c r="BO2" i="33"/>
  <c r="AJ39" i="33" l="1"/>
  <c r="AJ40" i="33" s="1"/>
  <c r="BQ2" i="33"/>
  <c r="AK39" i="33" l="1"/>
  <c r="AK40" i="33" s="1"/>
  <c r="BS2" i="33"/>
  <c r="AL39" i="33" l="1"/>
  <c r="AL40" i="33" s="1"/>
  <c r="BU2" i="33"/>
  <c r="AM39" i="33" l="1"/>
  <c r="AM40" i="33" s="1"/>
  <c r="BW2" i="33"/>
  <c r="AN39" i="33" s="1"/>
  <c r="AN40" i="33" s="1"/>
  <c r="BE8" i="15" l="1"/>
  <c r="BE9" i="15"/>
  <c r="BE10" i="15"/>
  <c r="BE11" i="15"/>
  <c r="BE12" i="15"/>
  <c r="BE13" i="15"/>
  <c r="BE14" i="15"/>
  <c r="BE15" i="15"/>
  <c r="BE16" i="15"/>
  <c r="BE17" i="15"/>
  <c r="BE18" i="15"/>
  <c r="BE19" i="15"/>
  <c r="BE20" i="15"/>
  <c r="BE21" i="15"/>
  <c r="BE22" i="15"/>
  <c r="BE23" i="15"/>
  <c r="BE24" i="15"/>
  <c r="BE25" i="15"/>
  <c r="BE26" i="15"/>
  <c r="BE27" i="15"/>
  <c r="BE28" i="15"/>
  <c r="BE29" i="15"/>
  <c r="BE30" i="15"/>
  <c r="BE31" i="15"/>
  <c r="BE32" i="15"/>
  <c r="BE33" i="15"/>
  <c r="BE34" i="15"/>
  <c r="BE35" i="15"/>
  <c r="BE36" i="15"/>
  <c r="BE37" i="15"/>
  <c r="BE38" i="15"/>
  <c r="BE39" i="15"/>
  <c r="BE40" i="15"/>
  <c r="BE41" i="15"/>
  <c r="BE42" i="15"/>
  <c r="BE43" i="15"/>
  <c r="BE7" i="15"/>
  <c r="AA43" i="3"/>
  <c r="AA42" i="3"/>
  <c r="AA41" i="3"/>
  <c r="AA40" i="3"/>
  <c r="AA39" i="3"/>
  <c r="AA38" i="3"/>
  <c r="AA37" i="3"/>
  <c r="AA36" i="3"/>
  <c r="AA35" i="3"/>
  <c r="AA34" i="3"/>
  <c r="AA33" i="3"/>
  <c r="AA32" i="3"/>
  <c r="AA31" i="3"/>
  <c r="AA30" i="3"/>
  <c r="AA29" i="3"/>
  <c r="AA28" i="3"/>
  <c r="AA27" i="3"/>
  <c r="AA26" i="3"/>
  <c r="AA25" i="3"/>
  <c r="AA24" i="3"/>
  <c r="AA23" i="3"/>
  <c r="AA22" i="3"/>
  <c r="AA21" i="3"/>
  <c r="AA20" i="3"/>
  <c r="AA19" i="3"/>
  <c r="AA18" i="3"/>
  <c r="AA17" i="3"/>
  <c r="AA16" i="3"/>
  <c r="AA15" i="3"/>
  <c r="AA14" i="3"/>
  <c r="AA13" i="3"/>
  <c r="AA12" i="3"/>
  <c r="AA11" i="3"/>
  <c r="AA10" i="3"/>
  <c r="AA9" i="3"/>
  <c r="AA8" i="3"/>
  <c r="AA7" i="3"/>
  <c r="Z7" i="3"/>
  <c r="Z8" i="3"/>
  <c r="Z9" i="3"/>
  <c r="Z10" i="3"/>
  <c r="Z11" i="3"/>
  <c r="Z12" i="3"/>
  <c r="Z13" i="3"/>
  <c r="Z14" i="3"/>
  <c r="Z15" i="3"/>
  <c r="Z16" i="3"/>
  <c r="Z17" i="3"/>
  <c r="Z18" i="3"/>
  <c r="Z19" i="3"/>
  <c r="Z20" i="3"/>
  <c r="Z21" i="3"/>
  <c r="Z22" i="3"/>
  <c r="Z23" i="3"/>
  <c r="Z24" i="3"/>
  <c r="Z25" i="3"/>
  <c r="Z26" i="3"/>
  <c r="Z27" i="3"/>
  <c r="Z28" i="3"/>
  <c r="Z29" i="3"/>
  <c r="Z30" i="3"/>
  <c r="Z31" i="3"/>
  <c r="Z32" i="3"/>
  <c r="Z33" i="3"/>
  <c r="Z34" i="3"/>
  <c r="Z35" i="3"/>
  <c r="Z36" i="3"/>
  <c r="Z37" i="3"/>
  <c r="Z38" i="3"/>
  <c r="Z39" i="3"/>
  <c r="Z40" i="3"/>
  <c r="Z41" i="3"/>
  <c r="Z42" i="3"/>
  <c r="Z43" i="3"/>
  <c r="AO44" i="25" l="1"/>
  <c r="H112" i="32"/>
  <c r="H111" i="32"/>
  <c r="L40" i="32" s="1"/>
  <c r="H110" i="32"/>
  <c r="H109" i="32"/>
  <c r="H108" i="32"/>
  <c r="H107" i="32"/>
  <c r="H106" i="32"/>
  <c r="H105" i="32"/>
  <c r="H104" i="32"/>
  <c r="H103" i="32"/>
  <c r="H102" i="32"/>
  <c r="H101" i="32"/>
  <c r="H100" i="32"/>
  <c r="H99" i="32"/>
  <c r="H98" i="32"/>
  <c r="H97" i="32"/>
  <c r="H96" i="32"/>
  <c r="H95" i="32"/>
  <c r="H94" i="32"/>
  <c r="H93" i="32"/>
  <c r="L34" i="32" s="1"/>
  <c r="H92" i="32"/>
  <c r="H91" i="32"/>
  <c r="H90" i="32"/>
  <c r="H89" i="32"/>
  <c r="H88" i="32"/>
  <c r="H87" i="32"/>
  <c r="H86" i="32"/>
  <c r="H85" i="32"/>
  <c r="H84" i="32"/>
  <c r="H83" i="32"/>
  <c r="H82" i="32"/>
  <c r="H81" i="32"/>
  <c r="H80" i="32"/>
  <c r="H79" i="32"/>
  <c r="H78" i="32"/>
  <c r="H77" i="32"/>
  <c r="H76" i="32"/>
  <c r="H75" i="32"/>
  <c r="L30" i="32" s="1"/>
  <c r="H74" i="32"/>
  <c r="L29" i="32" s="1"/>
  <c r="H73" i="32"/>
  <c r="H72" i="32"/>
  <c r="L27" i="32" s="1"/>
  <c r="H71" i="32"/>
  <c r="H70" i="32"/>
  <c r="L26" i="32" s="1"/>
  <c r="H69" i="32"/>
  <c r="H68" i="32"/>
  <c r="H67" i="32"/>
  <c r="H66" i="32"/>
  <c r="H65" i="32"/>
  <c r="H64" i="32"/>
  <c r="H63" i="32"/>
  <c r="H62" i="32"/>
  <c r="H61" i="32"/>
  <c r="H60" i="32"/>
  <c r="H59" i="32"/>
  <c r="H58" i="32"/>
  <c r="H57" i="32"/>
  <c r="L22" i="32" s="1"/>
  <c r="H56" i="32"/>
  <c r="H55" i="32"/>
  <c r="H54" i="32"/>
  <c r="H53" i="32"/>
  <c r="H52" i="32"/>
  <c r="H51" i="32"/>
  <c r="H50" i="32"/>
  <c r="L19" i="32" s="1"/>
  <c r="H49" i="32"/>
  <c r="H48" i="32"/>
  <c r="L17" i="32" s="1"/>
  <c r="H47" i="32"/>
  <c r="H46" i="32"/>
  <c r="L16" i="32" s="1"/>
  <c r="H45" i="32"/>
  <c r="H44" i="32"/>
  <c r="L15" i="32" s="1"/>
  <c r="H43" i="32"/>
  <c r="H42" i="32"/>
  <c r="L41" i="32"/>
  <c r="H41" i="32"/>
  <c r="H40" i="32"/>
  <c r="H39" i="32"/>
  <c r="H38" i="32"/>
  <c r="L37" i="32"/>
  <c r="H37" i="32"/>
  <c r="H36" i="32"/>
  <c r="L13" i="32" s="1"/>
  <c r="L35" i="32"/>
  <c r="H35" i="32"/>
  <c r="H34" i="32"/>
  <c r="H33" i="32"/>
  <c r="L12" i="32" s="1"/>
  <c r="H32" i="32"/>
  <c r="H31" i="32"/>
  <c r="H30" i="32"/>
  <c r="H29" i="32"/>
  <c r="L28" i="32"/>
  <c r="H28" i="32"/>
  <c r="H27" i="32"/>
  <c r="H26" i="32"/>
  <c r="H25" i="32"/>
  <c r="H24" i="32"/>
  <c r="H23" i="32"/>
  <c r="H22" i="32"/>
  <c r="H21" i="32"/>
  <c r="H20" i="32"/>
  <c r="H19" i="32"/>
  <c r="L18" i="32"/>
  <c r="H18" i="32"/>
  <c r="H17" i="32"/>
  <c r="H16" i="32"/>
  <c r="H15" i="32"/>
  <c r="H14" i="32"/>
  <c r="H13" i="32"/>
  <c r="H12" i="32"/>
  <c r="H11" i="32"/>
  <c r="H10" i="32"/>
  <c r="H9" i="32"/>
  <c r="H8" i="32"/>
  <c r="H7" i="32"/>
  <c r="H6" i="32"/>
  <c r="H5" i="32"/>
  <c r="L5" i="32" s="1"/>
  <c r="D1" i="32"/>
  <c r="G112" i="29"/>
  <c r="G111" i="29"/>
  <c r="G110" i="29"/>
  <c r="G109" i="29"/>
  <c r="G108" i="29"/>
  <c r="G107" i="29"/>
  <c r="G106" i="29"/>
  <c r="G105" i="29"/>
  <c r="G104" i="29"/>
  <c r="G103" i="29"/>
  <c r="G102" i="29"/>
  <c r="G101" i="29"/>
  <c r="G100" i="29"/>
  <c r="G99" i="29"/>
  <c r="G98" i="29"/>
  <c r="G97" i="29"/>
  <c r="G96" i="29"/>
  <c r="G95" i="29"/>
  <c r="G94" i="29"/>
  <c r="G93" i="29"/>
  <c r="K34" i="29" s="1"/>
  <c r="G92" i="29"/>
  <c r="G91" i="29"/>
  <c r="G90" i="29"/>
  <c r="G89" i="29"/>
  <c r="G88" i="29"/>
  <c r="G87" i="29"/>
  <c r="G86" i="29"/>
  <c r="G85" i="29"/>
  <c r="G84" i="29"/>
  <c r="G83" i="29"/>
  <c r="G82" i="29"/>
  <c r="G81" i="29"/>
  <c r="G80" i="29"/>
  <c r="G79" i="29"/>
  <c r="G78" i="29"/>
  <c r="G77" i="29"/>
  <c r="K31" i="29" s="1"/>
  <c r="G76" i="29"/>
  <c r="G75" i="29"/>
  <c r="G74" i="29"/>
  <c r="G73" i="29"/>
  <c r="G72" i="29"/>
  <c r="G71" i="29"/>
  <c r="G70" i="29"/>
  <c r="G69" i="29"/>
  <c r="G68" i="29"/>
  <c r="G67" i="29"/>
  <c r="G66" i="29"/>
  <c r="G65" i="29"/>
  <c r="G64" i="29"/>
  <c r="G63" i="29"/>
  <c r="G62" i="29"/>
  <c r="G61" i="29"/>
  <c r="G60" i="29"/>
  <c r="G59" i="29"/>
  <c r="K23" i="29" s="1"/>
  <c r="AC25" i="3" s="1"/>
  <c r="G58" i="29"/>
  <c r="G57" i="29"/>
  <c r="K22" i="29" s="1"/>
  <c r="AC24" i="3" s="1"/>
  <c r="G56" i="29"/>
  <c r="G55" i="29"/>
  <c r="G54" i="29"/>
  <c r="G53" i="29"/>
  <c r="G52" i="29"/>
  <c r="G51" i="29"/>
  <c r="G50" i="29"/>
  <c r="G49" i="29"/>
  <c r="K18" i="29" s="1"/>
  <c r="AC20" i="3" s="1"/>
  <c r="G48" i="29"/>
  <c r="K17" i="29" s="1"/>
  <c r="AC19" i="3" s="1"/>
  <c r="G47" i="29"/>
  <c r="G46" i="29"/>
  <c r="G45" i="29"/>
  <c r="G44" i="29"/>
  <c r="G43" i="29"/>
  <c r="G42" i="29"/>
  <c r="K41" i="29"/>
  <c r="G41" i="29"/>
  <c r="K40" i="29"/>
  <c r="AC42" i="3" s="1"/>
  <c r="G40" i="29"/>
  <c r="G39" i="29"/>
  <c r="G38" i="29"/>
  <c r="K37" i="29"/>
  <c r="AC39" i="3" s="1"/>
  <c r="G37" i="29"/>
  <c r="K36" i="29"/>
  <c r="AC38" i="3" s="1"/>
  <c r="G36" i="29"/>
  <c r="K13" i="29" s="1"/>
  <c r="AC15" i="3" s="1"/>
  <c r="K35" i="29"/>
  <c r="AC37" i="3" s="1"/>
  <c r="G35" i="29"/>
  <c r="G34" i="29"/>
  <c r="K12" i="29" s="1"/>
  <c r="AC14" i="3" s="1"/>
  <c r="G33" i="29"/>
  <c r="G32" i="29"/>
  <c r="G31" i="29"/>
  <c r="K30" i="29"/>
  <c r="G30" i="29"/>
  <c r="K29" i="29"/>
  <c r="G29" i="29"/>
  <c r="K28" i="29"/>
  <c r="AC30" i="3" s="1"/>
  <c r="G28" i="29"/>
  <c r="K27" i="29"/>
  <c r="AC29" i="3" s="1"/>
  <c r="G27" i="29"/>
  <c r="G26" i="29"/>
  <c r="G25" i="29"/>
  <c r="G24" i="29"/>
  <c r="G23" i="29"/>
  <c r="G22" i="29"/>
  <c r="G21" i="29"/>
  <c r="K20" i="29"/>
  <c r="AC22" i="3" s="1"/>
  <c r="G20" i="29"/>
  <c r="K19" i="29"/>
  <c r="AC21" i="3" s="1"/>
  <c r="G19" i="29"/>
  <c r="G18" i="29"/>
  <c r="G17" i="29"/>
  <c r="G16" i="29"/>
  <c r="G15" i="29"/>
  <c r="G14" i="29"/>
  <c r="G13" i="29"/>
  <c r="G12" i="29"/>
  <c r="G11" i="29"/>
  <c r="G10" i="29"/>
  <c r="G9" i="29"/>
  <c r="G8" i="29"/>
  <c r="G7" i="29"/>
  <c r="G6" i="29"/>
  <c r="C1" i="29"/>
  <c r="O11" i="29" l="1"/>
  <c r="AC32" i="3"/>
  <c r="O17" i="29"/>
  <c r="AC43" i="3"/>
  <c r="O12" i="29"/>
  <c r="AC33" i="3"/>
  <c r="O15" i="29"/>
  <c r="AC36" i="3"/>
  <c r="O10" i="29"/>
  <c r="AC31" i="3"/>
  <c r="L23" i="32"/>
  <c r="L36" i="32"/>
  <c r="L11" i="32"/>
  <c r="L21" i="32"/>
  <c r="L24" i="32"/>
  <c r="L31" i="32"/>
  <c r="L33" i="32"/>
  <c r="L38" i="32"/>
  <c r="K8" i="29"/>
  <c r="AC10" i="3" s="1"/>
  <c r="O9" i="29"/>
  <c r="K32" i="29"/>
  <c r="K15" i="29"/>
  <c r="AC17" i="3" s="1"/>
  <c r="K6" i="29"/>
  <c r="K39" i="29"/>
  <c r="AC41" i="3" s="1"/>
  <c r="K16" i="29"/>
  <c r="AC18" i="3" s="1"/>
  <c r="K26" i="29"/>
  <c r="K5" i="29"/>
  <c r="K11" i="29"/>
  <c r="AC13" i="3" s="1"/>
  <c r="G1" i="29"/>
  <c r="K10" i="29"/>
  <c r="AC12" i="3" s="1"/>
  <c r="K9" i="29"/>
  <c r="AC11" i="3" s="1"/>
  <c r="K21" i="29"/>
  <c r="AC23" i="3" s="1"/>
  <c r="K24" i="29"/>
  <c r="AC26" i="3" s="1"/>
  <c r="K33" i="29"/>
  <c r="K38" i="29"/>
  <c r="K7" i="29"/>
  <c r="AC9" i="3" s="1"/>
  <c r="K14" i="29"/>
  <c r="AC16" i="3" s="1"/>
  <c r="K25" i="29"/>
  <c r="AC27" i="3" s="1"/>
  <c r="L32" i="32"/>
  <c r="L7" i="32"/>
  <c r="L6" i="32"/>
  <c r="H1" i="32"/>
  <c r="L10" i="32"/>
  <c r="L8" i="32"/>
  <c r="L14" i="32"/>
  <c r="L20" i="32"/>
  <c r="L9" i="32"/>
  <c r="L25" i="32"/>
  <c r="L39" i="32"/>
  <c r="O16" i="29" l="1"/>
  <c r="AC40" i="3"/>
  <c r="O6" i="29"/>
  <c r="AC8" i="3"/>
  <c r="O13" i="29"/>
  <c r="AC34" i="3"/>
  <c r="O14" i="29"/>
  <c r="AC35" i="3"/>
  <c r="O5" i="29"/>
  <c r="O1" i="29" s="1"/>
  <c r="AC7" i="3"/>
  <c r="O8" i="29"/>
  <c r="AC28" i="3"/>
  <c r="L1" i="32"/>
  <c r="O7" i="29"/>
  <c r="K1" i="29"/>
  <c r="AH7" i="3"/>
  <c r="C12" i="9"/>
  <c r="X7" i="3" l="1" a="1"/>
  <c r="X7" i="3" s="1"/>
  <c r="H9" i="6"/>
  <c r="I9" i="6"/>
  <c r="H10" i="6"/>
  <c r="I10" i="6"/>
  <c r="H11" i="6"/>
  <c r="I11" i="6"/>
  <c r="H12" i="6"/>
  <c r="I12" i="6"/>
  <c r="H13" i="6"/>
  <c r="I13" i="6"/>
  <c r="H14" i="6"/>
  <c r="I14" i="6"/>
  <c r="H15" i="6"/>
  <c r="I15" i="6"/>
  <c r="H16" i="6"/>
  <c r="I16" i="6"/>
  <c r="H17" i="6"/>
  <c r="I17" i="6"/>
  <c r="H18" i="6"/>
  <c r="I18" i="6"/>
  <c r="H19" i="6"/>
  <c r="I19" i="6"/>
  <c r="H20" i="6"/>
  <c r="I20" i="6"/>
  <c r="H21" i="6"/>
  <c r="I21" i="6"/>
  <c r="H22" i="6"/>
  <c r="I22" i="6"/>
  <c r="H23" i="6"/>
  <c r="I23" i="6"/>
  <c r="H24" i="6"/>
  <c r="I24" i="6"/>
  <c r="H25" i="6"/>
  <c r="I25" i="6"/>
  <c r="H26" i="6"/>
  <c r="I26" i="6"/>
  <c r="H27" i="6"/>
  <c r="I27" i="6"/>
  <c r="H28" i="6"/>
  <c r="I28" i="6"/>
  <c r="H29" i="6"/>
  <c r="I29" i="6"/>
  <c r="H30" i="6"/>
  <c r="I30" i="6"/>
  <c r="I31" i="6"/>
  <c r="H32" i="6"/>
  <c r="I32" i="6"/>
  <c r="H33" i="6"/>
  <c r="I33" i="6"/>
  <c r="H34" i="6"/>
  <c r="H35" i="6"/>
  <c r="I35" i="6"/>
  <c r="H36" i="6"/>
  <c r="I36" i="6"/>
  <c r="H37" i="6"/>
  <c r="I37" i="6"/>
  <c r="H38" i="6"/>
  <c r="I38" i="6"/>
  <c r="H39" i="6"/>
  <c r="I39" i="6"/>
  <c r="H40" i="6"/>
  <c r="I40" i="6"/>
  <c r="H41" i="6"/>
  <c r="I41" i="6"/>
  <c r="H42" i="6"/>
  <c r="I42" i="6"/>
  <c r="H43" i="6"/>
  <c r="I43" i="6"/>
  <c r="AV8" i="15" l="1"/>
  <c r="AY8" i="15" s="1"/>
  <c r="BB8" i="15" s="1"/>
  <c r="AV9" i="15"/>
  <c r="AY9" i="15" s="1"/>
  <c r="BB9" i="15" s="1"/>
  <c r="AV10" i="15"/>
  <c r="AY10" i="15" s="1"/>
  <c r="BB10" i="15" s="1"/>
  <c r="AV11" i="15"/>
  <c r="AY11" i="15" s="1"/>
  <c r="BB11" i="15" s="1"/>
  <c r="AV12" i="15"/>
  <c r="AY12" i="15" s="1"/>
  <c r="BB12" i="15" s="1"/>
  <c r="AV13" i="15"/>
  <c r="AY13" i="15" s="1"/>
  <c r="BB13" i="15" s="1"/>
  <c r="AV14" i="15"/>
  <c r="AY14" i="15" s="1"/>
  <c r="BB14" i="15" s="1"/>
  <c r="AV15" i="15"/>
  <c r="AY15" i="15" s="1"/>
  <c r="BB15" i="15" s="1"/>
  <c r="AV16" i="15"/>
  <c r="AV17" i="15"/>
  <c r="AV18" i="15"/>
  <c r="AY18" i="15" s="1"/>
  <c r="AV19" i="15"/>
  <c r="AY19" i="15" s="1"/>
  <c r="AV20" i="15"/>
  <c r="AY20" i="15" s="1"/>
  <c r="BB20" i="15" s="1"/>
  <c r="AV21" i="15"/>
  <c r="AV22" i="15"/>
  <c r="AY22" i="15" s="1"/>
  <c r="BB22" i="15" s="1"/>
  <c r="AV23" i="15"/>
  <c r="AY23" i="15" s="1"/>
  <c r="BB23" i="15" s="1"/>
  <c r="AV24" i="15"/>
  <c r="AY24" i="15" s="1"/>
  <c r="BB24" i="15" s="1"/>
  <c r="AV25" i="15"/>
  <c r="AY25" i="15" s="1"/>
  <c r="BB25" i="15" s="1"/>
  <c r="AV26" i="15"/>
  <c r="AY26" i="15" s="1"/>
  <c r="BB26" i="15" s="1"/>
  <c r="AV27" i="15"/>
  <c r="AY27" i="15" s="1"/>
  <c r="BB27" i="15" s="1"/>
  <c r="AV28" i="15"/>
  <c r="AV29" i="15"/>
  <c r="AY29" i="15" s="1"/>
  <c r="BB29" i="15" s="1"/>
  <c r="AV30" i="15"/>
  <c r="AY30" i="15" s="1"/>
  <c r="AV31" i="15"/>
  <c r="AW31" i="15" s="1"/>
  <c r="AV32" i="15"/>
  <c r="AY32" i="15" s="1"/>
  <c r="BB32" i="15" s="1"/>
  <c r="AV33" i="15"/>
  <c r="AV34" i="15"/>
  <c r="AY34" i="15" s="1"/>
  <c r="BB34" i="15" s="1"/>
  <c r="AV35" i="15"/>
  <c r="AY35" i="15" s="1"/>
  <c r="BB35" i="15" s="1"/>
  <c r="AV36" i="15"/>
  <c r="AY36" i="15" s="1"/>
  <c r="BB36" i="15" s="1"/>
  <c r="AV37" i="15"/>
  <c r="AY37" i="15" s="1"/>
  <c r="BB37" i="15" s="1"/>
  <c r="AV38" i="15"/>
  <c r="AY38" i="15" s="1"/>
  <c r="BB38" i="15" s="1"/>
  <c r="AV39" i="15"/>
  <c r="AY39" i="15" s="1"/>
  <c r="BB39" i="15" s="1"/>
  <c r="AV40" i="15"/>
  <c r="AV41" i="15"/>
  <c r="AV42" i="15"/>
  <c r="AW42" i="15" s="1"/>
  <c r="AV43" i="15"/>
  <c r="AW43" i="15" s="1"/>
  <c r="AV7" i="15"/>
  <c r="AY7" i="15" s="1"/>
  <c r="BB7" i="15" s="1"/>
  <c r="AO50" i="15"/>
  <c r="AO49" i="15"/>
  <c r="AO48" i="15"/>
  <c r="AO47" i="15"/>
  <c r="AO46" i="15"/>
  <c r="AO45" i="15"/>
  <c r="AO8" i="15"/>
  <c r="AO9" i="15"/>
  <c r="AO10" i="15"/>
  <c r="AO11" i="15"/>
  <c r="AO12" i="15"/>
  <c r="AO13" i="15"/>
  <c r="AO14" i="15"/>
  <c r="AO15" i="15"/>
  <c r="AO16" i="15"/>
  <c r="AO17" i="15"/>
  <c r="AO18" i="15"/>
  <c r="AO19" i="15"/>
  <c r="AO20" i="15"/>
  <c r="AO21" i="15"/>
  <c r="AO22" i="15"/>
  <c r="AO23" i="15"/>
  <c r="AO24" i="15"/>
  <c r="AO25" i="15"/>
  <c r="AO26" i="15"/>
  <c r="AO27" i="15"/>
  <c r="AO28" i="15"/>
  <c r="AO29" i="15"/>
  <c r="AO30" i="15"/>
  <c r="AO31" i="15"/>
  <c r="AO32" i="15"/>
  <c r="AO33" i="15"/>
  <c r="AO34" i="15"/>
  <c r="AO35" i="15"/>
  <c r="AO36" i="15"/>
  <c r="AO37" i="15"/>
  <c r="AO38" i="15"/>
  <c r="AO39" i="15"/>
  <c r="AO40" i="15"/>
  <c r="AO41" i="15"/>
  <c r="AO42" i="15"/>
  <c r="AO43" i="15"/>
  <c r="AO7" i="15"/>
  <c r="E51" i="15"/>
  <c r="F51" i="15"/>
  <c r="G51" i="15"/>
  <c r="H51" i="15"/>
  <c r="I51" i="15"/>
  <c r="J51" i="15"/>
  <c r="K51" i="15"/>
  <c r="L51" i="15"/>
  <c r="M51" i="15"/>
  <c r="N51" i="15"/>
  <c r="O51" i="15"/>
  <c r="P51" i="15"/>
  <c r="Q51" i="15"/>
  <c r="R51" i="15"/>
  <c r="S51" i="15"/>
  <c r="T51" i="15"/>
  <c r="U51" i="15"/>
  <c r="V51" i="15"/>
  <c r="W51" i="15"/>
  <c r="X51" i="15"/>
  <c r="Y51" i="15"/>
  <c r="Z51" i="15"/>
  <c r="AA51" i="15"/>
  <c r="AB51" i="15"/>
  <c r="AC51" i="15"/>
  <c r="AD51" i="15"/>
  <c r="AE51" i="15"/>
  <c r="AF51" i="15"/>
  <c r="AG51" i="15"/>
  <c r="AH51" i="15"/>
  <c r="AI51" i="15"/>
  <c r="AJ51" i="15"/>
  <c r="AK51" i="15"/>
  <c r="AL51" i="15"/>
  <c r="AM51" i="15"/>
  <c r="AN51" i="15"/>
  <c r="D51" i="15"/>
  <c r="E44" i="15"/>
  <c r="F44" i="15"/>
  <c r="G44" i="15"/>
  <c r="H44" i="15"/>
  <c r="I44" i="15"/>
  <c r="J44" i="15"/>
  <c r="K44" i="15"/>
  <c r="L44" i="15"/>
  <c r="M44" i="15"/>
  <c r="N44" i="15"/>
  <c r="O44" i="15"/>
  <c r="P44" i="15"/>
  <c r="Q44" i="15"/>
  <c r="R44" i="15"/>
  <c r="S44" i="15"/>
  <c r="T44" i="15"/>
  <c r="U44" i="15"/>
  <c r="V44" i="15"/>
  <c r="W44" i="15"/>
  <c r="X44" i="15"/>
  <c r="Y44" i="15"/>
  <c r="Z44" i="15"/>
  <c r="AA44" i="15"/>
  <c r="AB44" i="15"/>
  <c r="AC44" i="15"/>
  <c r="AD44" i="15"/>
  <c r="AE44" i="15"/>
  <c r="AF44" i="15"/>
  <c r="AG44" i="15"/>
  <c r="AH44" i="15"/>
  <c r="AI44" i="15"/>
  <c r="AJ44" i="15"/>
  <c r="AK44" i="15"/>
  <c r="AL44" i="15"/>
  <c r="AM44" i="15"/>
  <c r="AN44" i="15"/>
  <c r="AP44" i="15"/>
  <c r="AQ44" i="15"/>
  <c r="AR44" i="15"/>
  <c r="AS44" i="15"/>
  <c r="AT44" i="15"/>
  <c r="AU44" i="15"/>
  <c r="AX44" i="15"/>
  <c r="BA44" i="15"/>
  <c r="D44" i="15"/>
  <c r="AW33" i="15" l="1"/>
  <c r="AW21" i="15"/>
  <c r="BC15" i="15"/>
  <c r="BC29" i="15"/>
  <c r="BC27" i="15"/>
  <c r="BC38" i="15"/>
  <c r="BC14" i="15"/>
  <c r="BC39" i="15"/>
  <c r="BC26" i="15"/>
  <c r="BC25" i="15"/>
  <c r="BC36" i="15"/>
  <c r="AY43" i="15"/>
  <c r="BB43" i="15" s="1"/>
  <c r="BC43" i="15" s="1"/>
  <c r="BC22" i="15"/>
  <c r="BC24" i="15"/>
  <c r="AZ19" i="15"/>
  <c r="BB19" i="15"/>
  <c r="BC19" i="15" s="1"/>
  <c r="AZ30" i="15"/>
  <c r="BB30" i="15"/>
  <c r="BC30" i="15" s="1"/>
  <c r="BC34" i="15"/>
  <c r="BC10" i="15"/>
  <c r="AY31" i="15"/>
  <c r="BC13" i="15"/>
  <c r="BC9" i="15"/>
  <c r="BC7" i="15"/>
  <c r="BC32" i="15"/>
  <c r="BC8" i="15"/>
  <c r="BC37" i="15"/>
  <c r="BC12" i="15"/>
  <c r="AZ18" i="15"/>
  <c r="BB18" i="15"/>
  <c r="BC18" i="15" s="1"/>
  <c r="BC20" i="15"/>
  <c r="T7" i="3" a="1"/>
  <c r="T7" i="3" s="1"/>
  <c r="AW32" i="15"/>
  <c r="AZ20" i="15"/>
  <c r="J52" i="15"/>
  <c r="AW35" i="15"/>
  <c r="BC35" i="15"/>
  <c r="AW23" i="15"/>
  <c r="BC23" i="15"/>
  <c r="AW11" i="15"/>
  <c r="BC11" i="15"/>
  <c r="AI52" i="15"/>
  <c r="K52" i="15"/>
  <c r="V52" i="15"/>
  <c r="AW29" i="15"/>
  <c r="F52" i="15"/>
  <c r="AW41" i="15"/>
  <c r="AZ29" i="15"/>
  <c r="AW17" i="15"/>
  <c r="AW40" i="15"/>
  <c r="AW28" i="15"/>
  <c r="AW16" i="15"/>
  <c r="W52" i="15"/>
  <c r="AZ24" i="15"/>
  <c r="AY17" i="15"/>
  <c r="AY16" i="15"/>
  <c r="AW39" i="15"/>
  <c r="AW27" i="15"/>
  <c r="AW15" i="15"/>
  <c r="AY40" i="15"/>
  <c r="AY42" i="15"/>
  <c r="AW38" i="15"/>
  <c r="AW26" i="15"/>
  <c r="AW14" i="15"/>
  <c r="AW30" i="15"/>
  <c r="AW37" i="15"/>
  <c r="AW25" i="15"/>
  <c r="AW13" i="15"/>
  <c r="AV44" i="15"/>
  <c r="AW36" i="15"/>
  <c r="AW24" i="15"/>
  <c r="AW12" i="15"/>
  <c r="AY33" i="15"/>
  <c r="AF52" i="15"/>
  <c r="T52" i="15"/>
  <c r="AW8" i="15"/>
  <c r="AY41" i="15"/>
  <c r="AZ34" i="15"/>
  <c r="AZ10" i="15"/>
  <c r="AZ13" i="15"/>
  <c r="AW18" i="15"/>
  <c r="AW19" i="15"/>
  <c r="AW20" i="15"/>
  <c r="AZ7" i="15"/>
  <c r="AY28" i="15"/>
  <c r="AW9" i="15"/>
  <c r="AZ14" i="15"/>
  <c r="D52" i="15"/>
  <c r="AW22" i="15"/>
  <c r="AY21" i="15"/>
  <c r="AW7" i="15"/>
  <c r="U52" i="15"/>
  <c r="AO51" i="15"/>
  <c r="AH52" i="15"/>
  <c r="AE52" i="15"/>
  <c r="S52" i="15"/>
  <c r="G52" i="15"/>
  <c r="AG52" i="15"/>
  <c r="H52" i="15"/>
  <c r="AD52" i="15"/>
  <c r="R52" i="15"/>
  <c r="I52" i="15"/>
  <c r="AZ39" i="15"/>
  <c r="AZ26" i="15"/>
  <c r="AZ32" i="15"/>
  <c r="AZ25" i="15"/>
  <c r="AZ12" i="15"/>
  <c r="AZ37" i="15"/>
  <c r="AZ11" i="15"/>
  <c r="AO44" i="15"/>
  <c r="AW34" i="15"/>
  <c r="AZ36" i="15"/>
  <c r="AM52" i="15"/>
  <c r="AA52" i="15"/>
  <c r="O52" i="15"/>
  <c r="AZ38" i="15"/>
  <c r="AC52" i="15"/>
  <c r="E52" i="15"/>
  <c r="AN52" i="15"/>
  <c r="AZ23" i="15"/>
  <c r="AL52" i="15"/>
  <c r="Z52" i="15"/>
  <c r="N52" i="15"/>
  <c r="AZ35" i="15"/>
  <c r="AZ22" i="15"/>
  <c r="AZ9" i="15"/>
  <c r="AZ27" i="15"/>
  <c r="Q52" i="15"/>
  <c r="P52" i="15"/>
  <c r="AK52" i="15"/>
  <c r="Y52" i="15"/>
  <c r="M52" i="15"/>
  <c r="AZ15" i="15"/>
  <c r="AW10" i="15"/>
  <c r="AB52" i="15"/>
  <c r="AJ52" i="15"/>
  <c r="X52" i="15"/>
  <c r="L52" i="15"/>
  <c r="AZ8" i="15"/>
  <c r="AO52" i="15" l="1"/>
  <c r="BD45" i="15" s="1"/>
  <c r="AZ43" i="15"/>
  <c r="AZ28" i="15"/>
  <c r="BB28" i="15"/>
  <c r="BC28" i="15" s="1"/>
  <c r="AZ40" i="15"/>
  <c r="BB40" i="15"/>
  <c r="BC40" i="15" s="1"/>
  <c r="AZ17" i="15"/>
  <c r="BB17" i="15"/>
  <c r="BC17" i="15" s="1"/>
  <c r="AZ33" i="15"/>
  <c r="BB33" i="15"/>
  <c r="BC33" i="15" s="1"/>
  <c r="AZ31" i="15"/>
  <c r="BB31" i="15"/>
  <c r="BC31" i="15" s="1"/>
  <c r="AZ21" i="15"/>
  <c r="BB21" i="15"/>
  <c r="BC21" i="15" s="1"/>
  <c r="AZ41" i="15"/>
  <c r="BB41" i="15"/>
  <c r="BC41" i="15" s="1"/>
  <c r="AZ42" i="15"/>
  <c r="BB42" i="15"/>
  <c r="BC42" i="15" s="1"/>
  <c r="AZ16" i="15"/>
  <c r="BB16" i="15"/>
  <c r="AW44" i="15"/>
  <c r="AY44" i="15"/>
  <c r="L42" i="6"/>
  <c r="M42" i="6"/>
  <c r="L43" i="6"/>
  <c r="M43" i="6"/>
  <c r="D36" i="6"/>
  <c r="D37" i="6"/>
  <c r="D38" i="6"/>
  <c r="D39" i="6"/>
  <c r="D40" i="6"/>
  <c r="D41" i="6"/>
  <c r="AZ44" i="15" l="1"/>
  <c r="BB44" i="15"/>
  <c r="BC16" i="15"/>
  <c r="BC44" i="15" s="1"/>
  <c r="J43" i="6"/>
  <c r="J42" i="6"/>
  <c r="K43" i="6"/>
  <c r="K42" i="6"/>
  <c r="W42" i="3"/>
  <c r="W43" i="3"/>
  <c r="S42" i="3"/>
  <c r="S43" i="3"/>
  <c r="N9" i="3"/>
  <c r="O9" i="3"/>
  <c r="N10" i="3"/>
  <c r="O10" i="3"/>
  <c r="N11" i="3"/>
  <c r="O11" i="3"/>
  <c r="N12" i="3"/>
  <c r="O12" i="3"/>
  <c r="N13" i="3"/>
  <c r="O13" i="3"/>
  <c r="N14" i="3"/>
  <c r="O14" i="3"/>
  <c r="N15" i="3"/>
  <c r="O15" i="3"/>
  <c r="N16" i="3"/>
  <c r="O16" i="3"/>
  <c r="N17" i="3"/>
  <c r="O17" i="3"/>
  <c r="N18" i="3"/>
  <c r="O18" i="3"/>
  <c r="N19" i="3"/>
  <c r="O19" i="3"/>
  <c r="N20" i="3"/>
  <c r="O20" i="3"/>
  <c r="N21" i="3"/>
  <c r="O21" i="3"/>
  <c r="N22" i="3"/>
  <c r="O22" i="3"/>
  <c r="N23" i="3"/>
  <c r="O23" i="3"/>
  <c r="N24" i="3"/>
  <c r="O24" i="3"/>
  <c r="N25" i="3"/>
  <c r="O25" i="3"/>
  <c r="N26" i="3"/>
  <c r="O26" i="3"/>
  <c r="N27" i="3"/>
  <c r="O27" i="3"/>
  <c r="N28" i="3"/>
  <c r="O28" i="3"/>
  <c r="N29" i="3"/>
  <c r="O29" i="3"/>
  <c r="N30" i="3"/>
  <c r="O30" i="3"/>
  <c r="N31" i="3"/>
  <c r="O31" i="3"/>
  <c r="N32" i="3"/>
  <c r="O32" i="3"/>
  <c r="N33" i="3"/>
  <c r="O33" i="3"/>
  <c r="N34" i="3"/>
  <c r="O34" i="3"/>
  <c r="N35" i="3"/>
  <c r="O35" i="3"/>
  <c r="N36" i="3"/>
  <c r="O36" i="3"/>
  <c r="N37" i="3"/>
  <c r="O37" i="3"/>
  <c r="N38" i="3"/>
  <c r="O38" i="3"/>
  <c r="N39" i="3"/>
  <c r="O39" i="3"/>
  <c r="N40" i="3"/>
  <c r="O40" i="3"/>
  <c r="N41" i="3"/>
  <c r="O41" i="3"/>
  <c r="N42" i="3"/>
  <c r="O42" i="3"/>
  <c r="N43" i="3"/>
  <c r="O43" i="3"/>
  <c r="M42" i="3"/>
  <c r="M43" i="3"/>
  <c r="I42" i="3"/>
  <c r="I43" i="3"/>
  <c r="H9" i="3"/>
  <c r="H10" i="3"/>
  <c r="H11" i="3"/>
  <c r="H12" i="3"/>
  <c r="H13" i="3"/>
  <c r="H14" i="3"/>
  <c r="H15" i="3"/>
  <c r="H16" i="3"/>
  <c r="H17" i="3"/>
  <c r="H18" i="3"/>
  <c r="H19" i="3"/>
  <c r="H20" i="3"/>
  <c r="H21" i="3"/>
  <c r="H22" i="3"/>
  <c r="H23" i="3"/>
  <c r="H24" i="3"/>
  <c r="H25" i="3"/>
  <c r="H26" i="3"/>
  <c r="H27" i="3"/>
  <c r="H28" i="3"/>
  <c r="H29" i="3"/>
  <c r="H30" i="3"/>
  <c r="H31" i="3"/>
  <c r="H32" i="3"/>
  <c r="H33" i="3"/>
  <c r="H34" i="3"/>
  <c r="H35" i="3"/>
  <c r="H36" i="3"/>
  <c r="H37" i="3"/>
  <c r="H38" i="3"/>
  <c r="H39" i="3"/>
  <c r="H40" i="3"/>
  <c r="H41" i="3"/>
  <c r="H42" i="3"/>
  <c r="H43" i="3"/>
  <c r="N43" i="6" l="1"/>
  <c r="R43" i="6" s="1"/>
  <c r="I43" i="1" s="1"/>
  <c r="N42" i="6"/>
  <c r="R42" i="6" s="1"/>
  <c r="I42" i="1" s="1"/>
  <c r="J42" i="3"/>
  <c r="K42" i="3" s="1"/>
  <c r="J43" i="3"/>
  <c r="K43" i="3" s="1"/>
  <c r="Q42" i="3"/>
  <c r="P42" i="3"/>
  <c r="P43" i="3"/>
  <c r="Q43" i="3"/>
  <c r="AO52" i="16" l="1"/>
  <c r="AN52" i="16"/>
  <c r="AM52" i="16"/>
  <c r="AL52" i="16"/>
  <c r="AK52" i="16"/>
  <c r="AJ52" i="16"/>
  <c r="AI52" i="16"/>
  <c r="AH52" i="16"/>
  <c r="AG52" i="16"/>
  <c r="AF52" i="16"/>
  <c r="AE52" i="16"/>
  <c r="AD52" i="16"/>
  <c r="AC52" i="16"/>
  <c r="AB52" i="16"/>
  <c r="AA52" i="16"/>
  <c r="Z52" i="16"/>
  <c r="Y52" i="16"/>
  <c r="X52" i="16"/>
  <c r="W52" i="16"/>
  <c r="V52" i="16"/>
  <c r="U52" i="16"/>
  <c r="T52" i="16"/>
  <c r="S52" i="16"/>
  <c r="R52" i="16"/>
  <c r="Q52" i="16"/>
  <c r="P52" i="16"/>
  <c r="O52" i="16"/>
  <c r="N52" i="16"/>
  <c r="M52" i="16"/>
  <c r="L52" i="16"/>
  <c r="K52" i="16"/>
  <c r="J52" i="16"/>
  <c r="I52" i="16"/>
  <c r="H52" i="16"/>
  <c r="G52" i="16"/>
  <c r="F52" i="16"/>
  <c r="E52" i="16"/>
  <c r="D52" i="16"/>
  <c r="AO51" i="16"/>
  <c r="AN51" i="16"/>
  <c r="AM51" i="16"/>
  <c r="AL51" i="16"/>
  <c r="AK51" i="16"/>
  <c r="AJ51" i="16"/>
  <c r="AI51" i="16"/>
  <c r="AH51" i="16"/>
  <c r="AG51" i="16"/>
  <c r="AF51" i="16"/>
  <c r="AE51" i="16"/>
  <c r="AD51" i="16"/>
  <c r="AC51" i="16"/>
  <c r="AB51" i="16"/>
  <c r="AA51" i="16"/>
  <c r="Z51" i="16"/>
  <c r="Y51" i="16"/>
  <c r="X51" i="16"/>
  <c r="W51" i="16"/>
  <c r="V51" i="16"/>
  <c r="U51" i="16"/>
  <c r="T51" i="16"/>
  <c r="S51" i="16"/>
  <c r="R51" i="16"/>
  <c r="Q51" i="16"/>
  <c r="P51" i="16"/>
  <c r="O51" i="16"/>
  <c r="N51" i="16"/>
  <c r="M51" i="16"/>
  <c r="L51" i="16"/>
  <c r="K51" i="16"/>
  <c r="J51" i="16"/>
  <c r="I51" i="16"/>
  <c r="H51" i="16"/>
  <c r="G51" i="16"/>
  <c r="F51" i="16"/>
  <c r="E51" i="16"/>
  <c r="D51" i="16"/>
  <c r="AO50" i="16"/>
  <c r="AN50" i="16"/>
  <c r="AM50" i="16"/>
  <c r="AL50" i="16"/>
  <c r="AK50" i="16"/>
  <c r="AJ50" i="16"/>
  <c r="AI50" i="16"/>
  <c r="AH50" i="16"/>
  <c r="AG50" i="16"/>
  <c r="AF50" i="16"/>
  <c r="AE50" i="16"/>
  <c r="AD50" i="16"/>
  <c r="AC50" i="16"/>
  <c r="AB50" i="16"/>
  <c r="AA50" i="16"/>
  <c r="Z50" i="16"/>
  <c r="Y50" i="16"/>
  <c r="X50" i="16"/>
  <c r="W50" i="16"/>
  <c r="V50" i="16"/>
  <c r="U50" i="16"/>
  <c r="T50" i="16"/>
  <c r="S50" i="16"/>
  <c r="R50" i="16"/>
  <c r="Q50" i="16"/>
  <c r="P50" i="16"/>
  <c r="O50" i="16"/>
  <c r="N50" i="16"/>
  <c r="M50" i="16"/>
  <c r="L50" i="16"/>
  <c r="K50" i="16"/>
  <c r="J50" i="16"/>
  <c r="I50" i="16"/>
  <c r="H50" i="16"/>
  <c r="G50" i="16"/>
  <c r="F50" i="16"/>
  <c r="E50" i="16"/>
  <c r="D50" i="16"/>
  <c r="AO49" i="16"/>
  <c r="AN49" i="16"/>
  <c r="AM49" i="16"/>
  <c r="AL49" i="16"/>
  <c r="AK49" i="16"/>
  <c r="AJ49" i="16"/>
  <c r="AI49" i="16"/>
  <c r="AH49" i="16"/>
  <c r="AG49" i="16"/>
  <c r="AF49" i="16"/>
  <c r="AE49" i="16"/>
  <c r="AD49" i="16"/>
  <c r="AC49" i="16"/>
  <c r="AB49" i="16"/>
  <c r="AA49" i="16"/>
  <c r="Z49" i="16"/>
  <c r="Y49" i="16"/>
  <c r="X49" i="16"/>
  <c r="W49" i="16"/>
  <c r="V49" i="16"/>
  <c r="U49" i="16"/>
  <c r="T49" i="16"/>
  <c r="S49" i="16"/>
  <c r="R49" i="16"/>
  <c r="Q49" i="16"/>
  <c r="P49" i="16"/>
  <c r="O49" i="16"/>
  <c r="N49" i="16"/>
  <c r="M49" i="16"/>
  <c r="L49" i="16"/>
  <c r="K49" i="16"/>
  <c r="J49" i="16"/>
  <c r="I49" i="16"/>
  <c r="H49" i="16"/>
  <c r="G49" i="16"/>
  <c r="F49" i="16"/>
  <c r="E49" i="16"/>
  <c r="D49" i="16"/>
  <c r="AO48" i="16"/>
  <c r="AN48" i="16"/>
  <c r="AM48" i="16"/>
  <c r="AL48" i="16"/>
  <c r="AK48" i="16"/>
  <c r="AJ48" i="16"/>
  <c r="AI48" i="16"/>
  <c r="AH48" i="16"/>
  <c r="AG48" i="16"/>
  <c r="AF48" i="16"/>
  <c r="AE48" i="16"/>
  <c r="AD48" i="16"/>
  <c r="AC48" i="16"/>
  <c r="AB48" i="16"/>
  <c r="AA48" i="16"/>
  <c r="Z48" i="16"/>
  <c r="Y48" i="16"/>
  <c r="X48" i="16"/>
  <c r="W48" i="16"/>
  <c r="V48" i="16"/>
  <c r="U48" i="16"/>
  <c r="T48" i="16"/>
  <c r="S48" i="16"/>
  <c r="R48" i="16"/>
  <c r="Q48" i="16"/>
  <c r="P48" i="16"/>
  <c r="O48" i="16"/>
  <c r="N48" i="16"/>
  <c r="M48" i="16"/>
  <c r="L48" i="16"/>
  <c r="K48" i="16"/>
  <c r="J48" i="16"/>
  <c r="I48" i="16"/>
  <c r="H48" i="16"/>
  <c r="G48" i="16"/>
  <c r="F48" i="16"/>
  <c r="E48" i="16"/>
  <c r="D48" i="16"/>
  <c r="AO47" i="16"/>
  <c r="AN47" i="16"/>
  <c r="AM47" i="16"/>
  <c r="AL47" i="16"/>
  <c r="AK47" i="16"/>
  <c r="AJ47" i="16"/>
  <c r="AI47" i="16"/>
  <c r="AH47" i="16"/>
  <c r="AG47" i="16"/>
  <c r="AF47" i="16"/>
  <c r="AE47" i="16"/>
  <c r="AD47" i="16"/>
  <c r="AC47" i="16"/>
  <c r="AB47" i="16"/>
  <c r="AA47" i="16"/>
  <c r="Z47" i="16"/>
  <c r="Y47" i="16"/>
  <c r="X47" i="16"/>
  <c r="W47" i="16"/>
  <c r="V47" i="16"/>
  <c r="U47" i="16"/>
  <c r="T47" i="16"/>
  <c r="S47" i="16"/>
  <c r="R47" i="16"/>
  <c r="Q47" i="16"/>
  <c r="P47" i="16"/>
  <c r="O47" i="16"/>
  <c r="N47" i="16"/>
  <c r="M47" i="16"/>
  <c r="L47" i="16"/>
  <c r="K47" i="16"/>
  <c r="J47" i="16"/>
  <c r="I47" i="16"/>
  <c r="H47" i="16"/>
  <c r="G47" i="16"/>
  <c r="F47" i="16"/>
  <c r="E47" i="16"/>
  <c r="D47" i="16"/>
  <c r="AO46" i="16"/>
  <c r="AN46" i="16"/>
  <c r="AM46" i="16"/>
  <c r="AL46" i="16"/>
  <c r="AK46" i="16"/>
  <c r="AJ46" i="16"/>
  <c r="AI46" i="16"/>
  <c r="AH46" i="16"/>
  <c r="AG46" i="16"/>
  <c r="AF46" i="16"/>
  <c r="AE46" i="16"/>
  <c r="AD46" i="16"/>
  <c r="AC46" i="16"/>
  <c r="AB46" i="16"/>
  <c r="AA46" i="16"/>
  <c r="Z46" i="16"/>
  <c r="Y46" i="16"/>
  <c r="X46" i="16"/>
  <c r="W46" i="16"/>
  <c r="V46" i="16"/>
  <c r="U46" i="16"/>
  <c r="T46" i="16"/>
  <c r="S46" i="16"/>
  <c r="R46" i="16"/>
  <c r="Q46" i="16"/>
  <c r="P46" i="16"/>
  <c r="O46" i="16"/>
  <c r="N46" i="16"/>
  <c r="M46" i="16"/>
  <c r="L46" i="16"/>
  <c r="K46" i="16"/>
  <c r="J46" i="16"/>
  <c r="I46" i="16"/>
  <c r="H46" i="16"/>
  <c r="G46" i="16"/>
  <c r="F46" i="16"/>
  <c r="E46" i="16"/>
  <c r="D46" i="16"/>
  <c r="AO45" i="16"/>
  <c r="AN45" i="16"/>
  <c r="AM45" i="16"/>
  <c r="AL45" i="16"/>
  <c r="AK45" i="16"/>
  <c r="AJ45" i="16"/>
  <c r="AI45" i="16"/>
  <c r="AH45" i="16"/>
  <c r="AG45" i="16"/>
  <c r="AF45" i="16"/>
  <c r="AE45" i="16"/>
  <c r="AD45" i="16"/>
  <c r="AC45" i="16"/>
  <c r="AB45" i="16"/>
  <c r="AA45" i="16"/>
  <c r="Z45" i="16"/>
  <c r="Y45" i="16"/>
  <c r="X45" i="16"/>
  <c r="W45" i="16"/>
  <c r="V45" i="16"/>
  <c r="U45" i="16"/>
  <c r="T45" i="16"/>
  <c r="S45" i="16"/>
  <c r="R45" i="16"/>
  <c r="Q45" i="16"/>
  <c r="P45" i="16"/>
  <c r="O45" i="16"/>
  <c r="N45" i="16"/>
  <c r="M45" i="16"/>
  <c r="L45" i="16"/>
  <c r="K45" i="16"/>
  <c r="J45" i="16"/>
  <c r="I45" i="16"/>
  <c r="H45" i="16"/>
  <c r="G45" i="16"/>
  <c r="F45" i="16"/>
  <c r="E45" i="16"/>
  <c r="D45" i="16"/>
  <c r="AO44" i="16"/>
  <c r="AN44" i="16"/>
  <c r="AM44" i="16"/>
  <c r="AL44" i="16"/>
  <c r="AK44" i="16"/>
  <c r="AJ44" i="16"/>
  <c r="AI44" i="16"/>
  <c r="AH44" i="16"/>
  <c r="AG44" i="16"/>
  <c r="AF44" i="16"/>
  <c r="AE44" i="16"/>
  <c r="AD44" i="16"/>
  <c r="AC44" i="16"/>
  <c r="AB44" i="16"/>
  <c r="AA44" i="16"/>
  <c r="Z44" i="16"/>
  <c r="Y44" i="16"/>
  <c r="X44" i="16"/>
  <c r="W44" i="16"/>
  <c r="V44" i="16"/>
  <c r="U44" i="16"/>
  <c r="T44" i="16"/>
  <c r="S44" i="16"/>
  <c r="R44" i="16"/>
  <c r="Q44" i="16"/>
  <c r="P44" i="16"/>
  <c r="O44" i="16"/>
  <c r="N44" i="16"/>
  <c r="M44" i="16"/>
  <c r="L44" i="16"/>
  <c r="K44" i="16"/>
  <c r="J44" i="16"/>
  <c r="I44" i="16"/>
  <c r="H44" i="16"/>
  <c r="G44" i="16"/>
  <c r="F44" i="16"/>
  <c r="E44" i="16"/>
  <c r="D44" i="16"/>
  <c r="AO43" i="16"/>
  <c r="AN43" i="16"/>
  <c r="AM43" i="16"/>
  <c r="AL43" i="16"/>
  <c r="AK43" i="16"/>
  <c r="AJ43" i="16"/>
  <c r="AI43" i="16"/>
  <c r="AH43" i="16"/>
  <c r="AG43" i="16"/>
  <c r="AF43" i="16"/>
  <c r="AE43" i="16"/>
  <c r="AD43" i="16"/>
  <c r="AC43" i="16"/>
  <c r="AB43" i="16"/>
  <c r="AA43" i="16"/>
  <c r="Z43" i="16"/>
  <c r="Y43" i="16"/>
  <c r="X43" i="16"/>
  <c r="W43" i="16"/>
  <c r="V43" i="16"/>
  <c r="U43" i="16"/>
  <c r="T43" i="16"/>
  <c r="S43" i="16"/>
  <c r="R43" i="16"/>
  <c r="Q43" i="16"/>
  <c r="P43" i="16"/>
  <c r="O43" i="16"/>
  <c r="N43" i="16"/>
  <c r="M43" i="16"/>
  <c r="L43" i="16"/>
  <c r="K43" i="16"/>
  <c r="J43" i="16"/>
  <c r="I43" i="16"/>
  <c r="H43" i="16"/>
  <c r="G43" i="16"/>
  <c r="F43" i="16"/>
  <c r="E43" i="16"/>
  <c r="D43" i="16"/>
  <c r="AO42" i="16"/>
  <c r="AN42" i="16"/>
  <c r="AM42" i="16"/>
  <c r="AL42" i="16"/>
  <c r="AK42" i="16"/>
  <c r="AJ42" i="16"/>
  <c r="AI42" i="16"/>
  <c r="AH42" i="16"/>
  <c r="AG42" i="16"/>
  <c r="AF42" i="16"/>
  <c r="AE42" i="16"/>
  <c r="AD42" i="16"/>
  <c r="AC42" i="16"/>
  <c r="AB42" i="16"/>
  <c r="AA42" i="16"/>
  <c r="Z42" i="16"/>
  <c r="Y42" i="16"/>
  <c r="X42" i="16"/>
  <c r="W42" i="16"/>
  <c r="V42" i="16"/>
  <c r="U42" i="16"/>
  <c r="T42" i="16"/>
  <c r="S42" i="16"/>
  <c r="R42" i="16"/>
  <c r="Q42" i="16"/>
  <c r="P42" i="16"/>
  <c r="O42" i="16"/>
  <c r="N42" i="16"/>
  <c r="M42" i="16"/>
  <c r="L42" i="16"/>
  <c r="K42" i="16"/>
  <c r="J42" i="16"/>
  <c r="I42" i="16"/>
  <c r="H42" i="16"/>
  <c r="G42" i="16"/>
  <c r="F42" i="16"/>
  <c r="E42" i="16"/>
  <c r="D42" i="16"/>
  <c r="AO41" i="16"/>
  <c r="AN41" i="16"/>
  <c r="AM41" i="16"/>
  <c r="AL41" i="16"/>
  <c r="AK41" i="16"/>
  <c r="AJ41" i="16"/>
  <c r="AI41" i="16"/>
  <c r="AH41" i="16"/>
  <c r="AG41" i="16"/>
  <c r="AF41" i="16"/>
  <c r="AE41" i="16"/>
  <c r="AD41" i="16"/>
  <c r="AC41" i="16"/>
  <c r="AB41" i="16"/>
  <c r="AA41" i="16"/>
  <c r="Z41" i="16"/>
  <c r="Y41" i="16"/>
  <c r="X41" i="16"/>
  <c r="W41" i="16"/>
  <c r="V41" i="16"/>
  <c r="U41" i="16"/>
  <c r="T41" i="16"/>
  <c r="S41" i="16"/>
  <c r="R41" i="16"/>
  <c r="Q41" i="16"/>
  <c r="P41" i="16"/>
  <c r="O41" i="16"/>
  <c r="N41" i="16"/>
  <c r="M41" i="16"/>
  <c r="L41" i="16"/>
  <c r="K41" i="16"/>
  <c r="J41" i="16"/>
  <c r="I41" i="16"/>
  <c r="H41" i="16"/>
  <c r="G41" i="16"/>
  <c r="F41" i="16"/>
  <c r="E41" i="16"/>
  <c r="D41" i="16"/>
  <c r="AL41" i="26" s="1" a="1"/>
  <c r="AL41" i="26" s="1"/>
  <c r="AO40" i="16"/>
  <c r="AN40" i="16"/>
  <c r="AM40" i="16"/>
  <c r="AL40" i="16"/>
  <c r="AK40" i="16"/>
  <c r="AJ40" i="16"/>
  <c r="AI40" i="16"/>
  <c r="AH40" i="16"/>
  <c r="AG40" i="16"/>
  <c r="AF40" i="16"/>
  <c r="AE40" i="16"/>
  <c r="AD40" i="16"/>
  <c r="AC40" i="16"/>
  <c r="AB40" i="16"/>
  <c r="AA40" i="16"/>
  <c r="Z40" i="16"/>
  <c r="Y40" i="16"/>
  <c r="X40" i="16"/>
  <c r="W40" i="16"/>
  <c r="V40" i="16"/>
  <c r="U40" i="16"/>
  <c r="T40" i="16"/>
  <c r="S40" i="16"/>
  <c r="R40" i="16"/>
  <c r="Q40" i="16"/>
  <c r="P40" i="16"/>
  <c r="O40" i="16"/>
  <c r="N40" i="16"/>
  <c r="M40" i="16"/>
  <c r="L40" i="16"/>
  <c r="K40" i="16"/>
  <c r="J40" i="16"/>
  <c r="I40" i="16"/>
  <c r="H40" i="16"/>
  <c r="G40" i="16"/>
  <c r="F40" i="16"/>
  <c r="E40" i="16"/>
  <c r="D40" i="16"/>
  <c r="AO39" i="16"/>
  <c r="AN39" i="16"/>
  <c r="AM39" i="16"/>
  <c r="AL39" i="16"/>
  <c r="AK39" i="16"/>
  <c r="AJ39" i="16"/>
  <c r="AI39" i="16"/>
  <c r="AH39" i="16"/>
  <c r="AG39" i="16"/>
  <c r="AF39" i="16"/>
  <c r="AE39" i="16"/>
  <c r="AD39" i="16"/>
  <c r="AC39" i="16"/>
  <c r="AB39" i="16"/>
  <c r="AA39" i="16"/>
  <c r="Z39" i="16"/>
  <c r="Y39" i="16"/>
  <c r="X39" i="16"/>
  <c r="W39" i="16"/>
  <c r="V39" i="16"/>
  <c r="U39" i="16"/>
  <c r="T39" i="16"/>
  <c r="S39" i="16"/>
  <c r="R39" i="16"/>
  <c r="Q39" i="16"/>
  <c r="P39" i="16"/>
  <c r="O39" i="16"/>
  <c r="N39" i="16"/>
  <c r="M39" i="16"/>
  <c r="L39" i="16"/>
  <c r="K39" i="16"/>
  <c r="J39" i="16"/>
  <c r="I39" i="16"/>
  <c r="H39" i="16"/>
  <c r="G39" i="16"/>
  <c r="F39" i="16"/>
  <c r="E39" i="16"/>
  <c r="D39" i="16"/>
  <c r="AO38" i="16"/>
  <c r="AN38" i="16"/>
  <c r="AM38" i="16"/>
  <c r="AL38" i="16"/>
  <c r="AK38" i="16"/>
  <c r="AJ38" i="16"/>
  <c r="AI38" i="16"/>
  <c r="AH38" i="16"/>
  <c r="AG38" i="16"/>
  <c r="AF38" i="16"/>
  <c r="AE38" i="16"/>
  <c r="AD38" i="16"/>
  <c r="AC38" i="16"/>
  <c r="AB38" i="16"/>
  <c r="AA38" i="16"/>
  <c r="Z38" i="16"/>
  <c r="Y38" i="16"/>
  <c r="X38" i="16"/>
  <c r="W38" i="16"/>
  <c r="V38" i="16"/>
  <c r="U38" i="16"/>
  <c r="T38" i="16"/>
  <c r="S38" i="16"/>
  <c r="R38" i="16"/>
  <c r="Q38" i="16"/>
  <c r="P38" i="16"/>
  <c r="O38" i="16"/>
  <c r="N38" i="16"/>
  <c r="M38" i="16"/>
  <c r="L38" i="16"/>
  <c r="K38" i="16"/>
  <c r="J38" i="16"/>
  <c r="I38" i="16"/>
  <c r="H38" i="16"/>
  <c r="G38" i="16"/>
  <c r="F38" i="16"/>
  <c r="E38" i="16"/>
  <c r="D38" i="16"/>
  <c r="AO37" i="16"/>
  <c r="AN37" i="16"/>
  <c r="AM37" i="16"/>
  <c r="AL37" i="16"/>
  <c r="AK37" i="16"/>
  <c r="AJ37" i="16"/>
  <c r="AI37" i="16"/>
  <c r="AH37" i="16"/>
  <c r="AG37" i="16"/>
  <c r="AF37" i="16"/>
  <c r="AE37" i="16"/>
  <c r="AD37" i="16"/>
  <c r="AC37" i="16"/>
  <c r="AB37" i="16"/>
  <c r="AA37" i="16"/>
  <c r="Z37" i="16"/>
  <c r="Y37" i="16"/>
  <c r="X37" i="16"/>
  <c r="W37" i="16"/>
  <c r="V37" i="16"/>
  <c r="U37" i="16"/>
  <c r="T37" i="16"/>
  <c r="S37" i="16"/>
  <c r="R37" i="16"/>
  <c r="Q37" i="16"/>
  <c r="P37" i="16"/>
  <c r="O37" i="16"/>
  <c r="N37" i="16"/>
  <c r="M37" i="16"/>
  <c r="L37" i="16"/>
  <c r="K37" i="16"/>
  <c r="J37" i="16"/>
  <c r="I37" i="16"/>
  <c r="H37" i="16"/>
  <c r="G37" i="16"/>
  <c r="F37" i="16"/>
  <c r="E37" i="16"/>
  <c r="D37" i="16"/>
  <c r="AO36" i="16"/>
  <c r="AN36" i="16"/>
  <c r="AM36" i="16"/>
  <c r="AL36" i="16"/>
  <c r="AK36" i="16"/>
  <c r="AJ36" i="16"/>
  <c r="AI36" i="16"/>
  <c r="AH36" i="16"/>
  <c r="AG36" i="16"/>
  <c r="AF36" i="16"/>
  <c r="AE36" i="16"/>
  <c r="AD36" i="16"/>
  <c r="AC36" i="16"/>
  <c r="AB36" i="16"/>
  <c r="AA36" i="16"/>
  <c r="Z36" i="16"/>
  <c r="Y36" i="16"/>
  <c r="X36" i="16"/>
  <c r="W36" i="16"/>
  <c r="V36" i="16"/>
  <c r="U36" i="16"/>
  <c r="T36" i="16"/>
  <c r="S36" i="16"/>
  <c r="R36" i="16"/>
  <c r="Q36" i="16"/>
  <c r="P36" i="16"/>
  <c r="O36" i="16"/>
  <c r="N36" i="16"/>
  <c r="M36" i="16"/>
  <c r="L36" i="16"/>
  <c r="K36" i="16"/>
  <c r="J36" i="16"/>
  <c r="I36" i="16"/>
  <c r="H36" i="16"/>
  <c r="G36" i="16"/>
  <c r="F36" i="16"/>
  <c r="E36" i="16"/>
  <c r="D36" i="16"/>
  <c r="AO35" i="16"/>
  <c r="AN35" i="16"/>
  <c r="AM35" i="16"/>
  <c r="AL35" i="16"/>
  <c r="AK35" i="16"/>
  <c r="AJ35" i="16"/>
  <c r="AI35" i="16"/>
  <c r="AH35" i="16"/>
  <c r="AG35" i="16"/>
  <c r="AF35" i="16"/>
  <c r="AE35" i="16"/>
  <c r="AD35" i="16"/>
  <c r="AC35" i="16"/>
  <c r="AB35" i="16"/>
  <c r="AA35" i="16"/>
  <c r="Z35" i="16"/>
  <c r="Y35" i="16"/>
  <c r="X35" i="16"/>
  <c r="W35" i="16"/>
  <c r="V35" i="16"/>
  <c r="U35" i="16"/>
  <c r="T35" i="16"/>
  <c r="S35" i="16"/>
  <c r="R35" i="16"/>
  <c r="Q35" i="16"/>
  <c r="P35" i="16"/>
  <c r="O35" i="16"/>
  <c r="N35" i="16"/>
  <c r="M35" i="16"/>
  <c r="L35" i="16"/>
  <c r="K35" i="16"/>
  <c r="J35" i="16"/>
  <c r="I35" i="16"/>
  <c r="H35" i="16"/>
  <c r="G35" i="16"/>
  <c r="F35" i="16"/>
  <c r="E35" i="16"/>
  <c r="D35" i="16"/>
  <c r="AF35" i="26" s="1" a="1"/>
  <c r="AF35" i="26" s="1"/>
  <c r="AO34" i="16"/>
  <c r="AN34" i="16"/>
  <c r="AM34" i="16"/>
  <c r="AL34" i="16"/>
  <c r="AK34" i="16"/>
  <c r="AJ34" i="16"/>
  <c r="AI34" i="16"/>
  <c r="AH34" i="16"/>
  <c r="AG34" i="16"/>
  <c r="AF34" i="16"/>
  <c r="AE34" i="16"/>
  <c r="AD34" i="16"/>
  <c r="AC34" i="16"/>
  <c r="AB34" i="16"/>
  <c r="AA34" i="16"/>
  <c r="Z34" i="16"/>
  <c r="Y34" i="16"/>
  <c r="X34" i="16"/>
  <c r="W34" i="16"/>
  <c r="V34" i="16"/>
  <c r="U34" i="16"/>
  <c r="T34" i="16"/>
  <c r="S34" i="16"/>
  <c r="R34" i="16"/>
  <c r="Q34" i="16"/>
  <c r="P34" i="16"/>
  <c r="O34" i="16"/>
  <c r="N34" i="16"/>
  <c r="M34" i="16"/>
  <c r="L34" i="16"/>
  <c r="K34" i="16"/>
  <c r="J34" i="16"/>
  <c r="I34" i="16"/>
  <c r="H34" i="16"/>
  <c r="G34" i="16"/>
  <c r="F34" i="16"/>
  <c r="E34" i="16"/>
  <c r="D34" i="16"/>
  <c r="AO33" i="16"/>
  <c r="AN33" i="16"/>
  <c r="AM33" i="16"/>
  <c r="AL33" i="16"/>
  <c r="AK33" i="16"/>
  <c r="AJ33" i="16"/>
  <c r="AI33" i="16"/>
  <c r="AH33" i="16"/>
  <c r="AG33" i="16"/>
  <c r="AF33" i="16"/>
  <c r="AE33" i="16"/>
  <c r="AD33" i="16"/>
  <c r="AC33" i="16"/>
  <c r="AB33" i="16"/>
  <c r="AA33" i="16"/>
  <c r="Z33" i="16"/>
  <c r="Y33" i="16"/>
  <c r="X33" i="16"/>
  <c r="W33" i="16"/>
  <c r="V33" i="16"/>
  <c r="U33" i="16"/>
  <c r="T33" i="16"/>
  <c r="S33" i="16"/>
  <c r="R33" i="16"/>
  <c r="Q33" i="16"/>
  <c r="P33" i="16"/>
  <c r="O33" i="16"/>
  <c r="N33" i="16"/>
  <c r="M33" i="16"/>
  <c r="L33" i="16"/>
  <c r="K33" i="16"/>
  <c r="J33" i="16"/>
  <c r="I33" i="16"/>
  <c r="H33" i="16"/>
  <c r="G33" i="16"/>
  <c r="F33" i="16"/>
  <c r="E33" i="16"/>
  <c r="D33" i="16"/>
  <c r="AO32" i="16"/>
  <c r="AN32" i="16"/>
  <c r="AM32" i="16"/>
  <c r="AL32" i="16"/>
  <c r="AK32" i="16"/>
  <c r="AJ32" i="16"/>
  <c r="AI32" i="16"/>
  <c r="AH32" i="16"/>
  <c r="AG32" i="16"/>
  <c r="AF32" i="16"/>
  <c r="AE32" i="16"/>
  <c r="AD32" i="16"/>
  <c r="AC32" i="16"/>
  <c r="AB32" i="16"/>
  <c r="AA32" i="16"/>
  <c r="Z32" i="16"/>
  <c r="Y32" i="16"/>
  <c r="X32" i="16"/>
  <c r="W32" i="16"/>
  <c r="V32" i="16"/>
  <c r="U32" i="16"/>
  <c r="T32" i="16"/>
  <c r="S32" i="16"/>
  <c r="R32" i="16"/>
  <c r="Q32" i="16"/>
  <c r="P32" i="16"/>
  <c r="O32" i="16"/>
  <c r="N32" i="16"/>
  <c r="M32" i="16"/>
  <c r="L32" i="16"/>
  <c r="K32" i="16"/>
  <c r="J32" i="16"/>
  <c r="I32" i="16"/>
  <c r="H32" i="16"/>
  <c r="G32" i="16"/>
  <c r="F32" i="16"/>
  <c r="E32" i="16"/>
  <c r="D32" i="16"/>
  <c r="AO31" i="16"/>
  <c r="AN31" i="16"/>
  <c r="AM31" i="16"/>
  <c r="AL31" i="16"/>
  <c r="AK31" i="16"/>
  <c r="AJ31" i="16"/>
  <c r="AI31" i="16"/>
  <c r="AH31" i="16"/>
  <c r="AG31" i="16"/>
  <c r="AF31" i="16"/>
  <c r="AE31" i="16"/>
  <c r="AD31" i="16"/>
  <c r="AC31" i="16"/>
  <c r="AB31" i="16"/>
  <c r="AA31" i="16"/>
  <c r="Z31" i="16"/>
  <c r="Y31" i="16"/>
  <c r="X31" i="16"/>
  <c r="W31" i="16"/>
  <c r="V31" i="16"/>
  <c r="U31" i="16"/>
  <c r="T31" i="16"/>
  <c r="S31" i="16"/>
  <c r="R31" i="16"/>
  <c r="Q31" i="16"/>
  <c r="P31" i="16"/>
  <c r="O31" i="16"/>
  <c r="N31" i="16"/>
  <c r="M31" i="16"/>
  <c r="L31" i="16"/>
  <c r="K31" i="16"/>
  <c r="J31" i="16"/>
  <c r="I31" i="16"/>
  <c r="H31" i="16"/>
  <c r="G31" i="16"/>
  <c r="F31" i="16"/>
  <c r="E31" i="16"/>
  <c r="D31" i="16"/>
  <c r="AO30" i="16"/>
  <c r="AN30" i="16"/>
  <c r="AM30" i="16"/>
  <c r="AL30" i="16"/>
  <c r="AK30" i="16"/>
  <c r="AJ30" i="16"/>
  <c r="AI30" i="16"/>
  <c r="AH30" i="16"/>
  <c r="AG30" i="16"/>
  <c r="AF30" i="16"/>
  <c r="AE30" i="16"/>
  <c r="AD30" i="16"/>
  <c r="AC30" i="16"/>
  <c r="AB30" i="16"/>
  <c r="AA30" i="16"/>
  <c r="Z30" i="16"/>
  <c r="Y30" i="16"/>
  <c r="X30" i="16"/>
  <c r="W30" i="16"/>
  <c r="V30" i="16"/>
  <c r="U30" i="16"/>
  <c r="T30" i="16"/>
  <c r="S30" i="16"/>
  <c r="R30" i="16"/>
  <c r="Q30" i="16"/>
  <c r="P30" i="16"/>
  <c r="O30" i="16"/>
  <c r="N30" i="16"/>
  <c r="M30" i="16"/>
  <c r="L30" i="16"/>
  <c r="K30" i="16"/>
  <c r="J30" i="16"/>
  <c r="I30" i="16"/>
  <c r="H30" i="16"/>
  <c r="G30" i="16"/>
  <c r="F30" i="16"/>
  <c r="E30" i="16"/>
  <c r="D30" i="16"/>
  <c r="AO29" i="16"/>
  <c r="AN29" i="16"/>
  <c r="AM29" i="16"/>
  <c r="AL29" i="16"/>
  <c r="AK29" i="16"/>
  <c r="AJ29" i="16"/>
  <c r="AI29" i="16"/>
  <c r="AH29" i="16"/>
  <c r="AG29" i="16"/>
  <c r="AF29" i="16"/>
  <c r="AE29" i="16"/>
  <c r="AD29" i="16"/>
  <c r="AC29" i="16"/>
  <c r="AB29" i="16"/>
  <c r="AA29" i="16"/>
  <c r="Z29" i="16"/>
  <c r="Y29" i="16"/>
  <c r="X29" i="16"/>
  <c r="W29" i="16"/>
  <c r="V29" i="16"/>
  <c r="U29" i="16"/>
  <c r="T29" i="16"/>
  <c r="S29" i="16"/>
  <c r="R29" i="16"/>
  <c r="Q29" i="16"/>
  <c r="P29" i="16"/>
  <c r="O29" i="16"/>
  <c r="N29" i="16"/>
  <c r="M29" i="16"/>
  <c r="L29" i="16"/>
  <c r="K29" i="16"/>
  <c r="J29" i="16"/>
  <c r="I29" i="16"/>
  <c r="H29" i="16"/>
  <c r="G29" i="16"/>
  <c r="F29" i="16"/>
  <c r="E29" i="16"/>
  <c r="D29" i="16"/>
  <c r="Z29" i="26" s="1" a="1"/>
  <c r="Z29" i="26" s="1"/>
  <c r="AO28" i="16"/>
  <c r="AN28" i="16"/>
  <c r="AM28" i="16"/>
  <c r="AL28" i="16"/>
  <c r="AK28" i="16"/>
  <c r="AJ28" i="16"/>
  <c r="AI28" i="16"/>
  <c r="AH28" i="16"/>
  <c r="AG28" i="16"/>
  <c r="AF28" i="16"/>
  <c r="AE28" i="16"/>
  <c r="AD28" i="16"/>
  <c r="AC28" i="16"/>
  <c r="AB28" i="16"/>
  <c r="AA28" i="16"/>
  <c r="Z28" i="16"/>
  <c r="Y28" i="16"/>
  <c r="X28" i="16"/>
  <c r="W28" i="16"/>
  <c r="V28" i="16"/>
  <c r="U28" i="16"/>
  <c r="T28" i="16"/>
  <c r="S28" i="16"/>
  <c r="R28" i="16"/>
  <c r="Q28" i="16"/>
  <c r="P28" i="16"/>
  <c r="O28" i="16"/>
  <c r="N28" i="16"/>
  <c r="M28" i="16"/>
  <c r="L28" i="16"/>
  <c r="K28" i="16"/>
  <c r="J28" i="16"/>
  <c r="I28" i="16"/>
  <c r="H28" i="16"/>
  <c r="G28" i="16"/>
  <c r="F28" i="16"/>
  <c r="E28" i="16"/>
  <c r="D28" i="16"/>
  <c r="AO27" i="16"/>
  <c r="AN27" i="16"/>
  <c r="AM27" i="16"/>
  <c r="AL27" i="16"/>
  <c r="AK27" i="16"/>
  <c r="AJ27" i="16"/>
  <c r="AI27" i="16"/>
  <c r="AH27" i="16"/>
  <c r="AG27" i="16"/>
  <c r="AF27" i="16"/>
  <c r="AE27" i="16"/>
  <c r="AD27" i="16"/>
  <c r="AC27" i="16"/>
  <c r="AB27" i="16"/>
  <c r="AA27" i="16"/>
  <c r="Z27" i="16"/>
  <c r="Y27" i="16"/>
  <c r="X27" i="16"/>
  <c r="W27" i="16"/>
  <c r="V27" i="16"/>
  <c r="U27" i="16"/>
  <c r="T27" i="16"/>
  <c r="S27" i="16"/>
  <c r="R27" i="16"/>
  <c r="Q27" i="16"/>
  <c r="P27" i="16"/>
  <c r="O27" i="16"/>
  <c r="N27" i="16"/>
  <c r="M27" i="16"/>
  <c r="L27" i="16"/>
  <c r="K27" i="16"/>
  <c r="J27" i="16"/>
  <c r="I27" i="16"/>
  <c r="H27" i="16"/>
  <c r="G27" i="16"/>
  <c r="F27" i="16"/>
  <c r="E27" i="16"/>
  <c r="D27" i="16"/>
  <c r="AO26" i="16"/>
  <c r="AN26" i="16"/>
  <c r="AM26" i="16"/>
  <c r="AL26" i="16"/>
  <c r="AK26" i="16"/>
  <c r="AJ26" i="16"/>
  <c r="AI26" i="16"/>
  <c r="AH26" i="16"/>
  <c r="AG26" i="16"/>
  <c r="AF26" i="16"/>
  <c r="AE26" i="16"/>
  <c r="AD26" i="16"/>
  <c r="AC26" i="16"/>
  <c r="AB26" i="16"/>
  <c r="AA26" i="16"/>
  <c r="Z26" i="16"/>
  <c r="Y26" i="16"/>
  <c r="X26" i="16"/>
  <c r="W26" i="16"/>
  <c r="V26" i="16"/>
  <c r="U26" i="16"/>
  <c r="T26" i="16"/>
  <c r="S26" i="16"/>
  <c r="R26" i="16"/>
  <c r="Q26" i="16"/>
  <c r="P26" i="16"/>
  <c r="O26" i="16"/>
  <c r="N26" i="16"/>
  <c r="M26" i="16"/>
  <c r="L26" i="16"/>
  <c r="K26" i="16"/>
  <c r="J26" i="16"/>
  <c r="I26" i="16"/>
  <c r="H26" i="16"/>
  <c r="G26" i="16"/>
  <c r="F26" i="16"/>
  <c r="E26" i="16"/>
  <c r="D26" i="16"/>
  <c r="AO25" i="16"/>
  <c r="AN25" i="16"/>
  <c r="AM25" i="16"/>
  <c r="AL25" i="16"/>
  <c r="AK25" i="16"/>
  <c r="AJ25" i="16"/>
  <c r="AI25" i="16"/>
  <c r="AH25" i="16"/>
  <c r="AG25" i="16"/>
  <c r="AF25" i="16"/>
  <c r="AE25" i="16"/>
  <c r="AD25" i="16"/>
  <c r="AC25" i="16"/>
  <c r="AB25" i="16"/>
  <c r="AA25" i="16"/>
  <c r="Z25" i="16"/>
  <c r="Y25" i="16"/>
  <c r="X25" i="16"/>
  <c r="W25" i="16"/>
  <c r="V25" i="16"/>
  <c r="U25" i="16"/>
  <c r="T25" i="16"/>
  <c r="S25" i="16"/>
  <c r="R25" i="16"/>
  <c r="Q25" i="16"/>
  <c r="P25" i="16"/>
  <c r="O25" i="16"/>
  <c r="N25" i="16"/>
  <c r="M25" i="16"/>
  <c r="L25" i="16"/>
  <c r="K25" i="16"/>
  <c r="J25" i="16"/>
  <c r="I25" i="16"/>
  <c r="H25" i="16"/>
  <c r="G25" i="16"/>
  <c r="F25" i="16"/>
  <c r="E25" i="16"/>
  <c r="D25" i="16"/>
  <c r="AO24" i="16"/>
  <c r="AN24" i="16"/>
  <c r="AM24" i="16"/>
  <c r="AL24" i="16"/>
  <c r="AK24" i="16"/>
  <c r="AJ24" i="16"/>
  <c r="AI24" i="16"/>
  <c r="AH24" i="16"/>
  <c r="AG24" i="16"/>
  <c r="AF24" i="16"/>
  <c r="AE24" i="16"/>
  <c r="AD24" i="16"/>
  <c r="AC24" i="16"/>
  <c r="AB24" i="16"/>
  <c r="AA24" i="16"/>
  <c r="Z24" i="16"/>
  <c r="Y24" i="16"/>
  <c r="X24" i="16"/>
  <c r="W24" i="16"/>
  <c r="V24" i="16"/>
  <c r="U24" i="16"/>
  <c r="T24" i="16"/>
  <c r="S24" i="16"/>
  <c r="R24" i="16"/>
  <c r="Q24" i="16"/>
  <c r="P24" i="16"/>
  <c r="O24" i="16"/>
  <c r="N24" i="16"/>
  <c r="M24" i="16"/>
  <c r="L24" i="16"/>
  <c r="K24" i="16"/>
  <c r="J24" i="16"/>
  <c r="I24" i="16"/>
  <c r="H24" i="16"/>
  <c r="G24" i="16"/>
  <c r="F24" i="16"/>
  <c r="E24" i="16"/>
  <c r="D24" i="16"/>
  <c r="AO23" i="16"/>
  <c r="AN23" i="16"/>
  <c r="AM23" i="16"/>
  <c r="AL23" i="16"/>
  <c r="AK23" i="16"/>
  <c r="AJ23" i="16"/>
  <c r="AI23" i="16"/>
  <c r="AH23" i="16"/>
  <c r="AG23" i="16"/>
  <c r="AF23" i="16"/>
  <c r="AE23" i="16"/>
  <c r="AD23" i="16"/>
  <c r="AC23" i="16"/>
  <c r="AB23" i="16"/>
  <c r="AA23" i="16"/>
  <c r="Z23" i="16"/>
  <c r="Y23" i="16"/>
  <c r="X23" i="16"/>
  <c r="W23" i="16"/>
  <c r="V23" i="16"/>
  <c r="U23" i="16"/>
  <c r="T23" i="16"/>
  <c r="S23" i="16"/>
  <c r="R23" i="16"/>
  <c r="Q23" i="16"/>
  <c r="P23" i="16"/>
  <c r="O23" i="16"/>
  <c r="N23" i="16"/>
  <c r="M23" i="16"/>
  <c r="L23" i="16"/>
  <c r="K23" i="16"/>
  <c r="J23" i="16"/>
  <c r="I23" i="16"/>
  <c r="H23" i="16"/>
  <c r="G23" i="16"/>
  <c r="F23" i="16"/>
  <c r="E23" i="16"/>
  <c r="D23" i="16"/>
  <c r="T23" i="26" s="1" a="1"/>
  <c r="T23" i="26" s="1"/>
  <c r="AO22" i="16"/>
  <c r="AN22" i="16"/>
  <c r="AM22" i="16"/>
  <c r="AL22" i="16"/>
  <c r="AK22" i="16"/>
  <c r="AJ22" i="16"/>
  <c r="AI22" i="16"/>
  <c r="AH22" i="16"/>
  <c r="AG22" i="16"/>
  <c r="AF22" i="16"/>
  <c r="AE22" i="16"/>
  <c r="AD22" i="16"/>
  <c r="AC22" i="16"/>
  <c r="AB22" i="16"/>
  <c r="AA22" i="16"/>
  <c r="Z22" i="16"/>
  <c r="Y22" i="16"/>
  <c r="X22" i="16"/>
  <c r="W22" i="16"/>
  <c r="V22" i="16"/>
  <c r="U22" i="16"/>
  <c r="T22" i="16"/>
  <c r="S22" i="16"/>
  <c r="R22" i="16"/>
  <c r="Q22" i="16"/>
  <c r="P22" i="16"/>
  <c r="O22" i="16"/>
  <c r="N22" i="16"/>
  <c r="M22" i="16"/>
  <c r="L22" i="16"/>
  <c r="K22" i="16"/>
  <c r="J22" i="16"/>
  <c r="I22" i="16"/>
  <c r="H22" i="16"/>
  <c r="G22" i="16"/>
  <c r="F22" i="16"/>
  <c r="E22" i="16"/>
  <c r="D22" i="16"/>
  <c r="AO21" i="16"/>
  <c r="AN21" i="16"/>
  <c r="AM21" i="16"/>
  <c r="AL21" i="16"/>
  <c r="AK21" i="16"/>
  <c r="AJ21" i="16"/>
  <c r="AI21" i="16"/>
  <c r="AH21" i="16"/>
  <c r="AG21" i="16"/>
  <c r="AF21" i="16"/>
  <c r="AE21" i="16"/>
  <c r="AD21" i="16"/>
  <c r="AC21" i="16"/>
  <c r="AB21" i="16"/>
  <c r="AA21" i="16"/>
  <c r="Z21" i="16"/>
  <c r="Y21" i="16"/>
  <c r="X21" i="16"/>
  <c r="W21" i="16"/>
  <c r="V21" i="16"/>
  <c r="U21" i="16"/>
  <c r="T21" i="16"/>
  <c r="S21" i="16"/>
  <c r="R21" i="16"/>
  <c r="Q21" i="16"/>
  <c r="P21" i="16"/>
  <c r="O21" i="16"/>
  <c r="N21" i="16"/>
  <c r="M21" i="16"/>
  <c r="L21" i="16"/>
  <c r="K21" i="16"/>
  <c r="J21" i="16"/>
  <c r="I21" i="16"/>
  <c r="H21" i="16"/>
  <c r="G21" i="16"/>
  <c r="F21" i="16"/>
  <c r="E21" i="16"/>
  <c r="D21" i="16"/>
  <c r="AO20" i="16"/>
  <c r="AN20" i="16"/>
  <c r="AM20" i="16"/>
  <c r="AL20" i="16"/>
  <c r="AK20" i="16"/>
  <c r="AJ20" i="16"/>
  <c r="AI20" i="16"/>
  <c r="AH20" i="16"/>
  <c r="AG20" i="16"/>
  <c r="AF20" i="16"/>
  <c r="AE20" i="16"/>
  <c r="AD20" i="16"/>
  <c r="AC20" i="16"/>
  <c r="AB20" i="16"/>
  <c r="AA20" i="16"/>
  <c r="Z20" i="16"/>
  <c r="Y20" i="16"/>
  <c r="X20" i="16"/>
  <c r="W20" i="16"/>
  <c r="V20" i="16"/>
  <c r="U20" i="16"/>
  <c r="T20" i="16"/>
  <c r="S20" i="16"/>
  <c r="R20" i="16"/>
  <c r="Q20" i="16"/>
  <c r="P20" i="16"/>
  <c r="O20" i="16"/>
  <c r="N20" i="16"/>
  <c r="M20" i="16"/>
  <c r="L20" i="16"/>
  <c r="K20" i="16"/>
  <c r="J20" i="16"/>
  <c r="I20" i="16"/>
  <c r="H20" i="16"/>
  <c r="G20" i="16"/>
  <c r="F20" i="16"/>
  <c r="E20" i="16"/>
  <c r="D20" i="16"/>
  <c r="AO19" i="16"/>
  <c r="AN19" i="16"/>
  <c r="AM19" i="16"/>
  <c r="AL19" i="16"/>
  <c r="AK19" i="16"/>
  <c r="AJ19" i="16"/>
  <c r="AI19" i="16"/>
  <c r="AH19" i="16"/>
  <c r="AG19" i="16"/>
  <c r="AF19" i="16"/>
  <c r="AE19" i="16"/>
  <c r="AD19" i="16"/>
  <c r="AC19" i="16"/>
  <c r="AB19" i="16"/>
  <c r="AA19" i="16"/>
  <c r="Z19" i="16"/>
  <c r="Y19" i="16"/>
  <c r="X19" i="16"/>
  <c r="W19" i="16"/>
  <c r="V19" i="16"/>
  <c r="U19" i="16"/>
  <c r="T19" i="16"/>
  <c r="S19" i="16"/>
  <c r="R19" i="16"/>
  <c r="Q19" i="16"/>
  <c r="P19" i="16"/>
  <c r="O19" i="16"/>
  <c r="N19" i="16"/>
  <c r="M19" i="16"/>
  <c r="L19" i="16"/>
  <c r="K19" i="16"/>
  <c r="J19" i="16"/>
  <c r="I19" i="16"/>
  <c r="H19" i="16"/>
  <c r="G19" i="16"/>
  <c r="F19" i="16"/>
  <c r="E19" i="16"/>
  <c r="D19" i="16"/>
  <c r="AO18" i="16"/>
  <c r="AN18" i="16"/>
  <c r="AM18" i="16"/>
  <c r="AL18" i="16"/>
  <c r="AK18" i="16"/>
  <c r="AJ18" i="16"/>
  <c r="AI18" i="16"/>
  <c r="AH18" i="16"/>
  <c r="AG18" i="16"/>
  <c r="AF18" i="16"/>
  <c r="AE18" i="16"/>
  <c r="AD18" i="16"/>
  <c r="AC18" i="16"/>
  <c r="AB18" i="16"/>
  <c r="AA18" i="16"/>
  <c r="Z18" i="16"/>
  <c r="Y18" i="16"/>
  <c r="X18" i="16"/>
  <c r="W18" i="16"/>
  <c r="V18" i="16"/>
  <c r="U18" i="16"/>
  <c r="T18" i="16"/>
  <c r="S18" i="16"/>
  <c r="R18" i="16"/>
  <c r="Q18" i="16"/>
  <c r="P18" i="16"/>
  <c r="O18" i="16"/>
  <c r="N18" i="16"/>
  <c r="M18" i="16"/>
  <c r="L18" i="16"/>
  <c r="K18" i="16"/>
  <c r="J18" i="16"/>
  <c r="I18" i="16"/>
  <c r="H18" i="16"/>
  <c r="G18" i="16"/>
  <c r="F18" i="16"/>
  <c r="E18" i="16"/>
  <c r="D18" i="16"/>
  <c r="AO17" i="16"/>
  <c r="AN17" i="16"/>
  <c r="AM17" i="16"/>
  <c r="AL17" i="16"/>
  <c r="AK17" i="16"/>
  <c r="AJ17" i="16"/>
  <c r="AI17" i="16"/>
  <c r="AH17" i="16"/>
  <c r="AG17" i="16"/>
  <c r="AF17" i="16"/>
  <c r="AE17" i="16"/>
  <c r="AD17" i="16"/>
  <c r="AC17" i="16"/>
  <c r="AB17" i="16"/>
  <c r="AA17" i="16"/>
  <c r="Z17" i="16"/>
  <c r="Y17" i="16"/>
  <c r="X17" i="16"/>
  <c r="W17" i="16"/>
  <c r="V17" i="16"/>
  <c r="U17" i="16"/>
  <c r="T17" i="16"/>
  <c r="S17" i="16"/>
  <c r="R17" i="16"/>
  <c r="Q17" i="16"/>
  <c r="P17" i="16"/>
  <c r="O17" i="16"/>
  <c r="N17" i="16"/>
  <c r="M17" i="16"/>
  <c r="L17" i="16"/>
  <c r="K17" i="16"/>
  <c r="J17" i="16"/>
  <c r="I17" i="16"/>
  <c r="H17" i="16"/>
  <c r="G17" i="16"/>
  <c r="F17" i="16"/>
  <c r="E17" i="16"/>
  <c r="D17" i="16"/>
  <c r="N17" i="26" s="1" a="1"/>
  <c r="N17" i="26" s="1"/>
  <c r="AO16" i="16"/>
  <c r="AN16" i="16"/>
  <c r="AM16" i="16"/>
  <c r="AL16" i="16"/>
  <c r="AK16" i="16"/>
  <c r="AJ16" i="16"/>
  <c r="AI16" i="16"/>
  <c r="AH16" i="16"/>
  <c r="AG16" i="16"/>
  <c r="AF16" i="16"/>
  <c r="AE16" i="16"/>
  <c r="AD16" i="16"/>
  <c r="AC16" i="16"/>
  <c r="AB16" i="16"/>
  <c r="AA16" i="16"/>
  <c r="Z16" i="16"/>
  <c r="Y16" i="16"/>
  <c r="X16" i="16"/>
  <c r="W16" i="16"/>
  <c r="V16" i="16"/>
  <c r="U16" i="16"/>
  <c r="T16" i="16"/>
  <c r="S16" i="16"/>
  <c r="R16" i="16"/>
  <c r="Q16" i="16"/>
  <c r="P16" i="16"/>
  <c r="O16" i="16"/>
  <c r="N16" i="16"/>
  <c r="M16" i="16"/>
  <c r="L16" i="16"/>
  <c r="K16" i="16"/>
  <c r="J16" i="16"/>
  <c r="I16" i="16"/>
  <c r="H16" i="16"/>
  <c r="G16" i="16"/>
  <c r="F16" i="16"/>
  <c r="E16" i="16"/>
  <c r="D16" i="16"/>
  <c r="AO15" i="16"/>
  <c r="AN15" i="16"/>
  <c r="AM15" i="16"/>
  <c r="AL15" i="16"/>
  <c r="AK15" i="16"/>
  <c r="AJ15" i="16"/>
  <c r="AI15" i="16"/>
  <c r="AH15" i="16"/>
  <c r="AG15" i="16"/>
  <c r="AF15" i="16"/>
  <c r="AE15" i="16"/>
  <c r="AD15" i="16"/>
  <c r="AC15" i="16"/>
  <c r="AB15" i="16"/>
  <c r="AA15" i="16"/>
  <c r="Z15" i="16"/>
  <c r="Y15" i="16"/>
  <c r="X15" i="16"/>
  <c r="W15" i="16"/>
  <c r="V15" i="16"/>
  <c r="U15" i="16"/>
  <c r="T15" i="16"/>
  <c r="S15" i="16"/>
  <c r="R15" i="16"/>
  <c r="Q15" i="16"/>
  <c r="P15" i="16"/>
  <c r="O15" i="16"/>
  <c r="N15" i="16"/>
  <c r="M15" i="16"/>
  <c r="L15" i="16"/>
  <c r="K15" i="16"/>
  <c r="J15" i="16"/>
  <c r="I15" i="16"/>
  <c r="H15" i="16"/>
  <c r="G15" i="16"/>
  <c r="F15" i="16"/>
  <c r="E15" i="16"/>
  <c r="D15" i="16"/>
  <c r="AO14" i="16"/>
  <c r="AN14" i="16"/>
  <c r="AM14" i="16"/>
  <c r="AL14" i="16"/>
  <c r="AK14" i="16"/>
  <c r="AJ14" i="16"/>
  <c r="AI14" i="16"/>
  <c r="AH14" i="16"/>
  <c r="AG14" i="16"/>
  <c r="AF14" i="16"/>
  <c r="AE14" i="16"/>
  <c r="AD14" i="16"/>
  <c r="AC14" i="16"/>
  <c r="AB14" i="16"/>
  <c r="AA14" i="16"/>
  <c r="Z14" i="16"/>
  <c r="Y14" i="16"/>
  <c r="X14" i="16"/>
  <c r="W14" i="16"/>
  <c r="V14" i="16"/>
  <c r="U14" i="16"/>
  <c r="T14" i="16"/>
  <c r="S14" i="16"/>
  <c r="R14" i="16"/>
  <c r="Q14" i="16"/>
  <c r="P14" i="16"/>
  <c r="O14" i="16"/>
  <c r="N14" i="16"/>
  <c r="M14" i="16"/>
  <c r="L14" i="16"/>
  <c r="K14" i="16"/>
  <c r="J14" i="16"/>
  <c r="I14" i="16"/>
  <c r="H14" i="16"/>
  <c r="G14" i="16"/>
  <c r="F14" i="16"/>
  <c r="E14" i="16"/>
  <c r="D14" i="16"/>
  <c r="AO13" i="16"/>
  <c r="AN13" i="16"/>
  <c r="AM13" i="16"/>
  <c r="AL13" i="16"/>
  <c r="AK13" i="16"/>
  <c r="AJ13" i="16"/>
  <c r="AI13" i="16"/>
  <c r="AH13" i="16"/>
  <c r="AG13" i="16"/>
  <c r="AF13" i="16"/>
  <c r="AE13" i="16"/>
  <c r="AD13" i="16"/>
  <c r="AC13" i="16"/>
  <c r="AB13" i="16"/>
  <c r="AA13" i="16"/>
  <c r="Z13" i="16"/>
  <c r="Y13" i="16"/>
  <c r="X13" i="16"/>
  <c r="W13" i="16"/>
  <c r="V13" i="16"/>
  <c r="U13" i="16"/>
  <c r="T13" i="16"/>
  <c r="S13" i="16"/>
  <c r="R13" i="16"/>
  <c r="Q13" i="16"/>
  <c r="P13" i="16"/>
  <c r="O13" i="16"/>
  <c r="N13" i="16"/>
  <c r="M13" i="16"/>
  <c r="L13" i="16"/>
  <c r="K13" i="16"/>
  <c r="J13" i="16"/>
  <c r="I13" i="16"/>
  <c r="H13" i="16"/>
  <c r="G13" i="16"/>
  <c r="F13" i="16"/>
  <c r="E13" i="16"/>
  <c r="D13" i="16"/>
  <c r="AO12" i="16"/>
  <c r="AN12" i="16"/>
  <c r="AM12" i="16"/>
  <c r="AL12" i="16"/>
  <c r="AK12" i="16"/>
  <c r="AJ12" i="16"/>
  <c r="AI12" i="16"/>
  <c r="AH12" i="16"/>
  <c r="AG12" i="16"/>
  <c r="AF12" i="16"/>
  <c r="AE12" i="16"/>
  <c r="AD12" i="16"/>
  <c r="AC12" i="16"/>
  <c r="AB12" i="16"/>
  <c r="AA12" i="16"/>
  <c r="Z12" i="16"/>
  <c r="Y12" i="16"/>
  <c r="X12" i="16"/>
  <c r="W12" i="16"/>
  <c r="V12" i="16"/>
  <c r="U12" i="16"/>
  <c r="T12" i="16"/>
  <c r="S12" i="16"/>
  <c r="R12" i="16"/>
  <c r="Q12" i="16"/>
  <c r="P12" i="16"/>
  <c r="O12" i="16"/>
  <c r="N12" i="16"/>
  <c r="M12" i="16"/>
  <c r="L12" i="16"/>
  <c r="K12" i="16"/>
  <c r="J12" i="16"/>
  <c r="I12" i="16"/>
  <c r="H12" i="16"/>
  <c r="G12" i="16"/>
  <c r="F12" i="16"/>
  <c r="E12" i="16"/>
  <c r="D12" i="16"/>
  <c r="AO11" i="16"/>
  <c r="AN11" i="16"/>
  <c r="AM11" i="16"/>
  <c r="AL11" i="16"/>
  <c r="AK11" i="16"/>
  <c r="AJ11" i="16"/>
  <c r="AI11" i="16"/>
  <c r="AH11" i="16"/>
  <c r="AG11" i="16"/>
  <c r="AF11" i="16"/>
  <c r="AE11" i="16"/>
  <c r="AD11" i="16"/>
  <c r="AC11" i="16"/>
  <c r="AB11" i="16"/>
  <c r="AA11" i="16"/>
  <c r="Z11" i="16"/>
  <c r="Y11" i="16"/>
  <c r="X11" i="16"/>
  <c r="W11" i="16"/>
  <c r="V11" i="16"/>
  <c r="U11" i="16"/>
  <c r="T11" i="16"/>
  <c r="S11" i="16"/>
  <c r="R11" i="16"/>
  <c r="Q11" i="16"/>
  <c r="P11" i="16"/>
  <c r="O11" i="16"/>
  <c r="N11" i="16"/>
  <c r="M11" i="16"/>
  <c r="L11" i="16"/>
  <c r="K11" i="16"/>
  <c r="J11" i="16"/>
  <c r="I11" i="16"/>
  <c r="H11" i="16"/>
  <c r="G11" i="16"/>
  <c r="F11" i="16"/>
  <c r="E11" i="16"/>
  <c r="D11" i="16"/>
  <c r="H11" i="26" s="1" a="1"/>
  <c r="H11" i="26" s="1"/>
  <c r="AO10" i="16"/>
  <c r="AN10" i="16"/>
  <c r="AM10" i="16"/>
  <c r="AL10" i="16"/>
  <c r="AK10" i="16"/>
  <c r="AJ10" i="16"/>
  <c r="AI10" i="16"/>
  <c r="AH10" i="16"/>
  <c r="AG10" i="16"/>
  <c r="AF10" i="16"/>
  <c r="AE10" i="16"/>
  <c r="AD10" i="16"/>
  <c r="AC10" i="16"/>
  <c r="AB10" i="16"/>
  <c r="AA10" i="16"/>
  <c r="Z10" i="16"/>
  <c r="Y10" i="16"/>
  <c r="X10" i="16"/>
  <c r="W10" i="16"/>
  <c r="V10" i="16"/>
  <c r="U10" i="16"/>
  <c r="T10" i="16"/>
  <c r="S10" i="16"/>
  <c r="R10" i="16"/>
  <c r="Q10" i="16"/>
  <c r="P10" i="16"/>
  <c r="O10" i="16"/>
  <c r="N10" i="16"/>
  <c r="M10" i="16"/>
  <c r="L10" i="16"/>
  <c r="K10" i="16"/>
  <c r="J10" i="16"/>
  <c r="I10" i="16"/>
  <c r="H10" i="16"/>
  <c r="G10" i="16"/>
  <c r="F10" i="16"/>
  <c r="E10" i="16"/>
  <c r="D10" i="16"/>
  <c r="AO9" i="16"/>
  <c r="AN9" i="16"/>
  <c r="AM9" i="16"/>
  <c r="AL9" i="16"/>
  <c r="AK9" i="16"/>
  <c r="AJ9" i="16"/>
  <c r="AI9" i="16"/>
  <c r="AH9" i="16"/>
  <c r="AG9" i="16"/>
  <c r="AF9" i="16"/>
  <c r="AE9" i="16"/>
  <c r="AD9" i="16"/>
  <c r="AC9" i="16"/>
  <c r="AB9" i="16"/>
  <c r="AA9" i="16"/>
  <c r="Z9" i="16"/>
  <c r="Y9" i="16"/>
  <c r="X9" i="16"/>
  <c r="W9" i="16"/>
  <c r="V9" i="16"/>
  <c r="U9" i="16"/>
  <c r="T9" i="16"/>
  <c r="S9" i="16"/>
  <c r="R9" i="16"/>
  <c r="Q9" i="16"/>
  <c r="P9" i="16"/>
  <c r="O9" i="16"/>
  <c r="N9" i="16"/>
  <c r="M9" i="16"/>
  <c r="L9" i="16"/>
  <c r="K9" i="16"/>
  <c r="J9" i="16"/>
  <c r="I9" i="16"/>
  <c r="H9" i="16"/>
  <c r="G9" i="16"/>
  <c r="F9" i="16"/>
  <c r="E9" i="16"/>
  <c r="D9" i="16"/>
  <c r="AO8" i="16"/>
  <c r="AN8" i="16"/>
  <c r="AM8" i="16"/>
  <c r="AL8" i="16"/>
  <c r="AK8" i="16"/>
  <c r="AJ8" i="16"/>
  <c r="AI8" i="16"/>
  <c r="AH8" i="16"/>
  <c r="AG8" i="16"/>
  <c r="AF8" i="16"/>
  <c r="AE8" i="16"/>
  <c r="AD8" i="16"/>
  <c r="AC8" i="16"/>
  <c r="AB8" i="16"/>
  <c r="AA8" i="16"/>
  <c r="Z8" i="16"/>
  <c r="Y8" i="16"/>
  <c r="X8" i="16"/>
  <c r="W8" i="16"/>
  <c r="V8" i="16"/>
  <c r="U8" i="16"/>
  <c r="T8" i="16"/>
  <c r="S8" i="16"/>
  <c r="R8" i="16"/>
  <c r="Q8" i="16"/>
  <c r="P8" i="16"/>
  <c r="O8" i="16"/>
  <c r="N8" i="16"/>
  <c r="M8" i="16"/>
  <c r="L8" i="16"/>
  <c r="K8" i="16"/>
  <c r="J8" i="16"/>
  <c r="I8" i="16"/>
  <c r="H8" i="16"/>
  <c r="G8" i="16"/>
  <c r="F8" i="16"/>
  <c r="E8" i="16"/>
  <c r="D8" i="16"/>
  <c r="AO7" i="16"/>
  <c r="AN7" i="16"/>
  <c r="AM7" i="16"/>
  <c r="AL7" i="16"/>
  <c r="AK7" i="16"/>
  <c r="AJ7" i="16"/>
  <c r="AI7" i="16"/>
  <c r="AH7" i="16"/>
  <c r="AG7" i="16"/>
  <c r="AF7" i="16"/>
  <c r="AE7" i="16"/>
  <c r="AD7" i="16"/>
  <c r="AC7" i="16"/>
  <c r="AB7" i="16"/>
  <c r="AA7" i="16"/>
  <c r="Z7" i="16"/>
  <c r="Y7" i="16"/>
  <c r="X7" i="16"/>
  <c r="W7" i="16"/>
  <c r="V7" i="16"/>
  <c r="U7" i="16"/>
  <c r="T7" i="16"/>
  <c r="S7" i="16"/>
  <c r="R7" i="16"/>
  <c r="Q7" i="16"/>
  <c r="P7" i="16"/>
  <c r="O7" i="16"/>
  <c r="N7" i="16"/>
  <c r="M7" i="16"/>
  <c r="L7" i="16"/>
  <c r="K7" i="16"/>
  <c r="J7" i="16"/>
  <c r="I7" i="16"/>
  <c r="H7" i="16"/>
  <c r="G7" i="16"/>
  <c r="F7" i="16"/>
  <c r="E7" i="16"/>
  <c r="O18" i="26" l="1" a="1"/>
  <c r="O18" i="26" s="1"/>
  <c r="U24" i="26" a="1"/>
  <c r="U24" i="26" s="1"/>
  <c r="AA30" i="26" a="1"/>
  <c r="AA30" i="26" s="1"/>
  <c r="AG36" i="26" a="1"/>
  <c r="AG36" i="26" s="1"/>
  <c r="AM42" i="26" a="1"/>
  <c r="AM42" i="26" s="1"/>
  <c r="I12" i="26" a="1"/>
  <c r="I12" i="26" s="1"/>
  <c r="V25" i="26" a="1"/>
  <c r="V25" i="26" s="1"/>
  <c r="AB31" i="26" a="1"/>
  <c r="AB31" i="26" s="1"/>
  <c r="AH37" i="26" a="1"/>
  <c r="AH37" i="26" s="1"/>
  <c r="AN43" i="26" a="1"/>
  <c r="AN43" i="26" s="1"/>
  <c r="Q20" i="26" a="1"/>
  <c r="Q20" i="26" s="1"/>
  <c r="AI38" i="26" a="1"/>
  <c r="AI38" i="26" s="1"/>
  <c r="E8" i="26" a="1"/>
  <c r="E8" i="26" s="1"/>
  <c r="W26" i="26" a="1"/>
  <c r="W26" i="26" s="1"/>
  <c r="F9" i="26" a="1"/>
  <c r="F9" i="26" s="1"/>
  <c r="R21" i="26" a="1"/>
  <c r="R21" i="26" s="1"/>
  <c r="X27" i="26" a="1"/>
  <c r="X27" i="26" s="1"/>
  <c r="AD33" i="26" a="1"/>
  <c r="AD33" i="26" s="1"/>
  <c r="AJ39" i="26" a="1"/>
  <c r="AJ39" i="26" s="1"/>
  <c r="J13" i="26" a="1"/>
  <c r="J13" i="26" s="1"/>
  <c r="AC32" i="26" a="1"/>
  <c r="AC32" i="26" s="1"/>
  <c r="L15" i="26" a="1"/>
  <c r="L15" i="26" s="1"/>
  <c r="P19" i="26" a="1"/>
  <c r="P19" i="26" s="1"/>
  <c r="K14" i="26" a="1"/>
  <c r="K14" i="26" s="1"/>
  <c r="G10" i="26" a="1"/>
  <c r="G10" i="26" s="1"/>
  <c r="M16" i="26" a="1"/>
  <c r="M16" i="26" s="1"/>
  <c r="S22" i="26" a="1"/>
  <c r="S22" i="26" s="1"/>
  <c r="Y28" i="26" a="1"/>
  <c r="Y28" i="26" s="1"/>
  <c r="AE34" i="26" a="1"/>
  <c r="AE34" i="26" s="1"/>
  <c r="AK40" i="26" a="1"/>
  <c r="AK40" i="26" s="1"/>
  <c r="D35" i="6" l="1"/>
  <c r="D34" i="6"/>
  <c r="D33" i="6"/>
  <c r="D32" i="6"/>
  <c r="D31" i="6"/>
  <c r="D30" i="6"/>
  <c r="D29" i="6"/>
  <c r="D28" i="6"/>
  <c r="D27" i="6"/>
  <c r="D26" i="6"/>
  <c r="D25" i="6"/>
  <c r="D24" i="6"/>
  <c r="D23" i="6"/>
  <c r="D22" i="6"/>
  <c r="D21" i="6"/>
  <c r="D20" i="6"/>
  <c r="D19" i="6"/>
  <c r="D18" i="6"/>
  <c r="D17" i="6"/>
  <c r="D16" i="6"/>
  <c r="D15" i="6"/>
  <c r="D14" i="6"/>
  <c r="D13" i="6"/>
  <c r="D12" i="6"/>
  <c r="D11" i="6"/>
  <c r="D10" i="6"/>
  <c r="D9" i="6"/>
  <c r="D8" i="6"/>
  <c r="D7" i="6"/>
  <c r="M44" i="22" l="1"/>
  <c r="L44" i="22"/>
  <c r="K44" i="22"/>
  <c r="J44" i="22"/>
  <c r="I44" i="22"/>
  <c r="H44" i="22"/>
  <c r="G44" i="22"/>
  <c r="F44" i="22"/>
  <c r="E44" i="22"/>
  <c r="D44" i="22"/>
  <c r="D7" i="16" l="1"/>
  <c r="D7" i="26" l="1" a="1"/>
  <c r="D7" i="26" s="1"/>
  <c r="D7" i="17" a="1"/>
  <c r="I18" i="3"/>
  <c r="I29" i="3"/>
  <c r="I21" i="3"/>
  <c r="I23" i="3"/>
  <c r="I17" i="3"/>
  <c r="I39" i="3"/>
  <c r="I22" i="3"/>
  <c r="I32" i="3"/>
  <c r="I24" i="3"/>
  <c r="I40" i="3"/>
  <c r="I30" i="3"/>
  <c r="I37" i="3"/>
  <c r="I20" i="3"/>
  <c r="I28" i="3"/>
  <c r="I19" i="3"/>
  <c r="I36" i="3"/>
  <c r="I38" i="3"/>
  <c r="O7" i="3"/>
  <c r="O8" i="3"/>
  <c r="N7" i="3"/>
  <c r="N8" i="3"/>
  <c r="I31" i="3"/>
  <c r="I33" i="3"/>
  <c r="D44" i="1"/>
  <c r="F44" i="1"/>
  <c r="H7" i="6"/>
  <c r="I7" i="6"/>
  <c r="H8" i="6"/>
  <c r="I8" i="6"/>
  <c r="U8" i="17" l="1"/>
  <c r="T27" i="17"/>
  <c r="AH17" i="17"/>
  <c r="T13" i="17"/>
  <c r="Q9" i="17"/>
  <c r="W9" i="17"/>
  <c r="AG35" i="17"/>
  <c r="AF27" i="17"/>
  <c r="I14" i="17"/>
  <c r="Z39" i="17"/>
  <c r="G42" i="17"/>
  <c r="AL21" i="17"/>
  <c r="I34" i="17"/>
  <c r="U26" i="17"/>
  <c r="E33" i="17"/>
  <c r="H27" i="17"/>
  <c r="AJ31" i="17"/>
  <c r="AM14" i="17"/>
  <c r="G11" i="17"/>
  <c r="M11" i="17"/>
  <c r="AL9" i="17"/>
  <c r="M39" i="17"/>
  <c r="AL24" i="17"/>
  <c r="X33" i="17"/>
  <c r="AM12" i="17"/>
  <c r="AC29" i="17"/>
  <c r="H30" i="17"/>
  <c r="V25" i="17"/>
  <c r="AF17" i="17"/>
  <c r="S34" i="17"/>
  <c r="K17" i="17"/>
  <c r="S29" i="17"/>
  <c r="T9" i="17"/>
  <c r="U31" i="17"/>
  <c r="M43" i="17"/>
  <c r="F26" i="17"/>
  <c r="S40" i="17"/>
  <c r="M9" i="17"/>
  <c r="AE29" i="17"/>
  <c r="AH8" i="17"/>
  <c r="V32" i="17"/>
  <c r="S18" i="17"/>
  <c r="AL10" i="17"/>
  <c r="AD15" i="17"/>
  <c r="AA27" i="17"/>
  <c r="K9" i="17"/>
  <c r="F43" i="17"/>
  <c r="AC7" i="17"/>
  <c r="W11" i="17"/>
  <c r="AI19" i="17"/>
  <c r="H35" i="17"/>
  <c r="E16" i="17"/>
  <c r="AE32" i="17"/>
  <c r="AG31" i="17"/>
  <c r="Q30" i="17"/>
  <c r="N38" i="17"/>
  <c r="D11" i="17"/>
  <c r="G12" i="17"/>
  <c r="X41" i="17"/>
  <c r="P8" i="17"/>
  <c r="AA17" i="17"/>
  <c r="L36" i="17"/>
  <c r="D21" i="17"/>
  <c r="V34" i="17"/>
  <c r="H10" i="17"/>
  <c r="L21" i="17"/>
  <c r="O32" i="17"/>
  <c r="N13" i="17"/>
  <c r="L30" i="17"/>
  <c r="AN10" i="17"/>
  <c r="X38" i="17"/>
  <c r="AB29" i="17"/>
  <c r="AN27" i="17"/>
  <c r="AN8" i="17"/>
  <c r="T18" i="17"/>
  <c r="AL36" i="17"/>
  <c r="G22" i="17"/>
  <c r="Y38" i="17"/>
  <c r="S43" i="17"/>
  <c r="AD25" i="17"/>
  <c r="AM32" i="17"/>
  <c r="G14" i="17"/>
  <c r="G31" i="17"/>
  <c r="V12" i="17"/>
  <c r="W39" i="17"/>
  <c r="R27" i="17"/>
  <c r="K19" i="17"/>
  <c r="R29" i="17"/>
  <c r="G15" i="17"/>
  <c r="AB21" i="17"/>
  <c r="AL13" i="17"/>
  <c r="U33" i="17"/>
  <c r="N11" i="17"/>
  <c r="M23" i="17"/>
  <c r="D19" i="17"/>
  <c r="J22" i="17"/>
  <c r="I15" i="17"/>
  <c r="AB15" i="17"/>
  <c r="U15" i="17"/>
  <c r="N39" i="17"/>
  <c r="AG15" i="17"/>
  <c r="X40" i="17"/>
  <c r="AF39" i="17"/>
  <c r="P15" i="17"/>
  <c r="F7" i="17"/>
  <c r="G16" i="17"/>
  <c r="W16" i="17"/>
  <c r="N14" i="17"/>
  <c r="K38" i="17"/>
  <c r="I32" i="17"/>
  <c r="S13" i="17"/>
  <c r="AM13" i="17"/>
  <c r="AB31" i="17"/>
  <c r="AB27" i="17"/>
  <c r="U24" i="17"/>
  <c r="Q37" i="17"/>
  <c r="P9" i="17"/>
  <c r="Y31" i="17"/>
  <c r="W19" i="17"/>
  <c r="F8" i="17"/>
  <c r="H13" i="17"/>
  <c r="H26" i="17"/>
  <c r="H22" i="17"/>
  <c r="AB9" i="17"/>
  <c r="I31" i="17"/>
  <c r="O18" i="17"/>
  <c r="P14" i="17"/>
  <c r="S17" i="17"/>
  <c r="AH11" i="17"/>
  <c r="K43" i="17"/>
  <c r="V40" i="17"/>
  <c r="AM40" i="17"/>
  <c r="J14" i="17"/>
  <c r="Z19" i="17"/>
  <c r="N35" i="17"/>
  <c r="AH24" i="17"/>
  <c r="M38" i="17"/>
  <c r="Z43" i="17"/>
  <c r="Y34" i="17"/>
  <c r="D8" i="17"/>
  <c r="D12" i="17"/>
  <c r="S20" i="17"/>
  <c r="E36" i="17"/>
  <c r="Z18" i="17"/>
  <c r="L12" i="17"/>
  <c r="P22" i="17"/>
  <c r="E43" i="17"/>
  <c r="H32" i="17"/>
  <c r="Y9" i="17"/>
  <c r="N26" i="17"/>
  <c r="AE25" i="17"/>
  <c r="AB8" i="17"/>
  <c r="D18" i="17"/>
  <c r="Y36" i="17"/>
  <c r="X21" i="17"/>
  <c r="AG36" i="17"/>
  <c r="S8" i="17"/>
  <c r="V23" i="17"/>
  <c r="AJ12" i="17"/>
  <c r="G23" i="17"/>
  <c r="AA41" i="17"/>
  <c r="L33" i="17"/>
  <c r="K11" i="17"/>
  <c r="AC23" i="17"/>
  <c r="O30" i="17"/>
  <c r="O9" i="17"/>
  <c r="AH18" i="17"/>
  <c r="N37" i="17"/>
  <c r="AB22" i="17"/>
  <c r="D40" i="17"/>
  <c r="AE42" i="17"/>
  <c r="U20" i="17"/>
  <c r="Z11" i="17"/>
  <c r="U14" i="17"/>
  <c r="AF38" i="17"/>
  <c r="AN19" i="17"/>
  <c r="H36" i="17"/>
  <c r="AJ20" i="17"/>
  <c r="H14" i="17"/>
  <c r="K25" i="17"/>
  <c r="R23" i="17"/>
  <c r="AN32" i="17"/>
  <c r="N31" i="17"/>
  <c r="O33" i="17"/>
  <c r="V35" i="17"/>
  <c r="AA10" i="17"/>
  <c r="F37" i="17"/>
  <c r="X15" i="17"/>
  <c r="R26" i="17"/>
  <c r="I21" i="17"/>
  <c r="L23" i="17"/>
  <c r="S14" i="17"/>
  <c r="K32" i="17"/>
  <c r="AB10" i="17"/>
  <c r="S21" i="17"/>
  <c r="AD31" i="17"/>
  <c r="K31" i="17"/>
  <c r="AK11" i="17"/>
  <c r="S41" i="17"/>
  <c r="N36" i="17"/>
  <c r="AC42" i="17"/>
  <c r="W7" i="17"/>
  <c r="AK13" i="17"/>
  <c r="AL37" i="17"/>
  <c r="V21" i="17"/>
  <c r="M25" i="17"/>
  <c r="AG29" i="17"/>
  <c r="K27" i="17"/>
  <c r="L7" i="17"/>
  <c r="P13" i="17"/>
  <c r="D37" i="17"/>
  <c r="AL12" i="17"/>
  <c r="Z22" i="17"/>
  <c r="X19" i="17"/>
  <c r="AA25" i="17"/>
  <c r="AG21" i="17"/>
  <c r="E29" i="17"/>
  <c r="Q19" i="17"/>
  <c r="AK14" i="17"/>
  <c r="AL43" i="17"/>
  <c r="I8" i="17"/>
  <c r="AJ21" i="17"/>
  <c r="U13" i="17"/>
  <c r="AJ39" i="17"/>
  <c r="V14" i="17"/>
  <c r="AE7" i="17"/>
  <c r="AE35" i="17"/>
  <c r="AJ25" i="17"/>
  <c r="AB39" i="17"/>
  <c r="H16" i="17"/>
  <c r="AN26" i="17"/>
  <c r="R36" i="17"/>
  <c r="AL39" i="17"/>
  <c r="Y20" i="17"/>
  <c r="AB42" i="17"/>
  <c r="H24" i="17"/>
  <c r="X12" i="17"/>
  <c r="AD22" i="17"/>
  <c r="AN41" i="17"/>
  <c r="AC32" i="17"/>
  <c r="S10" i="17"/>
  <c r="I25" i="17"/>
  <c r="E28" i="17"/>
  <c r="AF16" i="17"/>
  <c r="AE27" i="17"/>
  <c r="Z35" i="17"/>
  <c r="AE40" i="17"/>
  <c r="AC21" i="17"/>
  <c r="I41" i="17"/>
  <c r="AC28" i="17"/>
  <c r="K13" i="17"/>
  <c r="U23" i="17"/>
  <c r="N41" i="17"/>
  <c r="AF33" i="17"/>
  <c r="AM11" i="17"/>
  <c r="AA22" i="17"/>
  <c r="S27" i="17"/>
  <c r="H11" i="17"/>
  <c r="X7" i="17"/>
  <c r="P19" i="17"/>
  <c r="AH14" i="17"/>
  <c r="T12" i="17"/>
  <c r="AM26" i="17"/>
  <c r="E21" i="17"/>
  <c r="Z26" i="17"/>
  <c r="AG37" i="17"/>
  <c r="AC15" i="17"/>
  <c r="P34" i="17"/>
  <c r="F16" i="17"/>
  <c r="AM10" i="17"/>
  <c r="V16" i="17"/>
  <c r="AL19" i="17"/>
  <c r="L28" i="17"/>
  <c r="AN13" i="17"/>
  <c r="I16" i="17"/>
  <c r="P31" i="17"/>
  <c r="M27" i="17"/>
  <c r="T19" i="17"/>
  <c r="AA35" i="17"/>
  <c r="T10" i="17"/>
  <c r="AL20" i="17"/>
  <c r="V20" i="17"/>
  <c r="O21" i="17"/>
  <c r="AB25" i="17"/>
  <c r="AF26" i="17"/>
  <c r="Z38" i="17"/>
  <c r="AL14" i="17"/>
  <c r="AD14" i="17"/>
  <c r="G34" i="17"/>
  <c r="AL18" i="17"/>
  <c r="AG17" i="17"/>
  <c r="F35" i="17"/>
  <c r="AH15" i="17"/>
  <c r="O15" i="17"/>
  <c r="Q15" i="17"/>
  <c r="AK32" i="17"/>
  <c r="AI41" i="17"/>
  <c r="G29" i="17"/>
  <c r="V31" i="17"/>
  <c r="T20" i="17"/>
  <c r="O26" i="17"/>
  <c r="AD33" i="17"/>
  <c r="AI25" i="17"/>
  <c r="Y25" i="17"/>
  <c r="F11" i="17"/>
  <c r="AA40" i="17"/>
  <c r="O31" i="17"/>
  <c r="O28" i="17"/>
  <c r="O39" i="17"/>
  <c r="AC19" i="17"/>
  <c r="R15" i="17"/>
  <c r="X30" i="17"/>
  <c r="AD9" i="17"/>
  <c r="J24" i="17"/>
  <c r="D20" i="17"/>
  <c r="AA31" i="17"/>
  <c r="W27" i="17"/>
  <c r="O41" i="17"/>
  <c r="AG32" i="17"/>
  <c r="V22" i="17"/>
  <c r="U35" i="17"/>
  <c r="T16" i="17"/>
  <c r="Q27" i="17"/>
  <c r="AN35" i="17"/>
  <c r="P40" i="17"/>
  <c r="H21" i="17"/>
  <c r="AK41" i="17"/>
  <c r="Q26" i="17"/>
  <c r="AB20" i="17"/>
  <c r="T32" i="17"/>
  <c r="Y26" i="17"/>
  <c r="N43" i="17"/>
  <c r="AI33" i="17"/>
  <c r="M20" i="17"/>
  <c r="T38" i="17"/>
  <c r="G17" i="17"/>
  <c r="J28" i="17"/>
  <c r="L35" i="17"/>
  <c r="J41" i="17"/>
  <c r="K22" i="17"/>
  <c r="O40" i="17"/>
  <c r="AD10" i="17"/>
  <c r="M34" i="17"/>
  <c r="I9" i="17"/>
  <c r="AM9" i="17"/>
  <c r="AK37" i="17"/>
  <c r="Y32" i="17"/>
  <c r="AD24" i="17"/>
  <c r="L26" i="17"/>
  <c r="AA9" i="17"/>
  <c r="K8" i="17"/>
  <c r="AB18" i="17"/>
  <c r="D16" i="17"/>
  <c r="R25" i="17"/>
  <c r="AJ38" i="17"/>
  <c r="AM25" i="17"/>
  <c r="AG14" i="17"/>
  <c r="E38" i="17"/>
  <c r="F24" i="17"/>
  <c r="Z13" i="17"/>
  <c r="S7" i="17"/>
  <c r="E20" i="17"/>
  <c r="AB16" i="17"/>
  <c r="AD29" i="17"/>
  <c r="Y35" i="17"/>
  <c r="P37" i="17"/>
  <c r="H34" i="17"/>
  <c r="AK21" i="17"/>
  <c r="F38" i="17"/>
  <c r="J19" i="17"/>
  <c r="AH25" i="17"/>
  <c r="K18" i="17"/>
  <c r="AK34" i="17"/>
  <c r="L42" i="17"/>
  <c r="O29" i="17"/>
  <c r="R20" i="17"/>
  <c r="V11" i="17"/>
  <c r="I26" i="17"/>
  <c r="AA18" i="17"/>
  <c r="P35" i="17"/>
  <c r="I43" i="17"/>
  <c r="T15" i="17"/>
  <c r="AF20" i="17"/>
  <c r="AD36" i="17"/>
  <c r="AD21" i="17"/>
  <c r="E13" i="17"/>
  <c r="J13" i="17"/>
  <c r="AJ16" i="17"/>
  <c r="AL41" i="17"/>
  <c r="AM43" i="17"/>
  <c r="P30" i="17"/>
  <c r="P10" i="17"/>
  <c r="L15" i="17"/>
  <c r="AM8" i="17"/>
  <c r="AC10" i="17"/>
  <c r="W14" i="17"/>
  <c r="AH33" i="17"/>
  <c r="N20" i="17"/>
  <c r="O20" i="17"/>
  <c r="AL11" i="17"/>
  <c r="AF9" i="17"/>
  <c r="E26" i="17"/>
  <c r="M18" i="17"/>
  <c r="X34" i="17"/>
  <c r="AG20" i="17"/>
  <c r="AE16" i="17"/>
  <c r="Q8" i="17"/>
  <c r="AB17" i="17"/>
  <c r="D33" i="17"/>
  <c r="G38" i="17"/>
  <c r="K20" i="17"/>
  <c r="O25" i="17"/>
  <c r="AM20" i="17"/>
  <c r="Y12" i="17"/>
  <c r="AH10" i="17"/>
  <c r="G25" i="17"/>
  <c r="AI27" i="17"/>
  <c r="F36" i="17"/>
  <c r="P25" i="17"/>
  <c r="R17" i="17"/>
  <c r="D9" i="17"/>
  <c r="U18" i="17"/>
  <c r="G32" i="17"/>
  <c r="V39" i="17"/>
  <c r="E22" i="17"/>
  <c r="AJ29" i="17"/>
  <c r="M24" i="17"/>
  <c r="AG25" i="17"/>
  <c r="Q7" i="17"/>
  <c r="Z7" i="17"/>
  <c r="N42" i="17"/>
  <c r="X26" i="17"/>
  <c r="W26" i="17"/>
  <c r="AH34" i="17"/>
  <c r="N7" i="17"/>
  <c r="AE22" i="17"/>
  <c r="Q13" i="17"/>
  <c r="M8" i="17"/>
  <c r="F14" i="17"/>
  <c r="AL28" i="17"/>
  <c r="M33" i="17"/>
  <c r="N10" i="17"/>
  <c r="H15" i="17"/>
  <c r="Q16" i="17"/>
  <c r="AJ43" i="17"/>
  <c r="AN11" i="17"/>
  <c r="AE8" i="17"/>
  <c r="Q43" i="17"/>
  <c r="W25" i="17"/>
  <c r="Y22" i="17"/>
  <c r="D31" i="17"/>
  <c r="H43" i="17"/>
  <c r="K33" i="17"/>
  <c r="AD26" i="17"/>
  <c r="AH7" i="17"/>
  <c r="Z33" i="17"/>
  <c r="AK31" i="17"/>
  <c r="N27" i="17"/>
  <c r="AK38" i="17"/>
  <c r="H25" i="17"/>
  <c r="H40" i="17"/>
  <c r="AL38" i="17"/>
  <c r="AL33" i="17"/>
  <c r="Q32" i="17"/>
  <c r="W29" i="17"/>
  <c r="AC17" i="17"/>
  <c r="Z21" i="17"/>
  <c r="X28" i="17"/>
  <c r="Q22" i="17"/>
  <c r="AN24" i="17"/>
  <c r="X37" i="17"/>
  <c r="Q18" i="17"/>
  <c r="AB24" i="17"/>
  <c r="AB30" i="17"/>
  <c r="M14" i="17"/>
  <c r="AD35" i="17"/>
  <c r="T25" i="17"/>
  <c r="Q20" i="17"/>
  <c r="AH13" i="17"/>
  <c r="M17" i="17"/>
  <c r="Y41" i="17"/>
  <c r="AH27" i="17"/>
  <c r="K29" i="17"/>
  <c r="K24" i="17"/>
  <c r="I7" i="17"/>
  <c r="AJ15" i="17"/>
  <c r="U16" i="17"/>
  <c r="AF18" i="17"/>
  <c r="AK15" i="17"/>
  <c r="T14" i="17"/>
  <c r="AA20" i="17"/>
  <c r="M12" i="17"/>
  <c r="Q10" i="17"/>
  <c r="Z25" i="17"/>
  <c r="AH22" i="17"/>
  <c r="K35" i="17"/>
  <c r="H23" i="17"/>
  <c r="AI24" i="17"/>
  <c r="J7" i="17"/>
  <c r="AG16" i="17"/>
  <c r="V15" i="17"/>
  <c r="AK19" i="17"/>
  <c r="H33" i="17"/>
  <c r="Z24" i="17"/>
  <c r="N21" i="17"/>
  <c r="AK12" i="17"/>
  <c r="Q11" i="17"/>
  <c r="AA24" i="17"/>
  <c r="AI32" i="17"/>
  <c r="AI36" i="17"/>
  <c r="Y27" i="17"/>
  <c r="AB12" i="17"/>
  <c r="Y14" i="17"/>
  <c r="AD30" i="17"/>
  <c r="AJ34" i="17"/>
  <c r="J35" i="17"/>
  <c r="Q35" i="17"/>
  <c r="AC35" i="17"/>
  <c r="O37" i="17"/>
  <c r="AL34" i="17"/>
  <c r="AF40" i="17"/>
  <c r="G41" i="17"/>
  <c r="AM7" i="17"/>
  <c r="Y13" i="17"/>
  <c r="U27" i="17"/>
  <c r="AE30" i="17"/>
  <c r="AI23" i="17"/>
  <c r="AI17" i="17"/>
  <c r="AD19" i="17"/>
  <c r="AJ22" i="17"/>
  <c r="AM38" i="17"/>
  <c r="AH21" i="17"/>
  <c r="T40" i="17"/>
  <c r="G35" i="17"/>
  <c r="E31" i="17"/>
  <c r="D26" i="17"/>
  <c r="T22" i="17"/>
  <c r="AN12" i="17"/>
  <c r="AN25" i="17"/>
  <c r="AH39" i="17"/>
  <c r="AK23" i="17"/>
  <c r="H20" i="17"/>
  <c r="K26" i="17"/>
  <c r="U38" i="17"/>
  <c r="F32" i="17"/>
  <c r="W42" i="17"/>
  <c r="R21" i="17"/>
  <c r="X24" i="17"/>
  <c r="G19" i="17"/>
  <c r="D30" i="17"/>
  <c r="D41" i="17"/>
  <c r="AH32" i="17"/>
  <c r="AJ8" i="17"/>
  <c r="AM18" i="17"/>
  <c r="R31" i="17"/>
  <c r="AD11" i="17"/>
  <c r="AK29" i="17"/>
  <c r="L16" i="17"/>
  <c r="AK17" i="17"/>
  <c r="AH30" i="17"/>
  <c r="O14" i="17"/>
  <c r="P41" i="17"/>
  <c r="X17" i="17"/>
  <c r="AE23" i="17"/>
  <c r="AJ7" i="17"/>
  <c r="S35" i="17"/>
  <c r="Q41" i="17"/>
  <c r="N32" i="17"/>
  <c r="P17" i="17"/>
  <c r="AI22" i="17"/>
  <c r="T17" i="17"/>
  <c r="AI42" i="17"/>
  <c r="V10" i="17"/>
  <c r="U19" i="17"/>
  <c r="V41" i="17"/>
  <c r="P24" i="17"/>
  <c r="AM27" i="17"/>
  <c r="V9" i="17"/>
  <c r="J37" i="17"/>
  <c r="L32" i="17"/>
  <c r="AL31" i="17"/>
  <c r="AE20" i="17"/>
  <c r="S33" i="17"/>
  <c r="K28" i="17"/>
  <c r="AI12" i="17"/>
  <c r="AC27" i="17"/>
  <c r="W32" i="17"/>
  <c r="AH35" i="17"/>
  <c r="S23" i="17"/>
  <c r="AG38" i="17"/>
  <c r="K39" i="17"/>
  <c r="S24" i="17"/>
  <c r="E10" i="17"/>
  <c r="AK20" i="17"/>
  <c r="AH19" i="17"/>
  <c r="AF37" i="17"/>
  <c r="X20" i="17"/>
  <c r="R9" i="17"/>
  <c r="AG42" i="17"/>
  <c r="AN38" i="17"/>
  <c r="Q12" i="17"/>
  <c r="H19" i="17"/>
  <c r="F20" i="17"/>
  <c r="X25" i="17"/>
  <c r="O36" i="17"/>
  <c r="AF30" i="17"/>
  <c r="I36" i="17"/>
  <c r="AB26" i="17"/>
  <c r="AD7" i="17"/>
  <c r="AD20" i="17"/>
  <c r="Y33" i="17"/>
  <c r="E32" i="17"/>
  <c r="N9" i="17"/>
  <c r="H9" i="17"/>
  <c r="Y30" i="17"/>
  <c r="O17" i="17"/>
  <c r="F33" i="17"/>
  <c r="AM35" i="17"/>
  <c r="AN9" i="17"/>
  <c r="AG40" i="17"/>
  <c r="H12" i="17"/>
  <c r="V36" i="17"/>
  <c r="AJ35" i="17"/>
  <c r="AE11" i="17"/>
  <c r="AG27" i="17"/>
  <c r="U9" i="17"/>
  <c r="D22" i="17"/>
  <c r="R22" i="17"/>
  <c r="P36" i="17"/>
  <c r="AK33" i="17"/>
  <c r="AI31" i="17"/>
  <c r="T28" i="17"/>
  <c r="N8" i="17"/>
  <c r="D24" i="17"/>
  <c r="I29" i="17"/>
  <c r="AN36" i="17"/>
  <c r="AI35" i="17"/>
  <c r="X29" i="17"/>
  <c r="AB35" i="17"/>
  <c r="AN43" i="17"/>
  <c r="J36" i="17"/>
  <c r="O23" i="17"/>
  <c r="Z29" i="17"/>
  <c r="AA16" i="17"/>
  <c r="Q42" i="17"/>
  <c r="I40" i="17"/>
  <c r="I11" i="17"/>
  <c r="T30" i="17"/>
  <c r="AI16" i="17"/>
  <c r="F19" i="17"/>
  <c r="Y29" i="17"/>
  <c r="J43" i="17"/>
  <c r="P11" i="17"/>
  <c r="E17" i="17"/>
  <c r="Q24" i="17"/>
  <c r="Z8" i="17"/>
  <c r="M37" i="17"/>
  <c r="Z40" i="17"/>
  <c r="Z34" i="17"/>
  <c r="AG19" i="17"/>
  <c r="S22" i="17"/>
  <c r="AN17" i="17"/>
  <c r="Y43" i="17"/>
  <c r="N16" i="17"/>
  <c r="N18" i="17"/>
  <c r="Y42" i="17"/>
  <c r="T26" i="17"/>
  <c r="E8" i="17"/>
  <c r="D27" i="17"/>
  <c r="V13" i="17"/>
  <c r="AG28" i="17"/>
  <c r="F28" i="17"/>
  <c r="M36" i="17"/>
  <c r="F27" i="17"/>
  <c r="R39" i="17"/>
  <c r="U40" i="17"/>
  <c r="H37" i="17"/>
  <c r="AB13" i="17"/>
  <c r="Z14" i="17"/>
  <c r="W31" i="17"/>
  <c r="P27" i="17"/>
  <c r="AJ11" i="17"/>
  <c r="AK43" i="17"/>
  <c r="E35" i="17"/>
  <c r="AL22" i="17"/>
  <c r="J21" i="17"/>
  <c r="W37" i="17"/>
  <c r="I37" i="17"/>
  <c r="AF36" i="17"/>
  <c r="AK30" i="17"/>
  <c r="AA15" i="17"/>
  <c r="AF12" i="17"/>
  <c r="T36" i="17"/>
  <c r="AA14" i="17"/>
  <c r="K7" i="17"/>
  <c r="AI38" i="17"/>
  <c r="S9" i="17"/>
  <c r="AE15" i="17"/>
  <c r="AC30" i="17"/>
  <c r="L11" i="17"/>
  <c r="AD32" i="17"/>
  <c r="G40" i="17"/>
  <c r="AN21" i="17"/>
  <c r="AM36" i="17"/>
  <c r="H7" i="17"/>
  <c r="AF14" i="17"/>
  <c r="N19" i="17"/>
  <c r="AE19" i="17"/>
  <c r="AI39" i="17"/>
  <c r="AJ17" i="17"/>
  <c r="AC31" i="17"/>
  <c r="L41" i="17"/>
  <c r="Z36" i="17"/>
  <c r="J29" i="17"/>
  <c r="AA7" i="17"/>
  <c r="AE18" i="17"/>
  <c r="Z42" i="17"/>
  <c r="P32" i="17"/>
  <c r="W40" i="17"/>
  <c r="P38" i="17"/>
  <c r="AE33" i="17"/>
  <c r="W8" i="17"/>
  <c r="AJ19" i="17"/>
  <c r="H41" i="17"/>
  <c r="D23" i="17"/>
  <c r="AG39" i="17"/>
  <c r="Z41" i="17"/>
  <c r="AM29" i="17"/>
  <c r="AD39" i="17"/>
  <c r="AA39" i="17"/>
  <c r="I30" i="17"/>
  <c r="R37" i="17"/>
  <c r="AB43" i="17"/>
  <c r="AA36" i="17"/>
  <c r="AL23" i="17"/>
  <c r="Z30" i="17"/>
  <c r="K15" i="17"/>
  <c r="AK26" i="17"/>
  <c r="S42" i="17"/>
  <c r="W10" i="17"/>
  <c r="AM30" i="17"/>
  <c r="W17" i="17"/>
  <c r="J20" i="17"/>
  <c r="V28" i="17"/>
  <c r="V24" i="17"/>
  <c r="Q17" i="17"/>
  <c r="Y16" i="17"/>
  <c r="AK24" i="17"/>
  <c r="X9" i="17"/>
  <c r="AB38" i="17"/>
  <c r="AC39" i="17"/>
  <c r="Q36" i="17"/>
  <c r="O22" i="17"/>
  <c r="AI29" i="17"/>
  <c r="I19" i="17"/>
  <c r="AH12" i="17"/>
  <c r="AC8" i="17"/>
  <c r="K21" i="17"/>
  <c r="AD13" i="17"/>
  <c r="AC24" i="17"/>
  <c r="I35" i="17"/>
  <c r="AB14" i="17"/>
  <c r="AN15" i="17"/>
  <c r="E42" i="17"/>
  <c r="W30" i="17"/>
  <c r="P43" i="17"/>
  <c r="T31" i="17"/>
  <c r="W43" i="17"/>
  <c r="J18" i="17"/>
  <c r="R43" i="17"/>
  <c r="N22" i="17"/>
  <c r="J42" i="17"/>
  <c r="L9" i="17"/>
  <c r="S25" i="17"/>
  <c r="D13" i="17"/>
  <c r="L38" i="17"/>
  <c r="AI37" i="17"/>
  <c r="AK27" i="17"/>
  <c r="G36" i="17"/>
  <c r="D17" i="17"/>
  <c r="AL35" i="17"/>
  <c r="O8" i="17"/>
  <c r="R8" i="17"/>
  <c r="R12" i="17"/>
  <c r="D35" i="17"/>
  <c r="AI18" i="17"/>
  <c r="AD40" i="17"/>
  <c r="V26" i="17"/>
  <c r="E18" i="17"/>
  <c r="AA12" i="17"/>
  <c r="Y10" i="17"/>
  <c r="D10" i="17"/>
  <c r="N40" i="17"/>
  <c r="K10" i="17"/>
  <c r="P33" i="17"/>
  <c r="AG34" i="17"/>
  <c r="I20" i="17"/>
  <c r="T33" i="17"/>
  <c r="G27" i="17"/>
  <c r="Y7" i="17"/>
  <c r="AC12" i="17"/>
  <c r="O35" i="17"/>
  <c r="F39" i="17"/>
  <c r="R40" i="17"/>
  <c r="AH40" i="17"/>
  <c r="M41" i="17"/>
  <c r="Z10" i="17"/>
  <c r="S11" i="17"/>
  <c r="O34" i="17"/>
  <c r="AG9" i="17"/>
  <c r="AD18" i="17"/>
  <c r="Y39" i="17"/>
  <c r="U12" i="17"/>
  <c r="AL40" i="17"/>
  <c r="AE14" i="17"/>
  <c r="G37" i="17"/>
  <c r="AI13" i="17"/>
  <c r="H39" i="17"/>
  <c r="AG26" i="17"/>
  <c r="AK9" i="17"/>
  <c r="F9" i="17"/>
  <c r="AJ30" i="17"/>
  <c r="AK28" i="17"/>
  <c r="Q40" i="17"/>
  <c r="AC18" i="17"/>
  <c r="K30" i="17"/>
  <c r="S37" i="17"/>
  <c r="O7" i="17"/>
  <c r="AM16" i="17"/>
  <c r="AC16" i="17"/>
  <c r="W24" i="17"/>
  <c r="O16" i="17"/>
  <c r="R19" i="17"/>
  <c r="T41" i="17"/>
  <c r="V8" i="17"/>
  <c r="AL15" i="17"/>
  <c r="AF13" i="17"/>
  <c r="J25" i="17"/>
  <c r="L17" i="17"/>
  <c r="W20" i="17"/>
  <c r="AC43" i="17"/>
  <c r="J33" i="17"/>
  <c r="AF29" i="17"/>
  <c r="AJ18" i="17"/>
  <c r="AC41" i="17"/>
  <c r="AJ26" i="17"/>
  <c r="T11" i="17"/>
  <c r="AC40" i="17"/>
  <c r="W28" i="17"/>
  <c r="AF34" i="17"/>
  <c r="L37" i="17"/>
  <c r="AE36" i="17"/>
  <c r="AI15" i="17"/>
  <c r="AL25" i="17"/>
  <c r="X18" i="17"/>
  <c r="AH23" i="17"/>
  <c r="D39" i="17"/>
  <c r="T42" i="17"/>
  <c r="F31" i="17"/>
  <c r="E41" i="17"/>
  <c r="AH37" i="17"/>
  <c r="AA34" i="17"/>
  <c r="K40" i="17"/>
  <c r="AN42" i="17"/>
  <c r="Y37" i="17"/>
  <c r="AM24" i="17"/>
  <c r="U32" i="17"/>
  <c r="AC11" i="17"/>
  <c r="X42" i="17"/>
  <c r="R11" i="17"/>
  <c r="AF7" i="17"/>
  <c r="AG8" i="17"/>
  <c r="AL42" i="17"/>
  <c r="AM33" i="17"/>
  <c r="Z17" i="17"/>
  <c r="G7" i="17"/>
  <c r="Q39" i="17"/>
  <c r="AM39" i="17"/>
  <c r="AM21" i="17"/>
  <c r="AA28" i="17"/>
  <c r="I13" i="17"/>
  <c r="L14" i="17"/>
  <c r="AN18" i="17"/>
  <c r="L18" i="17"/>
  <c r="Z12" i="17"/>
  <c r="X16" i="17"/>
  <c r="O42" i="17"/>
  <c r="T43" i="17"/>
  <c r="AE38" i="17"/>
  <c r="AA37" i="17"/>
  <c r="AK16" i="17"/>
  <c r="L25" i="17"/>
  <c r="AD28" i="17"/>
  <c r="N33" i="17"/>
  <c r="AF10" i="17"/>
  <c r="E40" i="17"/>
  <c r="J10" i="17"/>
  <c r="AG41" i="17"/>
  <c r="AN37" i="17"/>
  <c r="AE17" i="17"/>
  <c r="G9" i="17"/>
  <c r="R34" i="17"/>
  <c r="X13" i="17"/>
  <c r="P42" i="17"/>
  <c r="W41" i="17"/>
  <c r="D15" i="17"/>
  <c r="I27" i="17"/>
  <c r="E23" i="17"/>
  <c r="AG10" i="17"/>
  <c r="AC26" i="17"/>
  <c r="R14" i="17"/>
  <c r="AK10" i="17"/>
  <c r="J32" i="17"/>
  <c r="F18" i="17"/>
  <c r="AK22" i="17"/>
  <c r="AH9" i="17"/>
  <c r="V18" i="17"/>
  <c r="M7" i="17"/>
  <c r="U25" i="17"/>
  <c r="H29" i="17"/>
  <c r="N30" i="17"/>
  <c r="L29" i="17"/>
  <c r="U43" i="17"/>
  <c r="O10" i="17"/>
  <c r="K41" i="17"/>
  <c r="W12" i="17"/>
  <c r="S12" i="17"/>
  <c r="J27" i="17"/>
  <c r="I28" i="17"/>
  <c r="H28" i="17"/>
  <c r="AI8" i="17"/>
  <c r="AN22" i="17"/>
  <c r="AF43" i="17"/>
  <c r="AE34" i="17"/>
  <c r="L10" i="17"/>
  <c r="Y23" i="17"/>
  <c r="S39" i="17"/>
  <c r="G21" i="17"/>
  <c r="E7" i="17"/>
  <c r="AE26" i="17"/>
  <c r="J12" i="17"/>
  <c r="R7" i="17"/>
  <c r="V27" i="17"/>
  <c r="G10" i="17"/>
  <c r="Z28" i="17"/>
  <c r="E14" i="17"/>
  <c r="AD17" i="17"/>
  <c r="AI11" i="17"/>
  <c r="AJ13" i="17"/>
  <c r="AH26" i="17"/>
  <c r="L19" i="17"/>
  <c r="AH43" i="17"/>
  <c r="X14" i="17"/>
  <c r="AN39" i="17"/>
  <c r="AA8" i="17"/>
  <c r="E15" i="17"/>
  <c r="T21" i="17"/>
  <c r="R41" i="17"/>
  <c r="T7" i="17"/>
  <c r="Y15" i="17"/>
  <c r="S16" i="17"/>
  <c r="N17" i="17"/>
  <c r="Z37" i="17"/>
  <c r="F23" i="17"/>
  <c r="D32" i="17"/>
  <c r="AJ40" i="17"/>
  <c r="T37" i="17"/>
  <c r="S31" i="17"/>
  <c r="G18" i="17"/>
  <c r="W38" i="17"/>
  <c r="X27" i="17"/>
  <c r="AB32" i="17"/>
  <c r="J40" i="17"/>
  <c r="I39" i="17"/>
  <c r="AL30" i="17"/>
  <c r="P29" i="17"/>
  <c r="J8" i="17"/>
  <c r="AF35" i="17"/>
  <c r="AN29" i="17"/>
  <c r="M35" i="17"/>
  <c r="P12" i="17"/>
  <c r="S26" i="17"/>
  <c r="T34" i="17"/>
  <c r="Q14" i="17"/>
  <c r="AL29" i="17"/>
  <c r="Q23" i="17"/>
  <c r="T8" i="17"/>
  <c r="U22" i="17"/>
  <c r="T35" i="17"/>
  <c r="AC38" i="17"/>
  <c r="E11" i="17"/>
  <c r="AG23" i="17"/>
  <c r="AL16" i="17"/>
  <c r="G24" i="17"/>
  <c r="AN34" i="17"/>
  <c r="G43" i="17"/>
  <c r="AD42" i="17"/>
  <c r="AN16" i="17"/>
  <c r="U17" i="17"/>
  <c r="AD8" i="17"/>
  <c r="AC14" i="17"/>
  <c r="AI43" i="17"/>
  <c r="W23" i="17"/>
  <c r="AF32" i="17"/>
  <c r="AF8" i="17"/>
  <c r="W33" i="17"/>
  <c r="AD12" i="17"/>
  <c r="AJ32" i="17"/>
  <c r="E37" i="17"/>
  <c r="D25" i="17"/>
  <c r="AA33" i="17"/>
  <c r="P39" i="17"/>
  <c r="W21" i="17"/>
  <c r="AB23" i="17"/>
  <c r="R18" i="17"/>
  <c r="U21" i="17"/>
  <c r="AB19" i="17"/>
  <c r="AJ9" i="17"/>
  <c r="N29" i="17"/>
  <c r="V38" i="17"/>
  <c r="N24" i="17"/>
  <c r="AG33" i="17"/>
  <c r="V19" i="17"/>
  <c r="Q31" i="17"/>
  <c r="D36" i="17"/>
  <c r="AC25" i="17"/>
  <c r="Q33" i="17"/>
  <c r="H8" i="17"/>
  <c r="AJ41" i="17"/>
  <c r="Y18" i="17"/>
  <c r="D28" i="17"/>
  <c r="I12" i="17"/>
  <c r="Z15" i="17"/>
  <c r="AJ36" i="17"/>
  <c r="F42" i="17"/>
  <c r="K16" i="17"/>
  <c r="O12" i="17"/>
  <c r="X32" i="17"/>
  <c r="AH28" i="17"/>
  <c r="V42" i="17"/>
  <c r="AH38" i="17"/>
  <c r="Q29" i="17"/>
  <c r="X39" i="17"/>
  <c r="AL17" i="17"/>
  <c r="T23" i="17"/>
  <c r="F40" i="17"/>
  <c r="E12" i="17"/>
  <c r="Y24" i="17"/>
  <c r="I10" i="17"/>
  <c r="AI7" i="17"/>
  <c r="W36" i="17"/>
  <c r="AI26" i="17"/>
  <c r="AJ23" i="17"/>
  <c r="L31" i="17"/>
  <c r="AA21" i="17"/>
  <c r="J26" i="17"/>
  <c r="S32" i="17"/>
  <c r="AF24" i="17"/>
  <c r="T39" i="17"/>
  <c r="R30" i="17"/>
  <c r="Y21" i="17"/>
  <c r="AC9" i="17"/>
  <c r="AN28" i="17"/>
  <c r="D34" i="17"/>
  <c r="R10" i="17"/>
  <c r="AA11" i="17"/>
  <c r="E25" i="17"/>
  <c r="AK39" i="17"/>
  <c r="S28" i="17"/>
  <c r="Q28" i="17"/>
  <c r="O13" i="17"/>
  <c r="AK25" i="17"/>
  <c r="AG7" i="17"/>
  <c r="Z32" i="17"/>
  <c r="AJ14" i="17"/>
  <c r="AF22" i="17"/>
  <c r="Z23" i="17"/>
  <c r="G39" i="17"/>
  <c r="K23" i="17"/>
  <c r="N25" i="17"/>
  <c r="AK18" i="17"/>
  <c r="N23" i="17"/>
  <c r="AL7" i="17"/>
  <c r="M26" i="17"/>
  <c r="U34" i="17"/>
  <c r="AN23" i="17"/>
  <c r="AA29" i="17"/>
  <c r="AG43" i="17"/>
  <c r="X31" i="17"/>
  <c r="J9" i="17"/>
  <c r="J31" i="17"/>
  <c r="P26" i="17"/>
  <c r="W34" i="17"/>
  <c r="AB28" i="17"/>
  <c r="AC37" i="17"/>
  <c r="H17" i="17"/>
  <c r="AC33" i="17"/>
  <c r="AG24" i="17"/>
  <c r="M16" i="17"/>
  <c r="P28" i="17"/>
  <c r="F13" i="17"/>
  <c r="R16" i="17"/>
  <c r="Z20" i="17"/>
  <c r="AM19" i="17"/>
  <c r="AH20" i="17"/>
  <c r="J38" i="17"/>
  <c r="AF41" i="17"/>
  <c r="AI21" i="17"/>
  <c r="P7" i="17"/>
  <c r="Z9" i="17"/>
  <c r="M10" i="17"/>
  <c r="AD37" i="17"/>
  <c r="Y40" i="17"/>
  <c r="G20" i="17"/>
  <c r="AE13" i="17"/>
  <c r="M31" i="17"/>
  <c r="P21" i="17"/>
  <c r="P20" i="17"/>
  <c r="K34" i="17"/>
  <c r="I22" i="17"/>
  <c r="Q25" i="17"/>
  <c r="AN14" i="17"/>
  <c r="AN40" i="17"/>
  <c r="J16" i="17"/>
  <c r="I42" i="17"/>
  <c r="L39" i="17"/>
  <c r="AJ28" i="17"/>
  <c r="K36" i="17"/>
  <c r="J34" i="17"/>
  <c r="AM41" i="17"/>
  <c r="V17" i="17"/>
  <c r="AK7" i="17"/>
  <c r="F10" i="17"/>
  <c r="AD38" i="17"/>
  <c r="Y8" i="17"/>
  <c r="AE39" i="17"/>
  <c r="U36" i="17"/>
  <c r="AF25" i="17"/>
  <c r="AG11" i="17"/>
  <c r="AH29" i="17"/>
  <c r="L24" i="17"/>
  <c r="M15" i="17"/>
  <c r="AA30" i="17"/>
  <c r="J30" i="17"/>
  <c r="S15" i="17"/>
  <c r="M42" i="17"/>
  <c r="J23" i="17"/>
  <c r="R33" i="17"/>
  <c r="G30" i="17"/>
  <c r="U42" i="17"/>
  <c r="AC20" i="17"/>
  <c r="D29" i="17"/>
  <c r="AG13" i="17"/>
  <c r="AM23" i="17"/>
  <c r="Q21" i="17"/>
  <c r="O38" i="17"/>
  <c r="R24" i="17"/>
  <c r="AM22" i="17"/>
  <c r="X10" i="17"/>
  <c r="L8" i="17"/>
  <c r="D14" i="17"/>
  <c r="AF31" i="17"/>
  <c r="U7" i="17"/>
  <c r="AF11" i="17"/>
  <c r="F29" i="17"/>
  <c r="AB37" i="17"/>
  <c r="V37" i="17"/>
  <c r="M29" i="17"/>
  <c r="AI9" i="17"/>
  <c r="X8" i="17"/>
  <c r="P18" i="17"/>
  <c r="AN30" i="17"/>
  <c r="F41" i="17"/>
  <c r="U37" i="17"/>
  <c r="V29" i="17"/>
  <c r="O19" i="17"/>
  <c r="U39" i="17"/>
  <c r="AK40" i="17"/>
  <c r="AM17" i="17"/>
  <c r="F34" i="17"/>
  <c r="D43" i="17"/>
  <c r="AA23" i="17"/>
  <c r="X11" i="17"/>
  <c r="E24" i="17"/>
  <c r="AF28" i="17"/>
  <c r="I33" i="17"/>
  <c r="J39" i="17"/>
  <c r="AJ37" i="17"/>
  <c r="Y17" i="17"/>
  <c r="W35" i="17"/>
  <c r="Y28" i="17"/>
  <c r="AD41" i="17"/>
  <c r="R32" i="17"/>
  <c r="T24" i="17"/>
  <c r="AL8" i="17"/>
  <c r="AB36" i="17"/>
  <c r="M32" i="17"/>
  <c r="AH41" i="17"/>
  <c r="AH42" i="17"/>
  <c r="F30" i="17"/>
  <c r="Y19" i="17"/>
  <c r="Y11" i="17"/>
  <c r="F17" i="17"/>
  <c r="Z27" i="17"/>
  <c r="AE24" i="17"/>
  <c r="M19" i="17"/>
  <c r="P23" i="17"/>
  <c r="AE21" i="17"/>
  <c r="F15" i="17"/>
  <c r="E27" i="17"/>
  <c r="T29" i="17"/>
  <c r="Q38" i="17"/>
  <c r="U10" i="17"/>
  <c r="W13" i="17"/>
  <c r="AN31" i="17"/>
  <c r="AL27" i="17"/>
  <c r="AB33" i="17"/>
  <c r="G33" i="17"/>
  <c r="M13" i="17"/>
  <c r="K14" i="17"/>
  <c r="AG12" i="17"/>
  <c r="W18" i="17"/>
  <c r="K37" i="17"/>
  <c r="AG18" i="17"/>
  <c r="E19" i="17"/>
  <c r="N12" i="17"/>
  <c r="J17" i="17"/>
  <c r="Z16" i="17"/>
  <c r="AB34" i="17"/>
  <c r="AA26" i="17"/>
  <c r="I23" i="17"/>
  <c r="U29" i="17"/>
  <c r="AE37" i="17"/>
  <c r="M30" i="17"/>
  <c r="H42" i="17"/>
  <c r="F22" i="17"/>
  <c r="AE31" i="17"/>
  <c r="V33" i="17"/>
  <c r="AF42" i="17"/>
  <c r="S38" i="17"/>
  <c r="U41" i="17"/>
  <c r="L27" i="17"/>
  <c r="L34" i="17"/>
  <c r="AC22" i="17"/>
  <c r="U11" i="17"/>
  <c r="AJ33" i="17"/>
  <c r="J11" i="17"/>
  <c r="H38" i="17"/>
  <c r="AI34" i="17"/>
  <c r="AK35" i="17"/>
  <c r="AJ42" i="17"/>
  <c r="S19" i="17"/>
  <c r="AC13" i="17"/>
  <c r="AJ27" i="17"/>
  <c r="AI40" i="17"/>
  <c r="N28" i="17"/>
  <c r="R38" i="17"/>
  <c r="AA42" i="17"/>
  <c r="AB7" i="17"/>
  <c r="V30" i="17"/>
  <c r="X35" i="17"/>
  <c r="M22" i="17"/>
  <c r="AD43" i="17"/>
  <c r="L43" i="17"/>
  <c r="AB40" i="17"/>
  <c r="AI14" i="17"/>
  <c r="I18" i="17"/>
  <c r="G8" i="17"/>
  <c r="X36" i="17"/>
  <c r="AM34" i="17"/>
  <c r="AN20" i="17"/>
  <c r="R35" i="17"/>
  <c r="AE41" i="17"/>
  <c r="W15" i="17"/>
  <c r="AI10" i="17"/>
  <c r="P16" i="17"/>
  <c r="AD23" i="17"/>
  <c r="AK42" i="17"/>
  <c r="O27" i="17"/>
  <c r="AM28" i="17"/>
  <c r="I38" i="17"/>
  <c r="I17" i="17"/>
  <c r="AI20" i="17"/>
  <c r="AA38" i="17"/>
  <c r="Z31" i="17"/>
  <c r="AK36" i="17"/>
  <c r="AE10" i="17"/>
  <c r="J15" i="17"/>
  <c r="AD27" i="17"/>
  <c r="AJ24" i="17"/>
  <c r="L22" i="17"/>
  <c r="K12" i="17"/>
  <c r="X23" i="17"/>
  <c r="M28" i="17"/>
  <c r="AB11" i="17"/>
  <c r="AC34" i="17"/>
  <c r="E34" i="17"/>
  <c r="AD34" i="17"/>
  <c r="X22" i="17"/>
  <c r="U28" i="17"/>
  <c r="R28" i="17"/>
  <c r="L40" i="17"/>
  <c r="AG30" i="17"/>
  <c r="G13" i="17"/>
  <c r="O24" i="17"/>
  <c r="AH31" i="17"/>
  <c r="AN7" i="17"/>
  <c r="AE9" i="17"/>
  <c r="AF15" i="17"/>
  <c r="E9" i="17"/>
  <c r="N34" i="17"/>
  <c r="E30" i="17"/>
  <c r="S30" i="17"/>
  <c r="AL26" i="17"/>
  <c r="AI30" i="17"/>
  <c r="AA19" i="17"/>
  <c r="AE28" i="17"/>
  <c r="AI28" i="17"/>
  <c r="V7" i="17"/>
  <c r="AM31" i="17"/>
  <c r="AF23" i="17"/>
  <c r="AB41" i="17"/>
  <c r="AF21" i="17"/>
  <c r="AF19" i="17"/>
  <c r="D7" i="17"/>
  <c r="H31" i="17"/>
  <c r="N15" i="17"/>
  <c r="R42" i="17"/>
  <c r="AH16" i="17"/>
  <c r="AA13" i="17"/>
  <c r="M21" i="17"/>
  <c r="AG22" i="17"/>
  <c r="O11" i="17"/>
  <c r="F25" i="17"/>
  <c r="X43" i="17"/>
  <c r="AM42" i="17"/>
  <c r="F21" i="17"/>
  <c r="AE43" i="17"/>
  <c r="K42" i="17"/>
  <c r="L13" i="17"/>
  <c r="AM37" i="17"/>
  <c r="W22" i="17"/>
  <c r="G28" i="17"/>
  <c r="AL32" i="17"/>
  <c r="AM15" i="17"/>
  <c r="AA32" i="17"/>
  <c r="E39" i="17"/>
  <c r="AK8" i="17"/>
  <c r="F12" i="17"/>
  <c r="H18" i="17"/>
  <c r="AH36" i="17"/>
  <c r="D42" i="17"/>
  <c r="AJ10" i="17"/>
  <c r="AD16" i="17"/>
  <c r="AA43" i="17"/>
  <c r="M40" i="17"/>
  <c r="AN33" i="17"/>
  <c r="U30" i="17"/>
  <c r="V43" i="17"/>
  <c r="AE12" i="17"/>
  <c r="O43" i="17"/>
  <c r="I24" i="17"/>
  <c r="AC36" i="17"/>
  <c r="L20" i="17"/>
  <c r="R13" i="17"/>
  <c r="G26" i="17"/>
  <c r="D38" i="17"/>
  <c r="Q34" i="17"/>
  <c r="S36" i="17"/>
  <c r="U43" i="3"/>
  <c r="U42" i="3"/>
  <c r="Y42" i="3"/>
  <c r="Y43" i="3"/>
  <c r="D44" i="6"/>
  <c r="I8" i="3"/>
  <c r="I15" i="3"/>
  <c r="I12" i="3"/>
  <c r="AC44" i="3"/>
  <c r="I25" i="3"/>
  <c r="I16" i="3"/>
  <c r="I13" i="3"/>
  <c r="I9" i="3"/>
  <c r="I11" i="3"/>
  <c r="I26" i="3"/>
  <c r="I34" i="3"/>
  <c r="I10" i="3"/>
  <c r="I27" i="3"/>
  <c r="I14" i="3"/>
  <c r="I35" i="3"/>
  <c r="H8" i="3"/>
  <c r="I7" i="3"/>
  <c r="I41" i="3"/>
  <c r="H44" i="17" l="1"/>
  <c r="AD44" i="17"/>
  <c r="Q44" i="17"/>
  <c r="F44" i="17"/>
  <c r="AB44" i="17"/>
  <c r="AF44" i="17"/>
  <c r="AA44" i="17"/>
  <c r="AM44" i="17"/>
  <c r="J44" i="17"/>
  <c r="X44" i="17"/>
  <c r="AI44" i="17"/>
  <c r="R44" i="17"/>
  <c r="M44" i="17"/>
  <c r="G44" i="17"/>
  <c r="T44" i="17"/>
  <c r="AH44" i="17"/>
  <c r="D44" i="17"/>
  <c r="D52" i="17" a="1"/>
  <c r="P44" i="17"/>
  <c r="AG44" i="17"/>
  <c r="I44" i="17"/>
  <c r="L44" i="17"/>
  <c r="K44" i="17"/>
  <c r="AE44" i="17"/>
  <c r="AK44" i="17"/>
  <c r="AL44" i="17"/>
  <c r="E44" i="17"/>
  <c r="N44" i="17"/>
  <c r="V44" i="17"/>
  <c r="W44" i="17"/>
  <c r="Y44" i="17"/>
  <c r="O44" i="17"/>
  <c r="AC44" i="17"/>
  <c r="AN44" i="17"/>
  <c r="U44" i="17"/>
  <c r="Z44" i="17"/>
  <c r="AJ44" i="17"/>
  <c r="S44" i="17"/>
  <c r="J17" i="3"/>
  <c r="J32" i="3"/>
  <c r="J19" i="3"/>
  <c r="J20" i="3"/>
  <c r="J33" i="3"/>
  <c r="J22" i="3"/>
  <c r="J37" i="3"/>
  <c r="J29" i="3"/>
  <c r="J23" i="3"/>
  <c r="J39" i="3"/>
  <c r="J31" i="3"/>
  <c r="J40" i="3"/>
  <c r="J36" i="3"/>
  <c r="J24" i="3"/>
  <c r="J38" i="3"/>
  <c r="J8" i="3"/>
  <c r="J27" i="3"/>
  <c r="J11" i="3"/>
  <c r="J25" i="3"/>
  <c r="D52" i="17" l="1"/>
  <c r="E58" i="17"/>
  <c r="AJ63" i="17"/>
  <c r="AD69" i="17"/>
  <c r="X75" i="17"/>
  <c r="AE80" i="17"/>
  <c r="AA84" i="17"/>
  <c r="W88" i="17"/>
  <c r="AD57" i="17"/>
  <c r="X63" i="17"/>
  <c r="R69" i="17"/>
  <c r="L75" i="17"/>
  <c r="W80" i="17"/>
  <c r="S84" i="17"/>
  <c r="O88" i="17"/>
  <c r="T57" i="17"/>
  <c r="N63" i="17"/>
  <c r="AH57" i="17"/>
  <c r="Y65" i="17"/>
  <c r="Z72" i="17"/>
  <c r="Y79" i="17"/>
  <c r="L84" i="17"/>
  <c r="AK88" i="17"/>
  <c r="AF80" i="17"/>
  <c r="P57" i="17"/>
  <c r="H65" i="17"/>
  <c r="AJ73" i="17"/>
  <c r="AG52" i="17"/>
  <c r="Z60" i="17"/>
  <c r="F68" i="17"/>
  <c r="H58" i="17"/>
  <c r="AI65" i="17"/>
  <c r="AK72" i="17"/>
  <c r="AI52" i="17"/>
  <c r="X64" i="17"/>
  <c r="W74" i="17"/>
  <c r="G82" i="17"/>
  <c r="U87" i="17"/>
  <c r="AA61" i="17"/>
  <c r="M80" i="17"/>
  <c r="AK54" i="17"/>
  <c r="L76" i="17"/>
  <c r="AM87" i="17"/>
  <c r="AG77" i="17"/>
  <c r="J54" i="17"/>
  <c r="H77" i="17"/>
  <c r="T88" i="17"/>
  <c r="AA79" i="17"/>
  <c r="AE77" i="17"/>
  <c r="AH55" i="17"/>
  <c r="AL76" i="17"/>
  <c r="G53" i="17"/>
  <c r="Q72" i="17"/>
  <c r="F84" i="17"/>
  <c r="AK63" i="17"/>
  <c r="O81" i="17"/>
  <c r="L62" i="17"/>
  <c r="K54" i="17"/>
  <c r="AG65" i="17"/>
  <c r="Z75" i="17"/>
  <c r="AF82" i="17"/>
  <c r="F88" i="17"/>
  <c r="J62" i="17"/>
  <c r="X72" i="17"/>
  <c r="AL80" i="17"/>
  <c r="S86" i="17"/>
  <c r="O58" i="17"/>
  <c r="T69" i="17"/>
  <c r="AH78" i="17"/>
  <c r="AC84" i="17"/>
  <c r="F66" i="17"/>
  <c r="K65" i="17"/>
  <c r="AA57" i="17"/>
  <c r="AI87" i="17"/>
  <c r="AA85" i="17"/>
  <c r="AL86" i="17"/>
  <c r="I86" i="17"/>
  <c r="T70" i="17"/>
  <c r="J85" i="17"/>
  <c r="E79" i="17"/>
  <c r="O87" i="17"/>
  <c r="I80" i="17"/>
  <c r="I79" i="17"/>
  <c r="AD84" i="17"/>
  <c r="T56" i="17"/>
  <c r="AE64" i="17"/>
  <c r="O52" i="17"/>
  <c r="U58" i="17"/>
  <c r="O64" i="17"/>
  <c r="I70" i="17"/>
  <c r="AN75" i="17"/>
  <c r="F81" i="17"/>
  <c r="AM84" i="17"/>
  <c r="AI88" i="17"/>
  <c r="I58" i="17"/>
  <c r="AN63" i="17"/>
  <c r="AH69" i="17"/>
  <c r="AB75" i="17"/>
  <c r="AI80" i="17"/>
  <c r="AE84" i="17"/>
  <c r="AA88" i="17"/>
  <c r="AN57" i="17"/>
  <c r="AH63" i="17"/>
  <c r="Z58" i="17"/>
  <c r="J66" i="17"/>
  <c r="L73" i="17"/>
  <c r="AM79" i="17"/>
  <c r="Z84" i="17"/>
  <c r="AH66" i="17"/>
  <c r="X81" i="17"/>
  <c r="AM57" i="17"/>
  <c r="Z65" i="17"/>
  <c r="J76" i="17"/>
  <c r="U53" i="17"/>
  <c r="M61" i="17"/>
  <c r="AB68" i="17"/>
  <c r="AF58" i="17"/>
  <c r="T66" i="17"/>
  <c r="R73" i="17"/>
  <c r="AG53" i="17"/>
  <c r="T65" i="17"/>
  <c r="N75" i="17"/>
  <c r="X82" i="17"/>
  <c r="AK87" i="17"/>
  <c r="AA62" i="17"/>
  <c r="L81" i="17"/>
  <c r="AI56" i="17"/>
  <c r="AF77" i="17"/>
  <c r="AG88" i="17"/>
  <c r="AI79" i="17"/>
  <c r="E57" i="17"/>
  <c r="AD78" i="17"/>
  <c r="Y88" i="17"/>
  <c r="AN80" i="17"/>
  <c r="K79" i="17"/>
  <c r="AF57" i="17"/>
  <c r="W78" i="17"/>
  <c r="E55" i="17"/>
  <c r="E73" i="17"/>
  <c r="AL84" i="17"/>
  <c r="AF65" i="17"/>
  <c r="L82" i="17"/>
  <c r="J65" i="17"/>
  <c r="I55" i="17"/>
  <c r="Y66" i="17"/>
  <c r="T76" i="17"/>
  <c r="L83" i="17"/>
  <c r="U88" i="17"/>
  <c r="AM62" i="17"/>
  <c r="P73" i="17"/>
  <c r="Q81" i="17"/>
  <c r="AH86" i="17"/>
  <c r="G59" i="17"/>
  <c r="N70" i="17"/>
  <c r="W79" i="17"/>
  <c r="I85" i="17"/>
  <c r="AC68" i="17"/>
  <c r="AD68" i="17"/>
  <c r="W61" i="17"/>
  <c r="AF53" i="17"/>
  <c r="AJ86" i="17"/>
  <c r="F86" i="17"/>
  <c r="L64" i="17"/>
  <c r="Y81" i="17"/>
  <c r="V56" i="17"/>
  <c r="E81" i="17"/>
  <c r="G67" i="17"/>
  <c r="U86" i="17"/>
  <c r="G81" i="17"/>
  <c r="Z88" i="17"/>
  <c r="N71" i="17"/>
  <c r="AI60" i="17"/>
  <c r="J53" i="17"/>
  <c r="D59" i="17"/>
  <c r="AI64" i="17"/>
  <c r="AC70" i="17"/>
  <c r="W76" i="17"/>
  <c r="R81" i="17"/>
  <c r="N85" i="17"/>
  <c r="AH52" i="17"/>
  <c r="AC58" i="17"/>
  <c r="W64" i="17"/>
  <c r="Q70" i="17"/>
  <c r="K76" i="17"/>
  <c r="J81" i="17"/>
  <c r="F85" i="17"/>
  <c r="AM88" i="17"/>
  <c r="S58" i="17"/>
  <c r="M64" i="17"/>
  <c r="M59" i="17"/>
  <c r="AF66" i="17"/>
  <c r="AI73" i="17"/>
  <c r="P80" i="17"/>
  <c r="D85" i="17"/>
  <c r="T71" i="17"/>
  <c r="O82" i="17"/>
  <c r="AA58" i="17"/>
  <c r="K66" i="17"/>
  <c r="AJ77" i="17"/>
  <c r="H54" i="17"/>
  <c r="AK61" i="17"/>
  <c r="I69" i="17"/>
  <c r="S59" i="17"/>
  <c r="F67" i="17"/>
  <c r="AN73" i="17"/>
  <c r="AH54" i="17"/>
  <c r="R66" i="17"/>
  <c r="AM75" i="17"/>
  <c r="AN82" i="17"/>
  <c r="P88" i="17"/>
  <c r="Y63" i="17"/>
  <c r="H82" i="17"/>
  <c r="AG58" i="17"/>
  <c r="Q79" i="17"/>
  <c r="AK53" i="17"/>
  <c r="AH80" i="17"/>
  <c r="AN58" i="17"/>
  <c r="AK79" i="17"/>
  <c r="V53" i="17"/>
  <c r="AC59" i="17"/>
  <c r="AC80" i="17"/>
  <c r="AD59" i="17"/>
  <c r="AH79" i="17"/>
  <c r="AN56" i="17"/>
  <c r="AL73" i="17"/>
  <c r="AJ85" i="17"/>
  <c r="X66" i="17"/>
  <c r="K83" i="17"/>
  <c r="AE67" i="17"/>
  <c r="I56" i="17"/>
  <c r="W67" i="17"/>
  <c r="I77" i="17"/>
  <c r="AC83" i="17"/>
  <c r="AL88" i="17"/>
  <c r="H64" i="17"/>
  <c r="J74" i="17"/>
  <c r="AI81" i="17"/>
  <c r="M87" i="17"/>
  <c r="M60" i="17"/>
  <c r="E71" i="17"/>
  <c r="E80" i="17"/>
  <c r="Y85" i="17"/>
  <c r="G71" i="17"/>
  <c r="AM71" i="17"/>
  <c r="M65" i="17"/>
  <c r="AB57" i="17"/>
  <c r="J88" i="17"/>
  <c r="Y59" i="17"/>
  <c r="O74" i="17"/>
  <c r="AB88" i="17"/>
  <c r="O71" i="17"/>
  <c r="AK82" i="17"/>
  <c r="Z76" i="17"/>
  <c r="AI67" i="17"/>
  <c r="AL82" i="17"/>
  <c r="U63" i="17"/>
  <c r="D82" i="17"/>
  <c r="AM56" i="17"/>
  <c r="Z53" i="17"/>
  <c r="T59" i="17"/>
  <c r="N65" i="17"/>
  <c r="H71" i="17"/>
  <c r="AM76" i="17"/>
  <c r="AD81" i="17"/>
  <c r="Z85" i="17"/>
  <c r="N53" i="17"/>
  <c r="H59" i="17"/>
  <c r="AM64" i="17"/>
  <c r="AG70" i="17"/>
  <c r="AA76" i="17"/>
  <c r="V81" i="17"/>
  <c r="R85" i="17"/>
  <c r="H53" i="17"/>
  <c r="AM58" i="17"/>
  <c r="AG64" i="17"/>
  <c r="AF59" i="17"/>
  <c r="R67" i="17"/>
  <c r="P74" i="17"/>
  <c r="AD80" i="17"/>
  <c r="S85" i="17"/>
  <c r="M73" i="17"/>
  <c r="G83" i="17"/>
  <c r="N59" i="17"/>
  <c r="S67" i="17"/>
  <c r="Z79" i="17"/>
  <c r="AF54" i="17"/>
  <c r="X62" i="17"/>
  <c r="AF69" i="17"/>
  <c r="F60" i="17"/>
  <c r="X67" i="17"/>
  <c r="Z74" i="17"/>
  <c r="AE55" i="17"/>
  <c r="I67" i="17"/>
  <c r="AI76" i="17"/>
  <c r="W83" i="17"/>
  <c r="AE88" i="17"/>
  <c r="U65" i="17"/>
  <c r="E83" i="17"/>
  <c r="AE60" i="17"/>
  <c r="N80" i="17"/>
  <c r="AI55" i="17"/>
  <c r="AE81" i="17"/>
  <c r="AL60" i="17"/>
  <c r="AJ80" i="17"/>
  <c r="R56" i="17"/>
  <c r="Y64" i="17"/>
  <c r="AB81" i="17"/>
  <c r="AB61" i="17"/>
  <c r="AG80" i="17"/>
  <c r="AL58" i="17"/>
  <c r="U75" i="17"/>
  <c r="AE86" i="17"/>
  <c r="Q68" i="17"/>
  <c r="H84" i="17"/>
  <c r="R70" i="17"/>
  <c r="G57" i="17"/>
  <c r="R68" i="17"/>
  <c r="AK77" i="17"/>
  <c r="I84" i="17"/>
  <c r="L53" i="17"/>
  <c r="AK64" i="17"/>
  <c r="AJ74" i="17"/>
  <c r="P82" i="17"/>
  <c r="AC87" i="17"/>
  <c r="E61" i="17"/>
  <c r="AK71" i="17"/>
  <c r="V80" i="17"/>
  <c r="D86" i="17"/>
  <c r="W73" i="17"/>
  <c r="I75" i="17"/>
  <c r="AG68" i="17"/>
  <c r="X61" i="17"/>
  <c r="U54" i="17"/>
  <c r="Y73" i="17"/>
  <c r="AG83" i="17"/>
  <c r="H67" i="17"/>
  <c r="F82" i="17"/>
  <c r="Q84" i="17"/>
  <c r="AF84" i="17"/>
  <c r="J80" i="17"/>
  <c r="R84" i="17"/>
  <c r="AC79" i="17"/>
  <c r="AF87" i="17"/>
  <c r="I54" i="17"/>
  <c r="AN59" i="17"/>
  <c r="AH65" i="17"/>
  <c r="AB71" i="17"/>
  <c r="V77" i="17"/>
  <c r="E82" i="17"/>
  <c r="AL85" i="17"/>
  <c r="AH53" i="17"/>
  <c r="AB59" i="17"/>
  <c r="V65" i="17"/>
  <c r="P71" i="17"/>
  <c r="J77" i="17"/>
  <c r="AH81" i="17"/>
  <c r="AD85" i="17"/>
  <c r="X53" i="17"/>
  <c r="R59" i="17"/>
  <c r="AA52" i="17"/>
  <c r="AA89" i="17" s="1"/>
  <c r="X60" i="17"/>
  <c r="D68" i="17"/>
  <c r="AL74" i="17"/>
  <c r="H81" i="17"/>
  <c r="AG85" i="17"/>
  <c r="Q74" i="17"/>
  <c r="AJ83" i="17"/>
  <c r="AK59" i="17"/>
  <c r="E68" i="17"/>
  <c r="Q80" i="17"/>
  <c r="S55" i="17"/>
  <c r="K63" i="17"/>
  <c r="AL52" i="17"/>
  <c r="AD60" i="17"/>
  <c r="I68" i="17"/>
  <c r="K75" i="17"/>
  <c r="AF56" i="17"/>
  <c r="G68" i="17"/>
  <c r="Y77" i="17"/>
  <c r="AM83" i="17"/>
  <c r="AK52" i="17"/>
  <c r="J67" i="17"/>
  <c r="D84" i="17"/>
  <c r="AC62" i="17"/>
  <c r="M81" i="17"/>
  <c r="AG57" i="17"/>
  <c r="AA82" i="17"/>
  <c r="AJ62" i="17"/>
  <c r="AF81" i="17"/>
  <c r="P59" i="17"/>
  <c r="S66" i="17"/>
  <c r="Y82" i="17"/>
  <c r="Z63" i="17"/>
  <c r="AC81" i="17"/>
  <c r="AJ60" i="17"/>
  <c r="M76" i="17"/>
  <c r="Y87" i="17"/>
  <c r="F70" i="17"/>
  <c r="V85" i="17"/>
  <c r="AC72" i="17"/>
  <c r="G58" i="17"/>
  <c r="P69" i="17"/>
  <c r="AF78" i="17"/>
  <c r="Y84" i="17"/>
  <c r="R54" i="17"/>
  <c r="AJ65" i="17"/>
  <c r="AA75" i="17"/>
  <c r="AH82" i="17"/>
  <c r="G88" i="17"/>
  <c r="K62" i="17"/>
  <c r="Y72" i="17"/>
  <c r="AM80" i="17"/>
  <c r="T86" i="17"/>
  <c r="AI75" i="17"/>
  <c r="K78" i="17"/>
  <c r="AN71" i="17"/>
  <c r="S65" i="17"/>
  <c r="Q58" i="17"/>
  <c r="Q83" i="17"/>
  <c r="R60" i="17"/>
  <c r="AD79" i="17"/>
  <c r="AG87" i="17"/>
  <c r="AC85" i="17"/>
  <c r="AD55" i="17"/>
  <c r="K85" i="17"/>
  <c r="AE85" i="17"/>
  <c r="G86" i="17"/>
  <c r="N64" i="17"/>
  <c r="Y54" i="17"/>
  <c r="S60" i="17"/>
  <c r="M66" i="17"/>
  <c r="G72" i="17"/>
  <c r="AL77" i="17"/>
  <c r="Q82" i="17"/>
  <c r="M86" i="17"/>
  <c r="M54" i="17"/>
  <c r="G60" i="17"/>
  <c r="AL65" i="17"/>
  <c r="AF71" i="17"/>
  <c r="Z77" i="17"/>
  <c r="I82" i="17"/>
  <c r="E86" i="17"/>
  <c r="G54" i="17"/>
  <c r="AL59" i="17"/>
  <c r="S53" i="17"/>
  <c r="K61" i="17"/>
  <c r="V68" i="17"/>
  <c r="W75" i="17"/>
  <c r="W81" i="17"/>
  <c r="J86" i="17"/>
  <c r="AM74" i="17"/>
  <c r="AF52" i="17"/>
  <c r="Y60" i="17"/>
  <c r="W68" i="17"/>
  <c r="I81" i="17"/>
  <c r="F56" i="17"/>
  <c r="AI63" i="17"/>
  <c r="Y53" i="17"/>
  <c r="Q61" i="17"/>
  <c r="AF68" i="17"/>
  <c r="AH75" i="17"/>
  <c r="AC57" i="17"/>
  <c r="AN68" i="17"/>
  <c r="R78" i="17"/>
  <c r="T84" i="17"/>
  <c r="AI53" i="17"/>
  <c r="D69" i="17"/>
  <c r="U84" i="17"/>
  <c r="AA64" i="17"/>
  <c r="J82" i="17"/>
  <c r="AE59" i="17"/>
  <c r="Z83" i="17"/>
  <c r="AH64" i="17"/>
  <c r="AE82" i="17"/>
  <c r="N61" i="17"/>
  <c r="H68" i="17"/>
  <c r="X83" i="17"/>
  <c r="V66" i="17"/>
  <c r="Z82" i="17"/>
  <c r="AH62" i="17"/>
  <c r="G77" i="17"/>
  <c r="S88" i="17"/>
  <c r="AA71" i="17"/>
  <c r="P86" i="17"/>
  <c r="AN74" i="17"/>
  <c r="E59" i="17"/>
  <c r="G70" i="17"/>
  <c r="U79" i="17"/>
  <c r="G85" i="17"/>
  <c r="J55" i="17"/>
  <c r="AD66" i="17"/>
  <c r="U76" i="17"/>
  <c r="M83" i="17"/>
  <c r="X88" i="17"/>
  <c r="AN62" i="17"/>
  <c r="Q73" i="17"/>
  <c r="S81" i="17"/>
  <c r="AI86" i="17"/>
  <c r="AI78" i="17"/>
  <c r="Y80" i="17"/>
  <c r="J75" i="17"/>
  <c r="AH68" i="17"/>
  <c r="M62" i="17"/>
  <c r="R87" i="17"/>
  <c r="V74" i="17"/>
  <c r="AG84" i="17"/>
  <c r="V54" i="17"/>
  <c r="AN86" i="17"/>
  <c r="AA73" i="17"/>
  <c r="X54" i="17"/>
  <c r="E87" i="17"/>
  <c r="Z59" i="17"/>
  <c r="X77" i="17"/>
  <c r="H55" i="17"/>
  <c r="AM60" i="17"/>
  <c r="AG66" i="17"/>
  <c r="AA72" i="17"/>
  <c r="U78" i="17"/>
  <c r="AC82" i="17"/>
  <c r="Y86" i="17"/>
  <c r="AG54" i="17"/>
  <c r="AA60" i="17"/>
  <c r="U66" i="17"/>
  <c r="O72" i="17"/>
  <c r="I78" i="17"/>
  <c r="U82" i="17"/>
  <c r="Q86" i="17"/>
  <c r="W54" i="17"/>
  <c r="Q60" i="17"/>
  <c r="AL53" i="17"/>
  <c r="AD61" i="17"/>
  <c r="G69" i="17"/>
  <c r="I76" i="17"/>
  <c r="AK81" i="17"/>
  <c r="X86" i="17"/>
  <c r="Y75" i="17"/>
  <c r="T53" i="17"/>
  <c r="L61" i="17"/>
  <c r="H69" i="17"/>
  <c r="AL81" i="17"/>
  <c r="AD56" i="17"/>
  <c r="V64" i="17"/>
  <c r="L54" i="17"/>
  <c r="D62" i="17"/>
  <c r="Q69" i="17"/>
  <c r="O76" i="17"/>
  <c r="AD58" i="17"/>
  <c r="AG69" i="17"/>
  <c r="J79" i="17"/>
  <c r="AI84" i="17"/>
  <c r="AI54" i="17"/>
  <c r="AB70" i="17"/>
  <c r="P85" i="17"/>
  <c r="W65" i="17"/>
  <c r="I83" i="17"/>
  <c r="AC61" i="17"/>
  <c r="W84" i="17"/>
  <c r="V67" i="17"/>
  <c r="AA83" i="17"/>
  <c r="J64" i="17"/>
  <c r="AM69" i="17"/>
  <c r="AJ84" i="17"/>
  <c r="J68" i="17"/>
  <c r="Y83" i="17"/>
  <c r="AF64" i="17"/>
  <c r="X78" i="17"/>
  <c r="I53" i="17"/>
  <c r="K73" i="17"/>
  <c r="J87" i="17"/>
  <c r="X76" i="17"/>
  <c r="E60" i="17"/>
  <c r="AN70" i="17"/>
  <c r="AL79" i="17"/>
  <c r="W85" i="17"/>
  <c r="P56" i="17"/>
  <c r="AC67" i="17"/>
  <c r="K77" i="17"/>
  <c r="AD83" i="17"/>
  <c r="AN88" i="17"/>
  <c r="I64" i="17"/>
  <c r="K74" i="17"/>
  <c r="AJ81" i="17"/>
  <c r="N87" i="17"/>
  <c r="X80" i="17"/>
  <c r="S82" i="17"/>
  <c r="L78" i="17"/>
  <c r="F72" i="17"/>
  <c r="V69" i="17"/>
  <c r="V63" i="17"/>
  <c r="AH83" i="17"/>
  <c r="S56" i="17"/>
  <c r="R58" i="17"/>
  <c r="M88" i="17"/>
  <c r="H86" i="17"/>
  <c r="T58" i="17"/>
  <c r="N88" i="17"/>
  <c r="Z70" i="17"/>
  <c r="V86" i="17"/>
  <c r="G56" i="17"/>
  <c r="AL61" i="17"/>
  <c r="AF67" i="17"/>
  <c r="Z73" i="17"/>
  <c r="T79" i="17"/>
  <c r="P83" i="17"/>
  <c r="L87" i="17"/>
  <c r="AF55" i="17"/>
  <c r="Z61" i="17"/>
  <c r="T67" i="17"/>
  <c r="N73" i="17"/>
  <c r="H79" i="17"/>
  <c r="H83" i="17"/>
  <c r="D87" i="17"/>
  <c r="V55" i="17"/>
  <c r="P61" i="17"/>
  <c r="Q55" i="17"/>
  <c r="I63" i="17"/>
  <c r="O70" i="17"/>
  <c r="M77" i="17"/>
  <c r="AB82" i="17"/>
  <c r="Q87" i="17"/>
  <c r="N77" i="17"/>
  <c r="AE54" i="17"/>
  <c r="W62" i="17"/>
  <c r="P70" i="17"/>
  <c r="V83" i="17"/>
  <c r="D58" i="17"/>
  <c r="AE65" i="17"/>
  <c r="W55" i="17"/>
  <c r="O63" i="17"/>
  <c r="U70" i="17"/>
  <c r="W77" i="17"/>
  <c r="AB60" i="17"/>
  <c r="Q71" i="17"/>
  <c r="L80" i="17"/>
  <c r="AF85" i="17"/>
  <c r="AG56" i="17"/>
  <c r="O75" i="17"/>
  <c r="G87" i="17"/>
  <c r="E69" i="17"/>
  <c r="AK84" i="17"/>
  <c r="X65" i="17"/>
  <c r="O86" i="17"/>
  <c r="AF70" i="17"/>
  <c r="AN84" i="17"/>
  <c r="U69" i="17"/>
  <c r="M72" i="17"/>
  <c r="AB86" i="17"/>
  <c r="Y71" i="17"/>
  <c r="Q85" i="17"/>
  <c r="P68" i="17"/>
  <c r="O80" i="17"/>
  <c r="H56" i="17"/>
  <c r="N76" i="17"/>
  <c r="AJ88" i="17"/>
  <c r="F80" i="17"/>
  <c r="AN61" i="17"/>
  <c r="S72" i="17"/>
  <c r="AK80" i="17"/>
  <c r="R86" i="17"/>
  <c r="N58" i="17"/>
  <c r="S69" i="17"/>
  <c r="AG78" i="17"/>
  <c r="AB84" i="17"/>
  <c r="S54" i="17"/>
  <c r="AK65" i="17"/>
  <c r="AG75" i="17"/>
  <c r="AI82" i="17"/>
  <c r="T55" i="17"/>
  <c r="O83" i="17"/>
  <c r="L85" i="17"/>
  <c r="T82" i="17"/>
  <c r="M78" i="17"/>
  <c r="AJ75" i="17"/>
  <c r="R83" i="17"/>
  <c r="W82" i="17"/>
  <c r="AN81" i="17"/>
  <c r="H66" i="17"/>
  <c r="E67" i="17"/>
  <c r="N74" i="17"/>
  <c r="I66" i="17"/>
  <c r="M63" i="17"/>
  <c r="S87" i="17"/>
  <c r="I52" i="17"/>
  <c r="X55" i="17"/>
  <c r="F73" i="17"/>
  <c r="AK86" i="17"/>
  <c r="AK66" i="17"/>
  <c r="AG82" i="17"/>
  <c r="AK60" i="17"/>
  <c r="AC69" i="17"/>
  <c r="AM86" i="17"/>
  <c r="AI61" i="17"/>
  <c r="Q57" i="17"/>
  <c r="AB62" i="17"/>
  <c r="AA59" i="17"/>
  <c r="O85" i="17"/>
  <c r="L86" i="17"/>
  <c r="AA63" i="17"/>
  <c r="X84" i="17"/>
  <c r="AH85" i="17"/>
  <c r="W66" i="17"/>
  <c r="AH74" i="17"/>
  <c r="AN60" i="17"/>
  <c r="AM85" i="17"/>
  <c r="F78" i="17"/>
  <c r="AL64" i="17"/>
  <c r="AD87" i="17"/>
  <c r="Z80" i="17"/>
  <c r="AH76" i="17"/>
  <c r="N62" i="17"/>
  <c r="P62" i="17"/>
  <c r="Z52" i="17"/>
  <c r="D77" i="17"/>
  <c r="AI57" i="17"/>
  <c r="E76" i="17"/>
  <c r="D76" i="17"/>
  <c r="L70" i="17"/>
  <c r="N66" i="17"/>
  <c r="W60" i="17"/>
  <c r="AK68" i="17"/>
  <c r="H52" i="17"/>
  <c r="D53" i="17"/>
  <c r="AF60" i="17"/>
  <c r="U71" i="17"/>
  <c r="I59" i="17"/>
  <c r="U52" i="17"/>
  <c r="Y68" i="17"/>
  <c r="AN52" i="17"/>
  <c r="AF74" i="17"/>
  <c r="P66" i="17"/>
  <c r="N69" i="17"/>
  <c r="AN55" i="17"/>
  <c r="AL69" i="17"/>
  <c r="F77" i="17"/>
  <c r="J58" i="17"/>
  <c r="O67" i="17"/>
  <c r="AC75" i="17"/>
  <c r="AG62" i="17"/>
  <c r="AI70" i="17"/>
  <c r="O66" i="17"/>
  <c r="AJ57" i="17"/>
  <c r="AA68" i="17"/>
  <c r="X68" i="17"/>
  <c r="Z69" i="17"/>
  <c r="R76" i="17"/>
  <c r="M52" i="17"/>
  <c r="AB66" i="17"/>
  <c r="AC53" i="17"/>
  <c r="Y67" i="17"/>
  <c r="O55" i="17"/>
  <c r="AG74" i="17"/>
  <c r="G63" i="17"/>
  <c r="N72" i="17"/>
  <c r="N68" i="17"/>
  <c r="U62" i="17"/>
  <c r="AI58" i="17"/>
  <c r="AN77" i="17"/>
  <c r="AD63" i="17"/>
  <c r="AI72" i="17"/>
  <c r="AB63" i="17"/>
  <c r="P81" i="17"/>
  <c r="S83" i="17"/>
  <c r="J59" i="17"/>
  <c r="AD52" i="17"/>
  <c r="Q52" i="17"/>
  <c r="K70" i="17"/>
  <c r="Q66" i="17"/>
  <c r="U56" i="17"/>
  <c r="D56" i="17"/>
  <c r="AE78" i="17"/>
  <c r="AM73" i="17"/>
  <c r="D71" i="17"/>
  <c r="P60" i="17"/>
  <c r="AI71" i="17"/>
  <c r="AC76" i="17"/>
  <c r="AN65" i="17"/>
  <c r="N55" i="17"/>
  <c r="P78" i="17"/>
  <c r="D63" i="17"/>
  <c r="AI83" i="17"/>
  <c r="T85" i="17"/>
  <c r="AA81" i="17"/>
  <c r="H87" i="17"/>
  <c r="R88" i="17"/>
  <c r="AE71" i="17"/>
  <c r="P84" i="17"/>
  <c r="Q53" i="17"/>
  <c r="M56" i="17"/>
  <c r="AG72" i="17"/>
  <c r="Z78" i="17"/>
  <c r="X56" i="17"/>
  <c r="F62" i="17"/>
  <c r="K71" i="17"/>
  <c r="W56" i="17"/>
  <c r="E74" i="17"/>
  <c r="X87" i="17"/>
  <c r="AJ67" i="17"/>
  <c r="T83" i="17"/>
  <c r="AJ61" i="17"/>
  <c r="AL70" i="17"/>
  <c r="AE87" i="17"/>
  <c r="J63" i="17"/>
  <c r="AB58" i="17"/>
  <c r="AM63" i="17"/>
  <c r="Y61" i="17"/>
  <c r="K86" i="17"/>
  <c r="AL87" i="17"/>
  <c r="Q67" i="17"/>
  <c r="AK85" i="17"/>
  <c r="V87" i="17"/>
  <c r="E70" i="17"/>
  <c r="AH77" i="17"/>
  <c r="AL62" i="17"/>
  <c r="AG86" i="17"/>
  <c r="V79" i="17"/>
  <c r="AE66" i="17"/>
  <c r="R57" i="17"/>
  <c r="AL83" i="17"/>
  <c r="AC88" i="17"/>
  <c r="AA69" i="17"/>
  <c r="AB69" i="17"/>
  <c r="S76" i="17"/>
  <c r="H73" i="17"/>
  <c r="AM53" i="17"/>
  <c r="Q64" i="17"/>
  <c r="T60" i="17"/>
  <c r="W70" i="17"/>
  <c r="AM68" i="17"/>
  <c r="AA56" i="17"/>
  <c r="D65" i="17"/>
  <c r="AF75" i="17"/>
  <c r="AJ68" i="17"/>
  <c r="AJ52" i="17"/>
  <c r="E78" i="17"/>
  <c r="V73" i="17"/>
  <c r="J61" i="17"/>
  <c r="AK56" i="17"/>
  <c r="H75" i="17"/>
  <c r="F75" i="17"/>
  <c r="O78" i="17"/>
  <c r="Z57" i="17"/>
  <c r="P64" i="17"/>
  <c r="Q54" i="17"/>
  <c r="V61" i="17"/>
  <c r="X52" i="17"/>
  <c r="S63" i="17"/>
  <c r="AG71" i="17"/>
  <c r="AK58" i="17"/>
  <c r="F63" i="17"/>
  <c r="R74" i="17"/>
  <c r="AM65" i="17"/>
  <c r="AL75" i="17"/>
  <c r="J71" i="17"/>
  <c r="L57" i="17"/>
  <c r="AB55" i="17"/>
  <c r="K57" i="17"/>
  <c r="AH70" i="17"/>
  <c r="S74" i="17"/>
  <c r="AA55" i="17"/>
  <c r="K52" i="17"/>
  <c r="T74" i="17"/>
  <c r="L59" i="17"/>
  <c r="E64" i="17"/>
  <c r="U61" i="17"/>
  <c r="H62" i="17"/>
  <c r="P55" i="17"/>
  <c r="AK55" i="17"/>
  <c r="E62" i="17"/>
  <c r="O60" i="17"/>
  <c r="Y56" i="17"/>
  <c r="U74" i="17"/>
  <c r="AJ79" i="17"/>
  <c r="U83" i="17"/>
  <c r="AH56" i="17"/>
  <c r="S78" i="17"/>
  <c r="X74" i="17"/>
  <c r="AG81" i="17"/>
  <c r="AE83" i="17"/>
  <c r="T77" i="17"/>
  <c r="M67" i="17"/>
  <c r="U72" i="17"/>
  <c r="T72" i="17"/>
  <c r="AB65" i="17"/>
  <c r="Q65" i="17"/>
  <c r="J69" i="17"/>
  <c r="L79" i="17"/>
  <c r="H76" i="17"/>
  <c r="M82" i="17"/>
  <c r="K84" i="17"/>
  <c r="AH67" i="17"/>
  <c r="AE61" i="17"/>
  <c r="G62" i="17"/>
  <c r="AG60" i="17"/>
  <c r="F74" i="17"/>
  <c r="AL54" i="17"/>
  <c r="AE73" i="17"/>
  <c r="AF62" i="17"/>
  <c r="F57" i="17"/>
  <c r="Y74" i="17"/>
  <c r="AJ87" i="17"/>
  <c r="S68" i="17"/>
  <c r="AF83" i="17"/>
  <c r="O62" i="17"/>
  <c r="S71" i="17"/>
  <c r="H88" i="17"/>
  <c r="AG63" i="17"/>
  <c r="O59" i="17"/>
  <c r="Z64" i="17"/>
  <c r="Z62" i="17"/>
  <c r="AA86" i="17"/>
  <c r="AF88" i="17"/>
  <c r="F69" i="17"/>
  <c r="AF86" i="17"/>
  <c r="Q88" i="17"/>
  <c r="AE70" i="17"/>
  <c r="S79" i="17"/>
  <c r="AL63" i="17"/>
  <c r="K87" i="17"/>
  <c r="D80" i="17"/>
  <c r="AD67" i="17"/>
  <c r="N60" i="17"/>
  <c r="M85" i="17"/>
  <c r="AG67" i="17"/>
  <c r="AJ72" i="17"/>
  <c r="AL72" i="17"/>
  <c r="W72" i="17"/>
  <c r="L69" i="17"/>
  <c r="R64" i="17"/>
  <c r="AC52" i="17"/>
  <c r="AJ70" i="17"/>
  <c r="AD74" i="17"/>
  <c r="I73" i="17"/>
  <c r="AE52" i="17"/>
  <c r="H61" i="17"/>
  <c r="AN67" i="17"/>
  <c r="G61" i="17"/>
  <c r="P67" i="17"/>
  <c r="AC54" i="17"/>
  <c r="AH61" i="17"/>
  <c r="M69" i="17"/>
  <c r="AF72" i="17"/>
  <c r="L71" i="17"/>
  <c r="Z55" i="17"/>
  <c r="AE62" i="17"/>
  <c r="AC65" i="17"/>
  <c r="D55" i="17"/>
  <c r="T62" i="17"/>
  <c r="Y69" i="17"/>
  <c r="AC78" i="17"/>
  <c r="W59" i="17"/>
  <c r="AK67" i="17"/>
  <c r="AB78" i="17"/>
  <c r="I71" i="17"/>
  <c r="J73" i="17"/>
  <c r="AC64" i="17"/>
  <c r="G64" i="17"/>
  <c r="AK69" i="17"/>
  <c r="X59" i="17"/>
  <c r="AF73" i="17"/>
  <c r="AB77" i="17"/>
  <c r="D64" i="17"/>
  <c r="AD53" i="17"/>
  <c r="P75" i="17"/>
  <c r="K69" i="17"/>
  <c r="AD75" i="17"/>
  <c r="E54" i="17"/>
  <c r="Q75" i="17"/>
  <c r="V58" i="17"/>
  <c r="M68" i="17"/>
  <c r="X70" i="17"/>
  <c r="E77" i="17"/>
  <c r="Q78" i="17"/>
  <c r="AL66" i="17"/>
  <c r="E56" i="17"/>
  <c r="AD86" i="17"/>
  <c r="W86" i="17"/>
  <c r="W69" i="17"/>
  <c r="K72" i="17"/>
  <c r="I72" i="17"/>
  <c r="J72" i="17"/>
  <c r="S62" i="17"/>
  <c r="AN78" i="17"/>
  <c r="W87" i="17"/>
  <c r="AN66" i="17"/>
  <c r="AA54" i="17"/>
  <c r="AL57" i="17"/>
  <c r="O84" i="17"/>
  <c r="AC56" i="17"/>
  <c r="U57" i="17"/>
  <c r="AG79" i="17"/>
  <c r="V75" i="17"/>
  <c r="AM61" i="17"/>
  <c r="I57" i="17"/>
  <c r="AE53" i="17"/>
  <c r="AH84" i="17"/>
  <c r="J60" i="17"/>
  <c r="S64" i="17"/>
  <c r="N67" i="17"/>
  <c r="AB64" i="17"/>
  <c r="U59" i="17"/>
  <c r="E52" i="17"/>
  <c r="V57" i="17"/>
  <c r="D75" i="17"/>
  <c r="K88" i="17"/>
  <c r="AI68" i="17"/>
  <c r="G84" i="17"/>
  <c r="AI62" i="17"/>
  <c r="D72" i="17"/>
  <c r="V88" i="17"/>
  <c r="U64" i="17"/>
  <c r="AM59" i="17"/>
  <c r="L65" i="17"/>
  <c r="W63" i="17"/>
  <c r="F87" i="17"/>
  <c r="AJ53" i="17"/>
  <c r="AB74" i="17"/>
  <c r="Z87" i="17"/>
  <c r="AM52" i="17"/>
  <c r="Z71" i="17"/>
  <c r="R80" i="17"/>
  <c r="AJ64" i="17"/>
  <c r="AA87" i="17"/>
  <c r="U80" i="17"/>
  <c r="U68" i="17"/>
  <c r="L63" i="17"/>
  <c r="Z86" i="17"/>
  <c r="H80" i="17"/>
  <c r="AK75" i="17"/>
  <c r="P65" i="17"/>
  <c r="P77" i="17"/>
  <c r="AE68" i="17"/>
  <c r="D60" i="17"/>
  <c r="D81" i="17"/>
  <c r="AA65" i="17"/>
  <c r="O68" i="17"/>
  <c r="AA66" i="17"/>
  <c r="AD77" i="17"/>
  <c r="AL55" i="17"/>
  <c r="L58" i="17"/>
  <c r="R61" i="17"/>
  <c r="AK78" i="17"/>
  <c r="L55" i="17"/>
  <c r="AE72" i="17"/>
  <c r="AC86" i="17"/>
  <c r="AD54" i="17"/>
  <c r="AF76" i="17"/>
  <c r="AG76" i="17"/>
  <c r="AE69" i="17"/>
  <c r="I65" i="17"/>
  <c r="AN69" i="17"/>
  <c r="AA70" i="17"/>
  <c r="AG55" i="17"/>
  <c r="K67" i="17"/>
  <c r="U85" i="17"/>
  <c r="AJ66" i="17"/>
  <c r="D70" i="17"/>
  <c r="R79" i="17"/>
  <c r="E88" i="17"/>
  <c r="AD71" i="17"/>
  <c r="H57" i="17"/>
  <c r="J84" i="17"/>
  <c r="AK74" i="17"/>
  <c r="AM81" i="17"/>
  <c r="M75" i="17"/>
  <c r="G66" i="17"/>
  <c r="Q59" i="17"/>
  <c r="U55" i="17"/>
  <c r="F53" i="17"/>
  <c r="T61" i="17"/>
  <c r="AB76" i="17"/>
  <c r="AJ56" i="17"/>
  <c r="M79" i="17"/>
  <c r="AG73" i="17"/>
  <c r="AA77" i="17"/>
  <c r="V72" i="17"/>
  <c r="P53" i="17"/>
  <c r="K60" i="17"/>
  <c r="X71" i="17"/>
  <c r="AA67" i="17"/>
  <c r="AE74" i="17"/>
  <c r="G74" i="17"/>
  <c r="AF61" i="17"/>
  <c r="T75" i="17"/>
  <c r="S75" i="17"/>
  <c r="W52" i="17"/>
  <c r="M55" i="17"/>
  <c r="O54" i="17"/>
  <c r="V59" i="17"/>
  <c r="AM54" i="17"/>
  <c r="K58" i="17"/>
  <c r="AK70" i="17"/>
  <c r="N79" i="17"/>
  <c r="H60" i="17"/>
  <c r="K59" i="17"/>
  <c r="I62" i="17"/>
  <c r="AG61" i="17"/>
  <c r="S80" i="17"/>
  <c r="O57" i="17"/>
  <c r="AB72" i="17"/>
  <c r="AC60" i="17"/>
  <c r="S77" i="17"/>
  <c r="AI74" i="17"/>
  <c r="G78" i="17"/>
  <c r="AC55" i="17"/>
  <c r="AL68" i="17"/>
  <c r="O79" i="17"/>
  <c r="AH60" i="17"/>
  <c r="E66" i="17"/>
  <c r="R52" i="17"/>
  <c r="D66" i="17"/>
  <c r="Z67" i="17"/>
  <c r="K68" i="17"/>
  <c r="F83" i="17"/>
  <c r="R55" i="17"/>
  <c r="M84" i="17"/>
  <c r="J56" i="17"/>
  <c r="H78" i="17"/>
  <c r="AB80" i="17"/>
  <c r="AJ76" i="17"/>
  <c r="AI85" i="17"/>
  <c r="AC73" i="17"/>
  <c r="F58" i="17"/>
  <c r="T81" i="17"/>
  <c r="K55" i="17"/>
  <c r="T87" i="17"/>
  <c r="AJ59" i="17"/>
  <c r="S61" i="17"/>
  <c r="AK57" i="17"/>
  <c r="X69" i="17"/>
  <c r="AH59" i="17"/>
  <c r="T64" i="17"/>
  <c r="V70" i="17"/>
  <c r="K80" i="17"/>
  <c r="K53" i="17"/>
  <c r="U77" i="17"/>
  <c r="AH73" i="17"/>
  <c r="AA53" i="17"/>
  <c r="Q76" i="17"/>
  <c r="Z66" i="17"/>
  <c r="AC66" i="17"/>
  <c r="Q62" i="17"/>
  <c r="AF79" i="17"/>
  <c r="K56" i="17"/>
  <c r="AD73" i="17"/>
  <c r="P87" i="17"/>
  <c r="AJ55" i="17"/>
  <c r="AI77" i="17"/>
  <c r="V78" i="17"/>
  <c r="AM70" i="17"/>
  <c r="L66" i="17"/>
  <c r="F71" i="17"/>
  <c r="L72" i="17"/>
  <c r="AE57" i="17"/>
  <c r="AD70" i="17"/>
  <c r="I87" i="17"/>
  <c r="AL71" i="17"/>
  <c r="D73" i="17"/>
  <c r="N81" i="17"/>
  <c r="I88" i="17"/>
  <c r="O73" i="17"/>
  <c r="F59" i="17"/>
  <c r="H85" i="17"/>
  <c r="V76" i="17"/>
  <c r="W53" i="17"/>
  <c r="AA80" i="17"/>
  <c r="AB85" i="17"/>
  <c r="X73" i="17"/>
  <c r="S70" i="17"/>
  <c r="AD76" i="17"/>
  <c r="X57" i="17"/>
  <c r="AN64" i="17"/>
  <c r="D79" i="17"/>
  <c r="AG59" i="17"/>
  <c r="P54" i="17"/>
  <c r="N54" i="17"/>
  <c r="Z68" i="17"/>
  <c r="AN76" i="17"/>
  <c r="S52" i="17"/>
  <c r="AF63" i="17"/>
  <c r="AM55" i="17"/>
  <c r="AL78" i="17"/>
  <c r="N78" i="17"/>
  <c r="AI69" i="17"/>
  <c r="G52" i="17"/>
  <c r="W71" i="17"/>
  <c r="Y58" i="17"/>
  <c r="AD65" i="17"/>
  <c r="R62" i="17"/>
  <c r="AC63" i="17"/>
  <c r="E63" i="17"/>
  <c r="J70" i="17"/>
  <c r="D67" i="17"/>
  <c r="R75" i="17"/>
  <c r="L56" i="17"/>
  <c r="AM78" i="17"/>
  <c r="H74" i="17"/>
  <c r="AJ69" i="17"/>
  <c r="J57" i="17"/>
  <c r="U67" i="17"/>
  <c r="AK73" i="17"/>
  <c r="J83" i="17"/>
  <c r="D61" i="17"/>
  <c r="O61" i="17"/>
  <c r="AM82" i="17"/>
  <c r="O77" i="17"/>
  <c r="AD62" i="17"/>
  <c r="AM67" i="17"/>
  <c r="J52" i="17"/>
  <c r="AM66" i="17"/>
  <c r="F65" i="17"/>
  <c r="X79" i="17"/>
  <c r="R72" i="17"/>
  <c r="H70" i="17"/>
  <c r="AJ78" i="17"/>
  <c r="I61" i="17"/>
  <c r="F52" i="17"/>
  <c r="E53" i="17"/>
  <c r="AB52" i="17"/>
  <c r="Y55" i="17"/>
  <c r="Y57" i="17"/>
  <c r="N57" i="17"/>
  <c r="Y62" i="17"/>
  <c r="E85" i="17"/>
  <c r="N86" i="17"/>
  <c r="AJ82" i="17"/>
  <c r="AH87" i="17"/>
  <c r="M57" i="17"/>
  <c r="D54" i="17"/>
  <c r="U60" i="17"/>
  <c r="L68" i="17"/>
  <c r="G75" i="17"/>
  <c r="D57" i="17"/>
  <c r="M58" i="17"/>
  <c r="AK62" i="17"/>
  <c r="G80" i="17"/>
  <c r="AE56" i="17"/>
  <c r="M74" i="17"/>
  <c r="AB87" i="17"/>
  <c r="AB56" i="17"/>
  <c r="T78" i="17"/>
  <c r="G79" i="17"/>
  <c r="E72" i="17"/>
  <c r="AI66" i="17"/>
  <c r="AC71" i="17"/>
  <c r="AM72" i="17"/>
  <c r="AE58" i="17"/>
  <c r="P72" i="17"/>
  <c r="D88" i="17"/>
  <c r="L74" i="17"/>
  <c r="AA74" i="17"/>
  <c r="K82" i="17"/>
  <c r="T54" i="17"/>
  <c r="D74" i="17"/>
  <c r="L60" i="17"/>
  <c r="X85" i="17"/>
  <c r="L77" i="17"/>
  <c r="S57" i="17"/>
  <c r="V82" i="17"/>
  <c r="L88" i="17"/>
  <c r="AB79" i="17"/>
  <c r="Y76" i="17"/>
  <c r="AH72" i="17"/>
  <c r="AB53" i="17"/>
  <c r="O53" i="17"/>
  <c r="T63" i="17"/>
  <c r="M70" i="17"/>
  <c r="W58" i="17"/>
  <c r="N52" i="17"/>
  <c r="AD64" i="17"/>
  <c r="G73" i="17"/>
  <c r="F76" i="17"/>
  <c r="AE75" i="17"/>
  <c r="AH71" i="17"/>
  <c r="Q63" i="17"/>
  <c r="AH58" i="17"/>
  <c r="Y52" i="17"/>
  <c r="F64" i="17"/>
  <c r="AI59" i="17"/>
  <c r="AJ58" i="17"/>
  <c r="AC77" i="17"/>
  <c r="AE76" i="17"/>
  <c r="I74" i="17"/>
  <c r="R77" i="17"/>
  <c r="Z54" i="17"/>
  <c r="H63" i="17"/>
  <c r="V71" i="17"/>
  <c r="P52" i="17"/>
  <c r="R63" i="17"/>
  <c r="AB54" i="17"/>
  <c r="AM77" i="17"/>
  <c r="P63" i="17"/>
  <c r="AC74" i="17"/>
  <c r="AN87" i="17"/>
  <c r="F79" i="17"/>
  <c r="AN79" i="17"/>
  <c r="AB73" i="17"/>
  <c r="AH88" i="17"/>
  <c r="P58" i="17"/>
  <c r="AN85" i="17"/>
  <c r="N84" i="17"/>
  <c r="U81" i="17"/>
  <c r="P79" i="17"/>
  <c r="T52" i="17"/>
  <c r="I60" i="17"/>
  <c r="AJ71" i="17"/>
  <c r="R53" i="17"/>
  <c r="L52" i="17"/>
  <c r="AB83" i="17"/>
  <c r="N83" i="17"/>
  <c r="U73" i="17"/>
  <c r="X58" i="17"/>
  <c r="AN54" i="17"/>
  <c r="V52" i="17"/>
  <c r="AN83" i="17"/>
  <c r="K81" i="17"/>
  <c r="Q56" i="17"/>
  <c r="AD88" i="17"/>
  <c r="AL67" i="17"/>
  <c r="W57" i="17"/>
  <c r="V60" i="17"/>
  <c r="AN53" i="17"/>
  <c r="Y70" i="17"/>
  <c r="G65" i="17"/>
  <c r="P76" i="17"/>
  <c r="T73" i="17"/>
  <c r="L67" i="17"/>
  <c r="D83" i="17"/>
  <c r="F61" i="17"/>
  <c r="Y78" i="17"/>
  <c r="F55" i="17"/>
  <c r="V62" i="17"/>
  <c r="N82" i="17"/>
  <c r="F54" i="17"/>
  <c r="AD82" i="17"/>
  <c r="AJ54" i="17"/>
  <c r="AK76" i="17"/>
  <c r="AE79" i="17"/>
  <c r="AN72" i="17"/>
  <c r="E84" i="17"/>
  <c r="O69" i="17"/>
  <c r="R71" i="17"/>
  <c r="V84" i="17"/>
  <c r="G55" i="17"/>
  <c r="J78" i="17"/>
  <c r="T80" i="17"/>
  <c r="T68" i="17"/>
  <c r="M53" i="17"/>
  <c r="R82" i="17"/>
  <c r="AK83" i="17"/>
  <c r="AD72" i="17"/>
  <c r="M71" i="17"/>
  <c r="K64" i="17"/>
  <c r="Z81" i="17"/>
  <c r="E65" i="17"/>
  <c r="S73" i="17"/>
  <c r="AB67" i="17"/>
  <c r="AE63" i="17"/>
  <c r="AA78" i="17"/>
  <c r="R65" i="17"/>
  <c r="G76" i="17"/>
  <c r="AL56" i="17"/>
  <c r="O65" i="17"/>
  <c r="Z56" i="17"/>
  <c r="N56" i="17"/>
  <c r="H72" i="17"/>
  <c r="D78" i="17"/>
  <c r="Q77" i="17"/>
  <c r="O56" i="17"/>
  <c r="E75" i="17"/>
  <c r="P39" i="6"/>
  <c r="G39" i="6"/>
  <c r="P37" i="6"/>
  <c r="G37" i="6"/>
  <c r="P36" i="6"/>
  <c r="G36" i="6"/>
  <c r="G38" i="6"/>
  <c r="P38" i="6"/>
  <c r="G40" i="6"/>
  <c r="P40" i="6"/>
  <c r="J10" i="3"/>
  <c r="K23" i="3"/>
  <c r="P23" i="6"/>
  <c r="G23" i="6"/>
  <c r="J18" i="3"/>
  <c r="J28" i="3"/>
  <c r="J15" i="3"/>
  <c r="J16" i="3"/>
  <c r="J30" i="3"/>
  <c r="K38" i="3"/>
  <c r="J26" i="3"/>
  <c r="K29" i="3"/>
  <c r="G29" i="6"/>
  <c r="P29" i="6"/>
  <c r="K37" i="3"/>
  <c r="J21" i="3"/>
  <c r="K31" i="3"/>
  <c r="P31" i="6"/>
  <c r="G31" i="6"/>
  <c r="K27" i="3"/>
  <c r="O27" i="6" s="1"/>
  <c r="P27" i="6"/>
  <c r="G27" i="6"/>
  <c r="K8" i="3"/>
  <c r="O8" i="6" s="1"/>
  <c r="G8" i="6"/>
  <c r="P8" i="6"/>
  <c r="K25" i="3"/>
  <c r="O25" i="6" s="1"/>
  <c r="P25" i="6"/>
  <c r="G25" i="6"/>
  <c r="K39" i="3"/>
  <c r="K22" i="3"/>
  <c r="G22" i="6"/>
  <c r="P22" i="6"/>
  <c r="K20" i="3"/>
  <c r="G20" i="6"/>
  <c r="P20" i="6"/>
  <c r="K40" i="3"/>
  <c r="J12" i="3"/>
  <c r="J35" i="3"/>
  <c r="P35" i="6" s="1"/>
  <c r="K11" i="3"/>
  <c r="O11" i="6" s="1"/>
  <c r="G11" i="6"/>
  <c r="P11" i="6"/>
  <c r="K24" i="3"/>
  <c r="G24" i="6"/>
  <c r="P24" i="6"/>
  <c r="K32" i="3"/>
  <c r="P32" i="6"/>
  <c r="G32" i="6"/>
  <c r="J14" i="3"/>
  <c r="K33" i="3"/>
  <c r="G33" i="6"/>
  <c r="P33" i="6"/>
  <c r="J13" i="3"/>
  <c r="K19" i="3"/>
  <c r="P19" i="6"/>
  <c r="G19" i="6"/>
  <c r="J9" i="3"/>
  <c r="K36" i="3"/>
  <c r="K17" i="3"/>
  <c r="P17" i="6"/>
  <c r="G17" i="6"/>
  <c r="W18" i="3"/>
  <c r="Y18" i="3" s="1"/>
  <c r="S18" i="3"/>
  <c r="U18" i="3" s="1"/>
  <c r="M18" i="3"/>
  <c r="W17" i="3"/>
  <c r="Y17" i="3" s="1"/>
  <c r="S17" i="3"/>
  <c r="U17" i="3" s="1"/>
  <c r="M17" i="3"/>
  <c r="S24" i="3"/>
  <c r="U24" i="3" s="1"/>
  <c r="M24" i="3"/>
  <c r="W24" i="3"/>
  <c r="Y24" i="3" s="1"/>
  <c r="S33" i="3"/>
  <c r="U33" i="3" s="1"/>
  <c r="M33" i="3"/>
  <c r="W33" i="3"/>
  <c r="Y33" i="3" s="1"/>
  <c r="H7" i="3"/>
  <c r="S23" i="3"/>
  <c r="U23" i="3" s="1"/>
  <c r="W23" i="3"/>
  <c r="Y23" i="3" s="1"/>
  <c r="M23" i="3"/>
  <c r="M39" i="3"/>
  <c r="W39" i="3"/>
  <c r="Y39" i="3" s="1"/>
  <c r="S39" i="3"/>
  <c r="U39" i="3" s="1"/>
  <c r="W20" i="3"/>
  <c r="Y20" i="3" s="1"/>
  <c r="S20" i="3"/>
  <c r="U20" i="3" s="1"/>
  <c r="M20" i="3"/>
  <c r="AE89" i="17" l="1"/>
  <c r="Q89" i="17"/>
  <c r="AK89" i="17"/>
  <c r="AH89" i="17"/>
  <c r="J89" i="17"/>
  <c r="AD89" i="17"/>
  <c r="T89" i="17"/>
  <c r="AB89" i="17"/>
  <c r="U89" i="17"/>
  <c r="AI89" i="17"/>
  <c r="K89" i="17"/>
  <c r="AN89" i="17"/>
  <c r="V89" i="17"/>
  <c r="R89" i="17"/>
  <c r="W89" i="17"/>
  <c r="E89" i="17"/>
  <c r="AC89" i="17"/>
  <c r="X89" i="17"/>
  <c r="AJ89" i="17"/>
  <c r="Z89" i="17"/>
  <c r="AG89" i="17"/>
  <c r="AM89" i="17"/>
  <c r="G89" i="17"/>
  <c r="AF89" i="17"/>
  <c r="P89" i="17"/>
  <c r="O89" i="17"/>
  <c r="I89" i="17"/>
  <c r="Y89" i="17"/>
  <c r="F89" i="17"/>
  <c r="S89" i="17"/>
  <c r="M89" i="17"/>
  <c r="L89" i="17"/>
  <c r="N89" i="17"/>
  <c r="H89" i="17"/>
  <c r="AL89" i="17"/>
  <c r="D89" i="17"/>
  <c r="AD7" i="3" a="1"/>
  <c r="L40" i="6"/>
  <c r="M40" i="6"/>
  <c r="M37" i="6"/>
  <c r="L37" i="6"/>
  <c r="E38" i="6"/>
  <c r="F38" i="6" s="1"/>
  <c r="O38" i="6"/>
  <c r="Q38" i="6" s="1"/>
  <c r="M36" i="6"/>
  <c r="L36" i="6"/>
  <c r="O40" i="6"/>
  <c r="Q40" i="6" s="1"/>
  <c r="E40" i="6"/>
  <c r="F40" i="6" s="1"/>
  <c r="E37" i="6"/>
  <c r="F37" i="6" s="1"/>
  <c r="O37" i="6"/>
  <c r="Q37" i="6" s="1"/>
  <c r="O36" i="6"/>
  <c r="Q36" i="6" s="1"/>
  <c r="E36" i="6"/>
  <c r="F36" i="6" s="1"/>
  <c r="L38" i="6"/>
  <c r="M38" i="6"/>
  <c r="O39" i="6"/>
  <c r="Q39" i="6" s="1"/>
  <c r="E39" i="6"/>
  <c r="F39" i="6" s="1"/>
  <c r="L39" i="6"/>
  <c r="M39" i="6"/>
  <c r="M22" i="6"/>
  <c r="L22" i="6"/>
  <c r="L31" i="6"/>
  <c r="M31" i="6"/>
  <c r="L23" i="6"/>
  <c r="M23" i="6"/>
  <c r="L20" i="6"/>
  <c r="M20" i="6"/>
  <c r="M27" i="6"/>
  <c r="L27" i="6"/>
  <c r="L24" i="6"/>
  <c r="M24" i="6"/>
  <c r="L32" i="6"/>
  <c r="M32" i="6"/>
  <c r="L33" i="6"/>
  <c r="M33" i="6"/>
  <c r="L25" i="6"/>
  <c r="M25" i="6"/>
  <c r="L29" i="6"/>
  <c r="M29" i="6"/>
  <c r="M19" i="6"/>
  <c r="L19" i="6"/>
  <c r="E20" i="6"/>
  <c r="F20" i="6" s="1"/>
  <c r="O20" i="6"/>
  <c r="Q20" i="6" s="1"/>
  <c r="E31" i="6"/>
  <c r="F31" i="6" s="1"/>
  <c r="J31" i="6" s="1"/>
  <c r="O31" i="6"/>
  <c r="Q31" i="6" s="1"/>
  <c r="E23" i="6"/>
  <c r="F23" i="6" s="1"/>
  <c r="O23" i="6"/>
  <c r="Q23" i="6" s="1"/>
  <c r="E22" i="6"/>
  <c r="F22" i="6" s="1"/>
  <c r="O22" i="6"/>
  <c r="Q22" i="6" s="1"/>
  <c r="L8" i="6"/>
  <c r="M8" i="6"/>
  <c r="E24" i="6"/>
  <c r="F24" i="6" s="1"/>
  <c r="O24" i="6"/>
  <c r="Q24" i="6" s="1"/>
  <c r="E33" i="6"/>
  <c r="F33" i="6" s="1"/>
  <c r="O33" i="6"/>
  <c r="Q33" i="6" s="1"/>
  <c r="E17" i="6"/>
  <c r="F17" i="6" s="1"/>
  <c r="O17" i="6"/>
  <c r="Q17" i="6" s="1"/>
  <c r="E29" i="6"/>
  <c r="F29" i="6" s="1"/>
  <c r="O29" i="6"/>
  <c r="Q29" i="6" s="1"/>
  <c r="L11" i="6"/>
  <c r="M11" i="6"/>
  <c r="L17" i="6"/>
  <c r="M17" i="6"/>
  <c r="E19" i="6"/>
  <c r="F19" i="6" s="1"/>
  <c r="O19" i="6"/>
  <c r="Q19" i="6" s="1"/>
  <c r="E32" i="6"/>
  <c r="F32" i="6" s="1"/>
  <c r="O32" i="6"/>
  <c r="Q32" i="6" s="1"/>
  <c r="Q11" i="6"/>
  <c r="E11" i="6"/>
  <c r="F11" i="6" s="1"/>
  <c r="Q27" i="6"/>
  <c r="E27" i="6"/>
  <c r="F27" i="6" s="1"/>
  <c r="Q25" i="6"/>
  <c r="E25" i="6"/>
  <c r="F25" i="6" s="1"/>
  <c r="Q8" i="6"/>
  <c r="E8" i="6"/>
  <c r="F8" i="6" s="1"/>
  <c r="K10" i="3"/>
  <c r="G10" i="6"/>
  <c r="P10" i="6"/>
  <c r="K14" i="3"/>
  <c r="G14" i="6"/>
  <c r="P14" i="6"/>
  <c r="K13" i="3"/>
  <c r="G13" i="6"/>
  <c r="P13" i="6"/>
  <c r="K21" i="3"/>
  <c r="G21" i="6"/>
  <c r="P21" i="6"/>
  <c r="J7" i="3"/>
  <c r="J34" i="3"/>
  <c r="P34" i="6" s="1"/>
  <c r="K9" i="3"/>
  <c r="G9" i="6"/>
  <c r="P9" i="6"/>
  <c r="K15" i="3"/>
  <c r="G15" i="6"/>
  <c r="P15" i="6"/>
  <c r="K30" i="3"/>
  <c r="P30" i="6"/>
  <c r="G30" i="6"/>
  <c r="K18" i="3"/>
  <c r="P18" i="6"/>
  <c r="G18" i="6"/>
  <c r="K12" i="3"/>
  <c r="P12" i="6"/>
  <c r="G12" i="6"/>
  <c r="K26" i="3"/>
  <c r="P26" i="6"/>
  <c r="G26" i="6"/>
  <c r="K35" i="3"/>
  <c r="O35" i="6" s="1"/>
  <c r="Q35" i="6" s="1"/>
  <c r="G35" i="6"/>
  <c r="K16" i="3"/>
  <c r="P16" i="6"/>
  <c r="G16" i="6"/>
  <c r="J41" i="3"/>
  <c r="K28" i="3"/>
  <c r="P28" i="6"/>
  <c r="G28" i="6"/>
  <c r="E44" i="1"/>
  <c r="D4" i="27" s="1"/>
  <c r="G44" i="1"/>
  <c r="Q24" i="3"/>
  <c r="P24" i="3"/>
  <c r="M15" i="3"/>
  <c r="W15" i="3"/>
  <c r="Y15" i="3" s="1"/>
  <c r="S15" i="3"/>
  <c r="U15" i="3" s="1"/>
  <c r="S16" i="3"/>
  <c r="U16" i="3" s="1"/>
  <c r="W16" i="3"/>
  <c r="Y16" i="3" s="1"/>
  <c r="M16" i="3"/>
  <c r="S32" i="3"/>
  <c r="U32" i="3" s="1"/>
  <c r="M32" i="3"/>
  <c r="W32" i="3"/>
  <c r="Y32" i="3" s="1"/>
  <c r="W31" i="3"/>
  <c r="Y31" i="3" s="1"/>
  <c r="S31" i="3"/>
  <c r="U31" i="3" s="1"/>
  <c r="M31" i="3"/>
  <c r="P23" i="3"/>
  <c r="Q23" i="3"/>
  <c r="S40" i="3"/>
  <c r="U40" i="3" s="1"/>
  <c r="M40" i="3"/>
  <c r="W40" i="3"/>
  <c r="Y40" i="3" s="1"/>
  <c r="W29" i="3"/>
  <c r="Y29" i="3" s="1"/>
  <c r="M29" i="3"/>
  <c r="S29" i="3"/>
  <c r="U29" i="3" s="1"/>
  <c r="W12" i="3"/>
  <c r="Y12" i="3" s="1"/>
  <c r="M12" i="3"/>
  <c r="S12" i="3"/>
  <c r="U12" i="3" s="1"/>
  <c r="S21" i="3"/>
  <c r="U21" i="3" s="1"/>
  <c r="M21" i="3"/>
  <c r="W21" i="3"/>
  <c r="Y21" i="3" s="1"/>
  <c r="Q18" i="3"/>
  <c r="P18" i="3"/>
  <c r="M10" i="3"/>
  <c r="S10" i="3"/>
  <c r="U10" i="3" s="1"/>
  <c r="W10" i="3"/>
  <c r="Y10" i="3" s="1"/>
  <c r="Q39" i="3"/>
  <c r="P39" i="3"/>
  <c r="S37" i="3"/>
  <c r="U37" i="3" s="1"/>
  <c r="W37" i="3"/>
  <c r="Y37" i="3" s="1"/>
  <c r="M37" i="3"/>
  <c r="M13" i="3"/>
  <c r="S13" i="3"/>
  <c r="U13" i="3" s="1"/>
  <c r="W13" i="3"/>
  <c r="Y13" i="3" s="1"/>
  <c r="M25" i="3"/>
  <c r="W25" i="3"/>
  <c r="Y25" i="3" s="1"/>
  <c r="S25" i="3"/>
  <c r="U25" i="3" s="1"/>
  <c r="W9" i="3"/>
  <c r="Y9" i="3" s="1"/>
  <c r="S9" i="3"/>
  <c r="U9" i="3" s="1"/>
  <c r="M9" i="3"/>
  <c r="M26" i="3"/>
  <c r="W26" i="3"/>
  <c r="Y26" i="3" s="1"/>
  <c r="S26" i="3"/>
  <c r="U26" i="3" s="1"/>
  <c r="S11" i="3"/>
  <c r="U11" i="3" s="1"/>
  <c r="W11" i="3"/>
  <c r="Y11" i="3" s="1"/>
  <c r="M11" i="3"/>
  <c r="S8" i="3"/>
  <c r="U8" i="3" s="1"/>
  <c r="W8" i="3"/>
  <c r="Y8" i="3" s="1"/>
  <c r="M8" i="3"/>
  <c r="W22" i="3"/>
  <c r="Y22" i="3" s="1"/>
  <c r="S22" i="3"/>
  <c r="U22" i="3" s="1"/>
  <c r="M22" i="3"/>
  <c r="Q33" i="3"/>
  <c r="P33" i="3"/>
  <c r="W35" i="3"/>
  <c r="Y35" i="3" s="1"/>
  <c r="S35" i="3"/>
  <c r="U35" i="3" s="1"/>
  <c r="M35" i="3"/>
  <c r="Q20" i="3"/>
  <c r="P20" i="3"/>
  <c r="S19" i="3"/>
  <c r="U19" i="3" s="1"/>
  <c r="M19" i="3"/>
  <c r="W19" i="3"/>
  <c r="Y19" i="3" s="1"/>
  <c r="M27" i="3"/>
  <c r="W27" i="3"/>
  <c r="Y27" i="3" s="1"/>
  <c r="S27" i="3"/>
  <c r="U27" i="3" s="1"/>
  <c r="K23" i="6" l="1"/>
  <c r="K24" i="6"/>
  <c r="K22" i="6"/>
  <c r="AD7" i="3"/>
  <c r="AD39" i="3"/>
  <c r="AD35" i="3"/>
  <c r="AD19" i="3"/>
  <c r="AD23" i="3"/>
  <c r="AD42" i="3"/>
  <c r="AD18" i="3"/>
  <c r="AD37" i="3"/>
  <c r="AD27" i="3"/>
  <c r="AD22" i="3"/>
  <c r="AD33" i="3"/>
  <c r="AD17" i="3"/>
  <c r="AD12" i="3"/>
  <c r="AD8" i="3"/>
  <c r="AD34" i="3"/>
  <c r="AD43" i="3"/>
  <c r="AD10" i="3"/>
  <c r="AD13" i="3"/>
  <c r="AD38" i="3"/>
  <c r="AD30" i="3"/>
  <c r="AD29" i="3"/>
  <c r="AD40" i="3"/>
  <c r="AD36" i="3"/>
  <c r="AD16" i="3"/>
  <c r="AD11" i="3"/>
  <c r="AD41" i="3"/>
  <c r="AD15" i="3"/>
  <c r="AD21" i="3"/>
  <c r="AD25" i="3"/>
  <c r="AD26" i="3"/>
  <c r="AD9" i="3"/>
  <c r="AD14" i="3"/>
  <c r="AD32" i="3"/>
  <c r="AD28" i="3"/>
  <c r="AD24" i="3"/>
  <c r="AD31" i="3"/>
  <c r="AD20" i="3"/>
  <c r="K37" i="6"/>
  <c r="J37" i="6"/>
  <c r="N37" i="6" s="1"/>
  <c r="J40" i="6"/>
  <c r="K40" i="6"/>
  <c r="P41" i="6"/>
  <c r="G41" i="6"/>
  <c r="M41" i="6" s="1"/>
  <c r="J36" i="6"/>
  <c r="K36" i="6"/>
  <c r="J39" i="6"/>
  <c r="K39" i="6"/>
  <c r="J38" i="6"/>
  <c r="K38" i="6"/>
  <c r="M26" i="6"/>
  <c r="L26" i="6"/>
  <c r="K33" i="6"/>
  <c r="J33" i="6"/>
  <c r="L35" i="6"/>
  <c r="M35" i="6"/>
  <c r="L28" i="6"/>
  <c r="M28" i="6"/>
  <c r="K27" i="6"/>
  <c r="M30" i="6"/>
  <c r="L30" i="6"/>
  <c r="K32" i="6"/>
  <c r="J32" i="6"/>
  <c r="L21" i="6"/>
  <c r="M21" i="6"/>
  <c r="K31" i="6"/>
  <c r="K25" i="6"/>
  <c r="K29" i="6"/>
  <c r="J29" i="6"/>
  <c r="N29" i="6" s="1"/>
  <c r="J24" i="6"/>
  <c r="J25" i="6"/>
  <c r="E14" i="6"/>
  <c r="F14" i="6" s="1"/>
  <c r="O14" i="6"/>
  <c r="Q14" i="6" s="1"/>
  <c r="E9" i="6"/>
  <c r="F9" i="6" s="1"/>
  <c r="O9" i="6"/>
  <c r="Q9" i="6" s="1"/>
  <c r="J17" i="6"/>
  <c r="K17" i="6"/>
  <c r="J20" i="6"/>
  <c r="K20" i="6"/>
  <c r="E13" i="6"/>
  <c r="F13" i="6" s="1"/>
  <c r="O13" i="6"/>
  <c r="Q13" i="6" s="1"/>
  <c r="J19" i="6"/>
  <c r="K19" i="6"/>
  <c r="L14" i="6"/>
  <c r="M14" i="6"/>
  <c r="E35" i="6"/>
  <c r="F35" i="6" s="1"/>
  <c r="M18" i="6"/>
  <c r="L18" i="6"/>
  <c r="M10" i="6"/>
  <c r="L10" i="6"/>
  <c r="M16" i="6"/>
  <c r="L16" i="6"/>
  <c r="E28" i="6"/>
  <c r="F28" i="6" s="1"/>
  <c r="O28" i="6"/>
  <c r="Q28" i="6" s="1"/>
  <c r="J27" i="6"/>
  <c r="N27" i="6" s="1"/>
  <c r="E30" i="6"/>
  <c r="F30" i="6" s="1"/>
  <c r="O30" i="6"/>
  <c r="Q30" i="6" s="1"/>
  <c r="E16" i="6"/>
  <c r="F16" i="6" s="1"/>
  <c r="O16" i="6"/>
  <c r="Q16" i="6" s="1"/>
  <c r="J23" i="6"/>
  <c r="N23" i="6" s="1"/>
  <c r="E21" i="6"/>
  <c r="F21" i="6" s="1"/>
  <c r="O21" i="6"/>
  <c r="Q21" i="6" s="1"/>
  <c r="J22" i="6"/>
  <c r="E12" i="6"/>
  <c r="F12" i="6" s="1"/>
  <c r="O12" i="6"/>
  <c r="Q12" i="6" s="1"/>
  <c r="J11" i="6"/>
  <c r="N11" i="6" s="1"/>
  <c r="K11" i="6"/>
  <c r="M15" i="6"/>
  <c r="L15" i="6"/>
  <c r="J8" i="6"/>
  <c r="K8" i="6"/>
  <c r="M12" i="6"/>
  <c r="L12" i="6"/>
  <c r="M9" i="6"/>
  <c r="L9" i="6"/>
  <c r="E10" i="6"/>
  <c r="F10" i="6" s="1"/>
  <c r="O10" i="6"/>
  <c r="Q10" i="6" s="1"/>
  <c r="E18" i="6"/>
  <c r="F18" i="6" s="1"/>
  <c r="O18" i="6"/>
  <c r="Q18" i="6" s="1"/>
  <c r="E26" i="6"/>
  <c r="F26" i="6" s="1"/>
  <c r="O26" i="6"/>
  <c r="Q26" i="6" s="1"/>
  <c r="E15" i="6"/>
  <c r="F15" i="6" s="1"/>
  <c r="O15" i="6"/>
  <c r="Q15" i="6" s="1"/>
  <c r="L13" i="6"/>
  <c r="M13" i="6"/>
  <c r="K41" i="3"/>
  <c r="K34" i="3"/>
  <c r="O34" i="6" s="1"/>
  <c r="Q34" i="6" s="1"/>
  <c r="G34" i="6"/>
  <c r="K7" i="3"/>
  <c r="P7" i="6"/>
  <c r="G7" i="6"/>
  <c r="M38" i="3"/>
  <c r="S38" i="3"/>
  <c r="U38" i="3" s="1"/>
  <c r="W38" i="3"/>
  <c r="Y38" i="3" s="1"/>
  <c r="Q19" i="3"/>
  <c r="P19" i="3"/>
  <c r="W14" i="3"/>
  <c r="Y14" i="3" s="1"/>
  <c r="M14" i="3"/>
  <c r="S14" i="3"/>
  <c r="U14" i="3" s="1"/>
  <c r="Q26" i="3"/>
  <c r="P26" i="3"/>
  <c r="W30" i="3"/>
  <c r="Y30" i="3" s="1"/>
  <c r="M30" i="3"/>
  <c r="S30" i="3"/>
  <c r="U30" i="3" s="1"/>
  <c r="Q32" i="3"/>
  <c r="P32" i="3"/>
  <c r="Q27" i="3"/>
  <c r="P27" i="3"/>
  <c r="P13" i="3"/>
  <c r="Q13" i="3"/>
  <c r="Q15" i="3"/>
  <c r="P15" i="3"/>
  <c r="Q10" i="3"/>
  <c r="P10" i="3"/>
  <c r="Q8" i="3"/>
  <c r="P8" i="3"/>
  <c r="S28" i="3"/>
  <c r="U28" i="3" s="1"/>
  <c r="M28" i="3"/>
  <c r="W28" i="3"/>
  <c r="Y28" i="3" s="1"/>
  <c r="P25" i="3"/>
  <c r="Q25" i="3"/>
  <c r="Q16" i="3"/>
  <c r="P16" i="3"/>
  <c r="Q40" i="3"/>
  <c r="P40" i="3"/>
  <c r="P35" i="3"/>
  <c r="Q35" i="3"/>
  <c r="P11" i="3"/>
  <c r="Q11" i="3"/>
  <c r="P37" i="3"/>
  <c r="Q37" i="3"/>
  <c r="Q29" i="3"/>
  <c r="P29" i="3"/>
  <c r="Q31" i="3"/>
  <c r="P31" i="3"/>
  <c r="Q9" i="3"/>
  <c r="P9" i="3"/>
  <c r="S36" i="3"/>
  <c r="U36" i="3" s="1"/>
  <c r="W36" i="3"/>
  <c r="Y36" i="3" s="1"/>
  <c r="M36" i="3"/>
  <c r="Q22" i="3"/>
  <c r="P22" i="3"/>
  <c r="P21" i="3"/>
  <c r="Q21" i="3"/>
  <c r="N8" i="6" l="1"/>
  <c r="N40" i="6"/>
  <c r="N20" i="6"/>
  <c r="N32" i="6"/>
  <c r="R32" i="6" s="1"/>
  <c r="I32" i="1" s="1"/>
  <c r="N38" i="6"/>
  <c r="R38" i="6" s="1"/>
  <c r="I38" i="1" s="1"/>
  <c r="N36" i="6"/>
  <c r="R36" i="6" s="1"/>
  <c r="I36" i="1" s="1"/>
  <c r="N19" i="6"/>
  <c r="R19" i="6" s="1"/>
  <c r="I19" i="1" s="1"/>
  <c r="N17" i="6"/>
  <c r="R17" i="6" s="1"/>
  <c r="I17" i="1" s="1"/>
  <c r="N39" i="6"/>
  <c r="R39" i="6" s="1"/>
  <c r="I39" i="1" s="1"/>
  <c r="N24" i="6"/>
  <c r="R24" i="6" s="1"/>
  <c r="I24" i="1" s="1"/>
  <c r="N22" i="6"/>
  <c r="R22" i="6" s="1"/>
  <c r="I22" i="1" s="1"/>
  <c r="N33" i="6"/>
  <c r="R33" i="6" s="1"/>
  <c r="I33" i="1" s="1"/>
  <c r="K21" i="6"/>
  <c r="N25" i="6"/>
  <c r="R25" i="6" s="1"/>
  <c r="I25" i="1" s="1"/>
  <c r="E41" i="6"/>
  <c r="F41" i="6" s="1"/>
  <c r="O41" i="6"/>
  <c r="Q41" i="6" s="1"/>
  <c r="L41" i="6"/>
  <c r="K28" i="6"/>
  <c r="K30" i="6"/>
  <c r="M34" i="6"/>
  <c r="L34" i="6"/>
  <c r="K35" i="6"/>
  <c r="J35" i="6"/>
  <c r="K26" i="6"/>
  <c r="R29" i="6"/>
  <c r="I29" i="1" s="1"/>
  <c r="R27" i="6"/>
  <c r="I27" i="1" s="1"/>
  <c r="R23" i="6"/>
  <c r="I23" i="1" s="1"/>
  <c r="R20" i="6"/>
  <c r="I20" i="1" s="1"/>
  <c r="R8" i="6"/>
  <c r="I8" i="1" s="1"/>
  <c r="R11" i="6"/>
  <c r="I11" i="1" s="1"/>
  <c r="J26" i="6"/>
  <c r="K18" i="6"/>
  <c r="J18" i="6"/>
  <c r="N18" i="6" s="1"/>
  <c r="K12" i="6"/>
  <c r="J12" i="6"/>
  <c r="K13" i="6"/>
  <c r="J13" i="6"/>
  <c r="K10" i="6"/>
  <c r="J10" i="6"/>
  <c r="K16" i="6"/>
  <c r="J16" i="6"/>
  <c r="N16" i="6" s="1"/>
  <c r="J28" i="6"/>
  <c r="M7" i="6"/>
  <c r="L7" i="6"/>
  <c r="E34" i="6"/>
  <c r="F34" i="6" s="1"/>
  <c r="J14" i="6"/>
  <c r="K14" i="6"/>
  <c r="J30" i="6"/>
  <c r="E7" i="6"/>
  <c r="O7" i="6"/>
  <c r="K15" i="6"/>
  <c r="J15" i="6"/>
  <c r="N15" i="6" s="1"/>
  <c r="J21" i="6"/>
  <c r="K9" i="6"/>
  <c r="J9" i="6"/>
  <c r="P44" i="6"/>
  <c r="G44" i="6"/>
  <c r="Q38" i="3"/>
  <c r="P38" i="3"/>
  <c r="W34" i="3"/>
  <c r="Y34" i="3" s="1"/>
  <c r="S34" i="3"/>
  <c r="U34" i="3" s="1"/>
  <c r="M34" i="3"/>
  <c r="Q28" i="3"/>
  <c r="P28" i="3"/>
  <c r="P14" i="3"/>
  <c r="Q14" i="3"/>
  <c r="W41" i="3"/>
  <c r="Y41" i="3" s="1"/>
  <c r="S41" i="3"/>
  <c r="U41" i="3" s="1"/>
  <c r="M41" i="3"/>
  <c r="P30" i="3"/>
  <c r="Q30" i="3"/>
  <c r="W7" i="3"/>
  <c r="Y7" i="3" s="1"/>
  <c r="S7" i="3"/>
  <c r="U7" i="3" s="1"/>
  <c r="M7" i="3"/>
  <c r="Q36" i="3"/>
  <c r="P36" i="3"/>
  <c r="N10" i="6" l="1"/>
  <c r="N9" i="6"/>
  <c r="N13" i="6"/>
  <c r="N35" i="6"/>
  <c r="R35" i="6" s="1"/>
  <c r="I35" i="1" s="1"/>
  <c r="N21" i="6"/>
  <c r="R21" i="6" s="1"/>
  <c r="I21" i="1" s="1"/>
  <c r="N12" i="6"/>
  <c r="N28" i="6"/>
  <c r="R28" i="6" s="1"/>
  <c r="I28" i="1" s="1"/>
  <c r="N30" i="6"/>
  <c r="R30" i="6" s="1"/>
  <c r="I30" i="1" s="1"/>
  <c r="N14" i="6"/>
  <c r="R14" i="6" s="1"/>
  <c r="I14" i="1" s="1"/>
  <c r="M44" i="6"/>
  <c r="M47" i="6" s="1"/>
  <c r="L44" i="6"/>
  <c r="L47" i="6" s="1"/>
  <c r="N26" i="6"/>
  <c r="R26" i="6" s="1"/>
  <c r="I26" i="1" s="1"/>
  <c r="R18" i="6"/>
  <c r="I18" i="1" s="1"/>
  <c r="K41" i="6"/>
  <c r="J41" i="6"/>
  <c r="R13" i="6"/>
  <c r="I13" i="1" s="1"/>
  <c r="J34" i="6"/>
  <c r="K34" i="6"/>
  <c r="R9" i="6"/>
  <c r="I9" i="1" s="1"/>
  <c r="R10" i="6"/>
  <c r="I10" i="1" s="1"/>
  <c r="R12" i="6"/>
  <c r="I12" i="1" s="1"/>
  <c r="R16" i="6"/>
  <c r="I16" i="1" s="1"/>
  <c r="R15" i="6"/>
  <c r="I15" i="1" s="1"/>
  <c r="F7" i="6"/>
  <c r="E44" i="6"/>
  <c r="D7" i="27"/>
  <c r="Q7" i="6"/>
  <c r="Q44" i="6" s="1"/>
  <c r="O44" i="6"/>
  <c r="Q34" i="3"/>
  <c r="P34" i="3"/>
  <c r="Q41" i="3"/>
  <c r="P41" i="3"/>
  <c r="Q7" i="3"/>
  <c r="P7" i="3"/>
  <c r="N41" i="6" l="1"/>
  <c r="R41" i="6" s="1"/>
  <c r="I41" i="1" s="1"/>
  <c r="M45" i="6"/>
  <c r="M48" i="6"/>
  <c r="K7" i="6"/>
  <c r="K44" i="6" s="1"/>
  <c r="K47" i="6" s="1"/>
  <c r="J7" i="6"/>
  <c r="N31" i="6" s="1"/>
  <c r="D6" i="27"/>
  <c r="F44" i="6"/>
  <c r="N7" i="6" l="1"/>
  <c r="J44" i="6"/>
  <c r="R31" i="6"/>
  <c r="R40" i="6"/>
  <c r="I40" i="1" s="1"/>
  <c r="N34" i="6"/>
  <c r="G49" i="6"/>
  <c r="R37" i="6"/>
  <c r="I37" i="1" s="1"/>
  <c r="K45" i="6" l="1"/>
  <c r="J47" i="6"/>
  <c r="K48" i="6" s="1"/>
  <c r="R34" i="6"/>
  <c r="I34" i="1" s="1"/>
  <c r="I31" i="1"/>
  <c r="N49" i="6" l="1"/>
  <c r="N44" i="6"/>
  <c r="R7" i="6"/>
  <c r="S7" i="6" s="1" a="1"/>
  <c r="S7" i="6" l="1"/>
  <c r="U7" i="6" s="1"/>
  <c r="S12" i="6"/>
  <c r="U12" i="6" s="1"/>
  <c r="S41" i="6"/>
  <c r="U41" i="6" s="1"/>
  <c r="S29" i="6"/>
  <c r="U29" i="6" s="1"/>
  <c r="S28" i="6"/>
  <c r="U28" i="6" s="1"/>
  <c r="S24" i="6"/>
  <c r="U24" i="6" s="1"/>
  <c r="S23" i="6"/>
  <c r="U23" i="6" s="1"/>
  <c r="S40" i="6"/>
  <c r="U40" i="6" s="1"/>
  <c r="S11" i="6"/>
  <c r="U11" i="6" s="1"/>
  <c r="S35" i="6"/>
  <c r="U35" i="6" s="1"/>
  <c r="S10" i="6"/>
  <c r="U10" i="6" s="1"/>
  <c r="S22" i="6"/>
  <c r="U22" i="6" s="1"/>
  <c r="S39" i="6"/>
  <c r="U39" i="6" s="1"/>
  <c r="S33" i="6"/>
  <c r="U33" i="6" s="1"/>
  <c r="S38" i="6"/>
  <c r="U38" i="6" s="1"/>
  <c r="S32" i="6"/>
  <c r="U32" i="6" s="1"/>
  <c r="S43" i="6"/>
  <c r="U43" i="6" s="1"/>
  <c r="S20" i="6"/>
  <c r="U20" i="6" s="1"/>
  <c r="S9" i="6"/>
  <c r="U9" i="6" s="1"/>
  <c r="S13" i="6"/>
  <c r="U13" i="6" s="1"/>
  <c r="S25" i="6"/>
  <c r="U25" i="6" s="1"/>
  <c r="S37" i="6"/>
  <c r="U37" i="6" s="1"/>
  <c r="S16" i="6"/>
  <c r="U16" i="6" s="1"/>
  <c r="S36" i="6"/>
  <c r="U36" i="6" s="1"/>
  <c r="S27" i="6"/>
  <c r="U27" i="6" s="1"/>
  <c r="S21" i="6"/>
  <c r="U21" i="6" s="1"/>
  <c r="S34" i="6"/>
  <c r="U34" i="6" s="1"/>
  <c r="S26" i="6"/>
  <c r="U26" i="6" s="1"/>
  <c r="S8" i="6"/>
  <c r="U8" i="6" s="1"/>
  <c r="S42" i="6"/>
  <c r="U42" i="6" s="1"/>
  <c r="S18" i="6"/>
  <c r="U18" i="6" s="1"/>
  <c r="S15" i="6"/>
  <c r="U15" i="6" s="1"/>
  <c r="S14" i="6"/>
  <c r="U14" i="6" s="1"/>
  <c r="S31" i="6"/>
  <c r="U31" i="6" s="1"/>
  <c r="S19" i="6"/>
  <c r="U19" i="6" s="1"/>
  <c r="S30" i="6"/>
  <c r="U30" i="6" s="1"/>
  <c r="S17" i="6"/>
  <c r="U17" i="6" s="1"/>
  <c r="R44" i="6"/>
  <c r="I44" i="1" s="1"/>
  <c r="I7" i="1"/>
  <c r="D10" i="27" l="1"/>
  <c r="D8" i="27" s="1"/>
  <c r="Y7" i="6"/>
  <c r="T30" i="6"/>
  <c r="J30" i="1" s="1"/>
  <c r="AB14" i="6"/>
  <c r="T8" i="6"/>
  <c r="J8" i="1" s="1"/>
  <c r="Y27" i="6"/>
  <c r="T22" i="6"/>
  <c r="J22" i="1" s="1"/>
  <c r="AB10" i="6"/>
  <c r="Y32" i="6"/>
  <c r="AB13" i="6"/>
  <c r="Y31" i="6"/>
  <c r="T33" i="6"/>
  <c r="J33" i="1" s="1"/>
  <c r="K33" i="1" s="1"/>
  <c r="T19" i="6"/>
  <c r="J19" i="1" s="1"/>
  <c r="T21" i="6"/>
  <c r="J21" i="1" s="1"/>
  <c r="K21" i="1" s="1"/>
  <c r="T24" i="6"/>
  <c r="J24" i="1" s="1"/>
  <c r="T25" i="6"/>
  <c r="J25" i="1" s="1"/>
  <c r="T9" i="6"/>
  <c r="J9" i="1" s="1"/>
  <c r="T29" i="6"/>
  <c r="J29" i="1" s="1"/>
  <c r="Y26" i="6"/>
  <c r="Y20" i="6"/>
  <c r="Y11" i="6"/>
  <c r="Y23" i="6"/>
  <c r="AB12" i="6"/>
  <c r="T18" i="6"/>
  <c r="J18" i="1" s="1"/>
  <c r="K18" i="1" s="1"/>
  <c r="T7" i="6"/>
  <c r="J7" i="1" s="1"/>
  <c r="K7" i="1" s="1"/>
  <c r="AB7" i="6"/>
  <c r="AB25" i="6"/>
  <c r="Y25" i="6"/>
  <c r="AB21" i="6" l="1"/>
  <c r="AB20" i="6"/>
  <c r="Y30" i="6"/>
  <c r="T23" i="6"/>
  <c r="J23" i="1" s="1"/>
  <c r="AB23" i="6"/>
  <c r="AB30" i="6"/>
  <c r="Y9" i="6"/>
  <c r="AB9" i="6"/>
  <c r="T14" i="6"/>
  <c r="J14" i="1" s="1"/>
  <c r="K14" i="1" s="1"/>
  <c r="Y14" i="6"/>
  <c r="Y29" i="6"/>
  <c r="T32" i="6"/>
  <c r="J32" i="1" s="1"/>
  <c r="K32" i="1" s="1"/>
  <c r="T26" i="6"/>
  <c r="J26" i="1" s="1"/>
  <c r="K26" i="1" s="1"/>
  <c r="Y8" i="6"/>
  <c r="Y15" i="6"/>
  <c r="T20" i="6"/>
  <c r="J20" i="1" s="1"/>
  <c r="K20" i="1" s="1"/>
  <c r="T31" i="6"/>
  <c r="J31" i="1" s="1"/>
  <c r="K31" i="1" s="1"/>
  <c r="T11" i="6"/>
  <c r="J11" i="1" s="1"/>
  <c r="K11" i="1" s="1"/>
  <c r="Y13" i="6"/>
  <c r="AB19" i="6"/>
  <c r="AB8" i="6"/>
  <c r="T13" i="6"/>
  <c r="J13" i="1" s="1"/>
  <c r="K13" i="1" s="1"/>
  <c r="AB32" i="6"/>
  <c r="T12" i="6"/>
  <c r="J12" i="1" s="1"/>
  <c r="K12" i="1" s="1"/>
  <c r="AB15" i="6"/>
  <c r="T15" i="6"/>
  <c r="J15" i="1" s="1"/>
  <c r="K15" i="1" s="1"/>
  <c r="AB26" i="6"/>
  <c r="T16" i="6"/>
  <c r="J16" i="1" s="1"/>
  <c r="K16" i="1" s="1"/>
  <c r="AB11" i="6"/>
  <c r="T27" i="6"/>
  <c r="J27" i="1" s="1"/>
  <c r="K27" i="1" s="1"/>
  <c r="AB43" i="6"/>
  <c r="Y43" i="6"/>
  <c r="T43" i="6"/>
  <c r="J43" i="1" s="1"/>
  <c r="K43" i="1" s="1"/>
  <c r="AB35" i="6"/>
  <c r="T35" i="6"/>
  <c r="J35" i="1" s="1"/>
  <c r="K35" i="1" s="1"/>
  <c r="Y35" i="6"/>
  <c r="Y36" i="6"/>
  <c r="T36" i="6"/>
  <c r="J36" i="1" s="1"/>
  <c r="K36" i="1" s="1"/>
  <c r="AB36" i="6"/>
  <c r="Y19" i="6"/>
  <c r="Y22" i="6"/>
  <c r="AB41" i="6"/>
  <c r="Y41" i="6"/>
  <c r="T41" i="6"/>
  <c r="J41" i="1" s="1"/>
  <c r="K41" i="1" s="1"/>
  <c r="AB40" i="6"/>
  <c r="T40" i="6"/>
  <c r="J40" i="1" s="1"/>
  <c r="K40" i="1" s="1"/>
  <c r="Y40" i="6"/>
  <c r="T34" i="6"/>
  <c r="J34" i="1" s="1"/>
  <c r="K34" i="1" s="1"/>
  <c r="AB34" i="6"/>
  <c r="Y34" i="6"/>
  <c r="Y10" i="6"/>
  <c r="AB31" i="6"/>
  <c r="Y12" i="6"/>
  <c r="S44" i="6"/>
  <c r="T39" i="6"/>
  <c r="J39" i="1" s="1"/>
  <c r="K39" i="1" s="1"/>
  <c r="Y39" i="6"/>
  <c r="AB39" i="6"/>
  <c r="AB22" i="6"/>
  <c r="Y33" i="6"/>
  <c r="AB29" i="6"/>
  <c r="AB27" i="6"/>
  <c r="AB24" i="6"/>
  <c r="AB38" i="6"/>
  <c r="Y38" i="6"/>
  <c r="T38" i="6"/>
  <c r="J38" i="1" s="1"/>
  <c r="K38" i="1" s="1"/>
  <c r="Y28" i="6"/>
  <c r="T28" i="6"/>
  <c r="J28" i="1" s="1"/>
  <c r="K28" i="1" s="1"/>
  <c r="AB28" i="6"/>
  <c r="Y16" i="6"/>
  <c r="AB16" i="6"/>
  <c r="AB18" i="6"/>
  <c r="Y18" i="6"/>
  <c r="T10" i="6"/>
  <c r="J10" i="1" s="1"/>
  <c r="K10" i="1" s="1"/>
  <c r="Y17" i="6"/>
  <c r="AB17" i="6"/>
  <c r="T17" i="6"/>
  <c r="J17" i="1" s="1"/>
  <c r="K17" i="1" s="1"/>
  <c r="Y24" i="6"/>
  <c r="T42" i="6"/>
  <c r="J42" i="1" s="1"/>
  <c r="K42" i="1" s="1"/>
  <c r="AB42" i="6"/>
  <c r="Y42" i="6"/>
  <c r="T37" i="6"/>
  <c r="J37" i="1" s="1"/>
  <c r="K37" i="1" s="1"/>
  <c r="Y37" i="6"/>
  <c r="AB37" i="6"/>
  <c r="AB33" i="6"/>
  <c r="Y21" i="6"/>
  <c r="K29" i="1"/>
  <c r="K22" i="1"/>
  <c r="K30" i="1"/>
  <c r="K19" i="1"/>
  <c r="K9" i="1"/>
  <c r="K24" i="1"/>
  <c r="K25" i="1"/>
  <c r="K8" i="1"/>
  <c r="K23" i="1"/>
  <c r="D12" i="27" l="1"/>
  <c r="AB44" i="6"/>
  <c r="U44" i="6"/>
  <c r="V7" i="6" s="1"/>
  <c r="Y44" i="6"/>
  <c r="T44" i="6"/>
  <c r="D11" i="27" s="1"/>
  <c r="D14" i="27" l="1"/>
  <c r="J44" i="1"/>
  <c r="K44" i="1" s="1"/>
  <c r="W12" i="6"/>
  <c r="AC12" i="6" s="1"/>
  <c r="AD12" i="6" s="1"/>
  <c r="O12" i="1" s="1"/>
  <c r="W41" i="6"/>
  <c r="W37" i="6"/>
  <c r="W42" i="6"/>
  <c r="W43" i="6"/>
  <c r="W38" i="6"/>
  <c r="W35" i="6"/>
  <c r="W36" i="6"/>
  <c r="W40" i="6"/>
  <c r="W39" i="6"/>
  <c r="W28" i="6"/>
  <c r="Z28" i="6" s="1"/>
  <c r="AA28" i="6" s="1"/>
  <c r="N28" i="1" s="1"/>
  <c r="W30" i="6"/>
  <c r="AC30" i="6" s="1"/>
  <c r="AD30" i="6" s="1"/>
  <c r="O30" i="1" s="1"/>
  <c r="W20" i="6"/>
  <c r="AC20" i="6" s="1"/>
  <c r="AD20" i="6" s="1"/>
  <c r="O20" i="1" s="1"/>
  <c r="W27" i="6"/>
  <c r="X27" i="6" s="1"/>
  <c r="W24" i="6"/>
  <c r="X24" i="6" s="1"/>
  <c r="W34" i="6"/>
  <c r="W26" i="6"/>
  <c r="L26" i="1" s="1"/>
  <c r="M26" i="1" s="1"/>
  <c r="D22" i="33" s="1"/>
  <c r="W16" i="6"/>
  <c r="L16" i="1" s="1"/>
  <c r="M16" i="1" s="1"/>
  <c r="D12" i="33" s="1"/>
  <c r="W17" i="6"/>
  <c r="Z17" i="6" s="1"/>
  <c r="AA17" i="6" s="1"/>
  <c r="N17" i="1" s="1"/>
  <c r="W21" i="6"/>
  <c r="AC21" i="6" s="1"/>
  <c r="AD21" i="6" s="1"/>
  <c r="O21" i="1" s="1"/>
  <c r="W11" i="6"/>
  <c r="AC11" i="6" s="1"/>
  <c r="AD11" i="6" s="1"/>
  <c r="O11" i="1" s="1"/>
  <c r="W14" i="6"/>
  <c r="Z14" i="6" s="1"/>
  <c r="AA14" i="6" s="1"/>
  <c r="N14" i="1" s="1"/>
  <c r="W25" i="6"/>
  <c r="X25" i="6" s="1"/>
  <c r="W23" i="6"/>
  <c r="AC23" i="6" s="1"/>
  <c r="AD23" i="6" s="1"/>
  <c r="O23" i="1" s="1"/>
  <c r="W33" i="6"/>
  <c r="X33" i="6" s="1"/>
  <c r="W15" i="6"/>
  <c r="L15" i="1" s="1"/>
  <c r="M15" i="1" s="1"/>
  <c r="D11" i="33" s="1"/>
  <c r="W19" i="6"/>
  <c r="L19" i="1" s="1"/>
  <c r="M19" i="1" s="1"/>
  <c r="D15" i="33" s="1"/>
  <c r="W10" i="6"/>
  <c r="AC10" i="6" s="1"/>
  <c r="AD10" i="6" s="1"/>
  <c r="O10" i="1" s="1"/>
  <c r="W8" i="6"/>
  <c r="L8" i="1" s="1"/>
  <c r="M8" i="1" s="1"/>
  <c r="D4" i="33" s="1"/>
  <c r="L12" i="1"/>
  <c r="M12" i="1" s="1"/>
  <c r="D8" i="33" s="1"/>
  <c r="W13" i="6"/>
  <c r="Z13" i="6" s="1"/>
  <c r="AA13" i="6" s="1"/>
  <c r="N13" i="1" s="1"/>
  <c r="W7" i="6"/>
  <c r="X7" i="6" s="1"/>
  <c r="W31" i="6"/>
  <c r="Z31" i="6" s="1"/>
  <c r="AA31" i="6" s="1"/>
  <c r="N31" i="1" s="1"/>
  <c r="W18" i="6"/>
  <c r="Z18" i="6" s="1"/>
  <c r="AA18" i="6" s="1"/>
  <c r="N18" i="1" s="1"/>
  <c r="W32" i="6"/>
  <c r="X32" i="6" s="1"/>
  <c r="W22" i="6"/>
  <c r="Z22" i="6" s="1"/>
  <c r="AA22" i="6" s="1"/>
  <c r="N22" i="1" s="1"/>
  <c r="W9" i="6"/>
  <c r="X9" i="6" s="1"/>
  <c r="W29" i="6"/>
  <c r="L29" i="1" s="1"/>
  <c r="M29" i="1" s="1"/>
  <c r="D25" i="33" s="1"/>
  <c r="V44" i="6"/>
  <c r="D15" i="27" s="1"/>
  <c r="X12" i="33" l="1"/>
  <c r="Y12" i="33"/>
  <c r="AD15" i="33"/>
  <c r="AE15" i="33"/>
  <c r="AS22" i="33"/>
  <c r="AR22" i="33"/>
  <c r="Q8" i="33"/>
  <c r="P8" i="33"/>
  <c r="W11" i="33"/>
  <c r="V11" i="33"/>
  <c r="I4" i="33"/>
  <c r="H4" i="33"/>
  <c r="AY25" i="33"/>
  <c r="AX25" i="33"/>
  <c r="AC17" i="6"/>
  <c r="AD17" i="6" s="1"/>
  <c r="O17" i="1" s="1"/>
  <c r="L17" i="1"/>
  <c r="M17" i="1" s="1"/>
  <c r="D13" i="33" s="1"/>
  <c r="Z12" i="6"/>
  <c r="AA12" i="6" s="1"/>
  <c r="N12" i="1" s="1"/>
  <c r="X12" i="6"/>
  <c r="L21" i="1"/>
  <c r="M21" i="1" s="1"/>
  <c r="D17" i="33" s="1"/>
  <c r="L28" i="1"/>
  <c r="M28" i="1" s="1"/>
  <c r="D24" i="33" s="1"/>
  <c r="AC28" i="6"/>
  <c r="AD28" i="6" s="1"/>
  <c r="O28" i="1" s="1"/>
  <c r="Z15" i="6"/>
  <c r="AA15" i="6" s="1"/>
  <c r="N15" i="1" s="1"/>
  <c r="X39" i="6"/>
  <c r="AC39" i="6"/>
  <c r="AD39" i="6" s="1"/>
  <c r="O39" i="1" s="1"/>
  <c r="L39" i="1"/>
  <c r="M39" i="1" s="1"/>
  <c r="D35" i="33" s="1"/>
  <c r="Z39" i="6"/>
  <c r="AA39" i="6" s="1"/>
  <c r="N39" i="1" s="1"/>
  <c r="X34" i="6"/>
  <c r="AC34" i="6"/>
  <c r="AD34" i="6" s="1"/>
  <c r="O34" i="1" s="1"/>
  <c r="AC38" i="6"/>
  <c r="AD38" i="6" s="1"/>
  <c r="O38" i="1" s="1"/>
  <c r="X38" i="6"/>
  <c r="L38" i="1"/>
  <c r="M38" i="1" s="1"/>
  <c r="D34" i="33" s="1"/>
  <c r="Z38" i="6"/>
  <c r="AA38" i="6" s="1"/>
  <c r="N38" i="1" s="1"/>
  <c r="Z43" i="6"/>
  <c r="AA43" i="6" s="1"/>
  <c r="N43" i="1" s="1"/>
  <c r="X43" i="6"/>
  <c r="AC43" i="6"/>
  <c r="AD43" i="6" s="1"/>
  <c r="O43" i="1" s="1"/>
  <c r="L43" i="1"/>
  <c r="M43" i="1" s="1"/>
  <c r="Z40" i="6"/>
  <c r="AA40" i="6" s="1"/>
  <c r="N40" i="1" s="1"/>
  <c r="AC40" i="6"/>
  <c r="AD40" i="6" s="1"/>
  <c r="O40" i="1" s="1"/>
  <c r="X40" i="6"/>
  <c r="L40" i="1"/>
  <c r="M40" i="1" s="1"/>
  <c r="D36" i="33" s="1"/>
  <c r="Z36" i="6"/>
  <c r="AA36" i="6" s="1"/>
  <c r="N36" i="1" s="1"/>
  <c r="L36" i="1"/>
  <c r="M36" i="1" s="1"/>
  <c r="D32" i="33" s="1"/>
  <c r="AC36" i="6"/>
  <c r="AD36" i="6" s="1"/>
  <c r="O36" i="1" s="1"/>
  <c r="X36" i="6"/>
  <c r="Z41" i="6"/>
  <c r="AA41" i="6" s="1"/>
  <c r="N41" i="1" s="1"/>
  <c r="X41" i="6"/>
  <c r="L41" i="1"/>
  <c r="M41" i="1" s="1"/>
  <c r="D37" i="33" s="1"/>
  <c r="AC41" i="6"/>
  <c r="AD41" i="6" s="1"/>
  <c r="O41" i="1" s="1"/>
  <c r="AC15" i="6"/>
  <c r="AD15" i="6" s="1"/>
  <c r="O15" i="1" s="1"/>
  <c r="X42" i="6"/>
  <c r="AC42" i="6"/>
  <c r="AD42" i="6" s="1"/>
  <c r="O42" i="1" s="1"/>
  <c r="L42" i="1"/>
  <c r="M42" i="1" s="1"/>
  <c r="Z42" i="6"/>
  <c r="AA42" i="6" s="1"/>
  <c r="N42" i="1" s="1"/>
  <c r="L37" i="1"/>
  <c r="M37" i="1" s="1"/>
  <c r="D33" i="33" s="1"/>
  <c r="Z37" i="6"/>
  <c r="AA37" i="6" s="1"/>
  <c r="N37" i="1" s="1"/>
  <c r="X37" i="6"/>
  <c r="AC37" i="6"/>
  <c r="AD37" i="6" s="1"/>
  <c r="O37" i="1" s="1"/>
  <c r="X28" i="6"/>
  <c r="AC35" i="6"/>
  <c r="AD35" i="6" s="1"/>
  <c r="O35" i="1" s="1"/>
  <c r="X35" i="6"/>
  <c r="Z35" i="6"/>
  <c r="AA35" i="6" s="1"/>
  <c r="N35" i="1" s="1"/>
  <c r="Z19" i="6"/>
  <c r="AA19" i="6" s="1"/>
  <c r="N19" i="1" s="1"/>
  <c r="Z33" i="6"/>
  <c r="AA33" i="6" s="1"/>
  <c r="N33" i="1" s="1"/>
  <c r="Z30" i="6"/>
  <c r="AA30" i="6" s="1"/>
  <c r="N30" i="1" s="1"/>
  <c r="Z9" i="6"/>
  <c r="AA9" i="6" s="1"/>
  <c r="N9" i="1" s="1"/>
  <c r="L10" i="1"/>
  <c r="M10" i="1" s="1"/>
  <c r="D6" i="33" s="1"/>
  <c r="X14" i="6"/>
  <c r="AC27" i="6"/>
  <c r="AD27" i="6" s="1"/>
  <c r="O27" i="1" s="1"/>
  <c r="AC19" i="6"/>
  <c r="AD19" i="6" s="1"/>
  <c r="O19" i="1" s="1"/>
  <c r="AC22" i="6"/>
  <c r="AD22" i="6" s="1"/>
  <c r="O22" i="1" s="1"/>
  <c r="X19" i="6"/>
  <c r="X17" i="6"/>
  <c r="X29" i="6"/>
  <c r="L31" i="1"/>
  <c r="M31" i="1" s="1"/>
  <c r="D27" i="33" s="1"/>
  <c r="L20" i="1"/>
  <c r="M20" i="1" s="1"/>
  <c r="D16" i="33" s="1"/>
  <c r="X20" i="6"/>
  <c r="Z10" i="6"/>
  <c r="AA10" i="6" s="1"/>
  <c r="N10" i="1" s="1"/>
  <c r="Z20" i="6"/>
  <c r="AA20" i="6" s="1"/>
  <c r="N20" i="1" s="1"/>
  <c r="X10" i="6"/>
  <c r="Z8" i="6"/>
  <c r="AA8" i="6" s="1"/>
  <c r="N8" i="1" s="1"/>
  <c r="AC8" i="6"/>
  <c r="AD8" i="6" s="1"/>
  <c r="O8" i="1" s="1"/>
  <c r="L27" i="1"/>
  <c r="M27" i="1" s="1"/>
  <c r="D23" i="33" s="1"/>
  <c r="X8" i="6"/>
  <c r="X11" i="6"/>
  <c r="AC29" i="6"/>
  <c r="AD29" i="6" s="1"/>
  <c r="O29" i="1" s="1"/>
  <c r="L11" i="1"/>
  <c r="M11" i="1" s="1"/>
  <c r="D7" i="33" s="1"/>
  <c r="L13" i="1"/>
  <c r="M13" i="1" s="1"/>
  <c r="D9" i="33" s="1"/>
  <c r="AC13" i="6"/>
  <c r="AD13" i="6" s="1"/>
  <c r="O13" i="1" s="1"/>
  <c r="Z24" i="6"/>
  <c r="AA24" i="6" s="1"/>
  <c r="N24" i="1" s="1"/>
  <c r="L34" i="1"/>
  <c r="M34" i="1" s="1"/>
  <c r="D30" i="33" s="1"/>
  <c r="Z7" i="6"/>
  <c r="AA7" i="6" s="1"/>
  <c r="AC14" i="6"/>
  <c r="AD14" i="6" s="1"/>
  <c r="O14" i="1" s="1"/>
  <c r="L14" i="1"/>
  <c r="M14" i="1" s="1"/>
  <c r="D10" i="33" s="1"/>
  <c r="X13" i="6"/>
  <c r="Z34" i="6"/>
  <c r="AA34" i="6" s="1"/>
  <c r="N34" i="1" s="1"/>
  <c r="L24" i="1"/>
  <c r="M24" i="1" s="1"/>
  <c r="D20" i="33" s="1"/>
  <c r="L7" i="1"/>
  <c r="M7" i="1" s="1"/>
  <c r="D3" i="33" s="1"/>
  <c r="Z11" i="6"/>
  <c r="AA11" i="6" s="1"/>
  <c r="N11" i="1" s="1"/>
  <c r="AC24" i="6"/>
  <c r="AD24" i="6" s="1"/>
  <c r="O24" i="1" s="1"/>
  <c r="AC7" i="6"/>
  <c r="AD7" i="6" s="1"/>
  <c r="Z27" i="6"/>
  <c r="AA27" i="6" s="1"/>
  <c r="N27" i="1" s="1"/>
  <c r="Z29" i="6"/>
  <c r="AA29" i="6" s="1"/>
  <c r="N29" i="1" s="1"/>
  <c r="AC26" i="6"/>
  <c r="AD26" i="6" s="1"/>
  <c r="O26" i="1" s="1"/>
  <c r="X31" i="6"/>
  <c r="L33" i="1"/>
  <c r="M33" i="1" s="1"/>
  <c r="D29" i="33" s="1"/>
  <c r="Z26" i="6"/>
  <c r="AA26" i="6" s="1"/>
  <c r="N26" i="1" s="1"/>
  <c r="Z16" i="6"/>
  <c r="AA16" i="6" s="1"/>
  <c r="N16" i="1" s="1"/>
  <c r="AC33" i="6"/>
  <c r="AD33" i="6" s="1"/>
  <c r="O33" i="1" s="1"/>
  <c r="Z21" i="6"/>
  <c r="AA21" i="6" s="1"/>
  <c r="N21" i="1" s="1"/>
  <c r="Z25" i="6"/>
  <c r="AA25" i="6" s="1"/>
  <c r="N25" i="1" s="1"/>
  <c r="AC32" i="6"/>
  <c r="AD32" i="6" s="1"/>
  <c r="O32" i="1" s="1"/>
  <c r="Z23" i="6"/>
  <c r="AA23" i="6" s="1"/>
  <c r="N23" i="1" s="1"/>
  <c r="L32" i="1"/>
  <c r="M32" i="1" s="1"/>
  <c r="D28" i="33" s="1"/>
  <c r="AC16" i="6"/>
  <c r="AD16" i="6" s="1"/>
  <c r="O16" i="1" s="1"/>
  <c r="X15" i="6"/>
  <c r="AC25" i="6"/>
  <c r="AD25" i="6" s="1"/>
  <c r="O25" i="1" s="1"/>
  <c r="L25" i="1"/>
  <c r="M25" i="1" s="1"/>
  <c r="D21" i="33" s="1"/>
  <c r="Z32" i="6"/>
  <c r="AA32" i="6" s="1"/>
  <c r="N32" i="1" s="1"/>
  <c r="AC31" i="6"/>
  <c r="AD31" i="6" s="1"/>
  <c r="O31" i="1" s="1"/>
  <c r="L9" i="1"/>
  <c r="M9" i="1" s="1"/>
  <c r="D5" i="33" s="1"/>
  <c r="AC9" i="6"/>
  <c r="AD9" i="6" s="1"/>
  <c r="O9" i="1" s="1"/>
  <c r="X22" i="6"/>
  <c r="AC18" i="6"/>
  <c r="AD18" i="6" s="1"/>
  <c r="O18" i="1" s="1"/>
  <c r="X16" i="6"/>
  <c r="X23" i="6"/>
  <c r="L22" i="1"/>
  <c r="M22" i="1" s="1"/>
  <c r="D18" i="33" s="1"/>
  <c r="X21" i="6"/>
  <c r="W44" i="6"/>
  <c r="L35" i="1"/>
  <c r="M35" i="1" s="1"/>
  <c r="D31" i="33" s="1"/>
  <c r="L30" i="1"/>
  <c r="M30" i="1" s="1"/>
  <c r="D26" i="33" s="1"/>
  <c r="X30" i="6"/>
  <c r="L18" i="1"/>
  <c r="M18" i="1" s="1"/>
  <c r="D14" i="33" s="1"/>
  <c r="X18" i="6"/>
  <c r="X26" i="6"/>
  <c r="L23" i="1"/>
  <c r="M23" i="1" s="1"/>
  <c r="D19" i="33" s="1"/>
  <c r="BG29" i="33" l="1"/>
  <c r="BF29" i="33"/>
  <c r="BQ34" i="33"/>
  <c r="BP34" i="33"/>
  <c r="AI17" i="33"/>
  <c r="AH17" i="33"/>
  <c r="U10" i="33"/>
  <c r="T10" i="33"/>
  <c r="AK18" i="33"/>
  <c r="AJ18" i="33"/>
  <c r="BI30" i="33"/>
  <c r="BH30" i="33"/>
  <c r="L6" i="33"/>
  <c r="M6" i="33"/>
  <c r="BO33" i="33"/>
  <c r="BN33" i="33"/>
  <c r="BL32" i="33"/>
  <c r="BM32" i="33"/>
  <c r="AB14" i="33"/>
  <c r="AC14" i="33"/>
  <c r="AQ21" i="33"/>
  <c r="AP21" i="33"/>
  <c r="BE28" i="33"/>
  <c r="BD28" i="33"/>
  <c r="AO20" i="33"/>
  <c r="AN20" i="33"/>
  <c r="BA26" i="33"/>
  <c r="AZ26" i="33"/>
  <c r="BU36" i="33"/>
  <c r="BT36" i="33"/>
  <c r="AA13" i="33"/>
  <c r="Z13" i="33"/>
  <c r="BW37" i="33"/>
  <c r="BV37" i="33"/>
  <c r="AT23" i="33"/>
  <c r="AU23" i="33"/>
  <c r="AM19" i="33"/>
  <c r="AL19" i="33"/>
  <c r="S9" i="33"/>
  <c r="R9" i="33"/>
  <c r="AG16" i="33"/>
  <c r="AF16" i="33"/>
  <c r="BK31" i="33"/>
  <c r="BJ31" i="33"/>
  <c r="AW24" i="33"/>
  <c r="AV24" i="33"/>
  <c r="O7" i="33"/>
  <c r="N7" i="33"/>
  <c r="BC27" i="33"/>
  <c r="BB27" i="33"/>
  <c r="J5" i="33"/>
  <c r="K5" i="33"/>
  <c r="F41" i="33" a="1"/>
  <c r="F41" i="33" s="1"/>
  <c r="G3" i="33"/>
  <c r="F3" i="33"/>
  <c r="BS35" i="33"/>
  <c r="BR35" i="33"/>
  <c r="D16" i="27"/>
  <c r="X44" i="6"/>
  <c r="X46" i="6" s="1"/>
  <c r="L44" i="1"/>
  <c r="M44" i="1" s="1"/>
  <c r="Z44" i="6"/>
  <c r="AC44" i="6"/>
  <c r="AA44" i="6"/>
  <c r="N7" i="1"/>
  <c r="O7" i="1"/>
  <c r="AD44" i="6"/>
  <c r="D18" i="27" l="1"/>
  <c r="D24" i="27" s="1"/>
  <c r="O44" i="1"/>
  <c r="D22" i="27"/>
  <c r="N44" i="1"/>
  <c r="D20" i="2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<sst xmlns="http://schemas.openxmlformats.org/spreadsheetml/2006/main" count="5487" uniqueCount="1501">
  <si>
    <t>商業マージン</t>
    <rPh sb="0" eb="2">
      <t>ショウギョウ</t>
    </rPh>
    <phoneticPr fontId="3"/>
  </si>
  <si>
    <t>はん用機械</t>
  </si>
  <si>
    <t>生産用機械</t>
  </si>
  <si>
    <t>業務用機械</t>
  </si>
  <si>
    <t>その他の製造工業製品</t>
  </si>
  <si>
    <t>水道</t>
  </si>
  <si>
    <t>廃棄物処理</t>
  </si>
  <si>
    <t>金融・保険</t>
  </si>
  <si>
    <t>公務</t>
  </si>
  <si>
    <t>合計</t>
    <rPh sb="0" eb="1">
      <t>ゴウケイ</t>
    </rPh>
    <phoneticPr fontId="2"/>
  </si>
  <si>
    <t>(注）</t>
    <rPh sb="1" eb="2">
      <t>チュウ</t>
    </rPh>
    <phoneticPr fontId="1"/>
  </si>
  <si>
    <t>生産者価格は生産者が出荷するときの価格、購入者価格は消費者が実際に購入する価格です。</t>
  </si>
  <si>
    <t>（１）</t>
    <phoneticPr fontId="2"/>
  </si>
  <si>
    <t>（２）</t>
    <phoneticPr fontId="2"/>
  </si>
  <si>
    <t>生産者価格には流通コスト（商業マージン＋運輸マージン）を含みません。</t>
    <rPh sb="0" eb="3">
      <t>セイサンシャ</t>
    </rPh>
    <rPh sb="2" eb="4">
      <t>カカク</t>
    </rPh>
    <rPh sb="6" eb="8">
      <t>リュウツウ</t>
    </rPh>
    <rPh sb="12" eb="14">
      <t>ショウギョウ</t>
    </rPh>
    <rPh sb="20" eb="22">
      <t>ウンユ</t>
    </rPh>
    <rPh sb="27" eb="28">
      <t>フク</t>
    </rPh>
    <phoneticPr fontId="1"/>
  </si>
  <si>
    <t>生産者価格＋商業マージン＋運輸マージン＝購入者価格</t>
    <rPh sb="0" eb="3">
      <t>セイサンシャ</t>
    </rPh>
    <rPh sb="1" eb="3">
      <t>カカク</t>
    </rPh>
    <rPh sb="6" eb="8">
      <t>ショウギョウ</t>
    </rPh>
    <rPh sb="13" eb="15">
      <t>ウンユ</t>
    </rPh>
    <rPh sb="20" eb="23">
      <t>コウニュウシャ</t>
    </rPh>
    <rPh sb="23" eb="25">
      <t>カカク</t>
    </rPh>
    <phoneticPr fontId="1"/>
  </si>
  <si>
    <t>商業マージン</t>
  </si>
  <si>
    <t>運輸マージン</t>
  </si>
  <si>
    <t>雇用係数</t>
  </si>
  <si>
    <t>就業係数</t>
  </si>
  <si>
    <t>粗付加価値率</t>
  </si>
  <si>
    <t>雇用者所得率</t>
  </si>
  <si>
    <t>県内自給率</t>
  </si>
  <si>
    <t>総需要</t>
    <rPh sb="0" eb="3">
      <t>ソウジュヨウ</t>
    </rPh>
    <phoneticPr fontId="2"/>
  </si>
  <si>
    <t>在庫純増</t>
  </si>
  <si>
    <t>最終需要計</t>
  </si>
  <si>
    <t>内生部門計</t>
  </si>
  <si>
    <t>家計外消費支出（行）</t>
  </si>
  <si>
    <t>雇用者所得</t>
  </si>
  <si>
    <t>営業余剰</t>
  </si>
  <si>
    <t>資本減耗引当</t>
  </si>
  <si>
    <t>（控除）経常補助金</t>
  </si>
  <si>
    <t>粗付加価値部門計</t>
  </si>
  <si>
    <t>需要合計</t>
  </si>
  <si>
    <t>民間消費支出</t>
  </si>
  <si>
    <t>合計</t>
    <rPh sb="0" eb="2">
      <t>ゴウケイ</t>
    </rPh>
    <phoneticPr fontId="2"/>
  </si>
  <si>
    <t>消費転換率</t>
    <rPh sb="0" eb="2">
      <t>ショウヒ</t>
    </rPh>
    <rPh sb="2" eb="5">
      <t>テンカンリツ</t>
    </rPh>
    <phoneticPr fontId="2"/>
  </si>
  <si>
    <t>01</t>
  </si>
  <si>
    <t>06</t>
  </si>
  <si>
    <t>11</t>
  </si>
  <si>
    <t>15</t>
  </si>
  <si>
    <t>16</t>
  </si>
  <si>
    <t>20</t>
  </si>
  <si>
    <t>21</t>
  </si>
  <si>
    <t>22</t>
  </si>
  <si>
    <t>25</t>
  </si>
  <si>
    <t>26</t>
  </si>
  <si>
    <t>27</t>
  </si>
  <si>
    <t>28</t>
  </si>
  <si>
    <t>29</t>
  </si>
  <si>
    <t>30</t>
  </si>
  <si>
    <t>31</t>
  </si>
  <si>
    <t>32</t>
  </si>
  <si>
    <t>33</t>
  </si>
  <si>
    <t>34</t>
  </si>
  <si>
    <t>35</t>
  </si>
  <si>
    <t>39</t>
  </si>
  <si>
    <t>41</t>
  </si>
  <si>
    <t>46</t>
  </si>
  <si>
    <t>47</t>
  </si>
  <si>
    <t>48</t>
  </si>
  <si>
    <t>51</t>
  </si>
  <si>
    <t>53</t>
  </si>
  <si>
    <t>55</t>
  </si>
  <si>
    <t>57</t>
  </si>
  <si>
    <t>59</t>
  </si>
  <si>
    <t>61</t>
  </si>
  <si>
    <t>63</t>
  </si>
  <si>
    <t>64</t>
  </si>
  <si>
    <t>65</t>
  </si>
  <si>
    <t>66</t>
  </si>
  <si>
    <t>67</t>
  </si>
  <si>
    <t>68</t>
  </si>
  <si>
    <t>69</t>
  </si>
  <si>
    <t>70</t>
  </si>
  <si>
    <t>71</t>
  </si>
  <si>
    <t>72</t>
  </si>
  <si>
    <t>73</t>
  </si>
  <si>
    <t>74</t>
  </si>
  <si>
    <t>75</t>
  </si>
  <si>
    <t>76</t>
  </si>
  <si>
    <t>78</t>
  </si>
  <si>
    <t>79</t>
  </si>
  <si>
    <t>82</t>
  </si>
  <si>
    <t>83</t>
  </si>
  <si>
    <t>97</t>
  </si>
  <si>
    <t>鉱業</t>
  </si>
  <si>
    <t>飲食料品</t>
  </si>
  <si>
    <t>繊維製品</t>
  </si>
  <si>
    <t>パルプ・紙・木製品</t>
  </si>
  <si>
    <t>化学製品</t>
  </si>
  <si>
    <t>石油・石炭製品</t>
  </si>
  <si>
    <t>鉄鋼</t>
  </si>
  <si>
    <t>非鉄金属</t>
  </si>
  <si>
    <t>金属製品</t>
  </si>
  <si>
    <t>電子部品</t>
  </si>
  <si>
    <t>電気機械</t>
  </si>
  <si>
    <t>建設</t>
  </si>
  <si>
    <t>商業</t>
  </si>
  <si>
    <t>不動産</t>
  </si>
  <si>
    <t>運輸・郵便</t>
  </si>
  <si>
    <t>情報通信</t>
  </si>
  <si>
    <t>教育・研究</t>
  </si>
  <si>
    <t>医療・福祉</t>
  </si>
  <si>
    <t>91</t>
  </si>
  <si>
    <t>92</t>
  </si>
  <si>
    <t>93</t>
  </si>
  <si>
    <t>94</t>
  </si>
  <si>
    <t>95</t>
  </si>
  <si>
    <t>96</t>
  </si>
  <si>
    <t>運輸マージン</t>
    <rPh sb="0" eb="2">
      <t>ウンユ</t>
    </rPh>
    <phoneticPr fontId="2"/>
  </si>
  <si>
    <t>従業者総数</t>
  </si>
  <si>
    <t>個人業主</t>
  </si>
  <si>
    <t>家族従業者</t>
  </si>
  <si>
    <t>雇用者</t>
  </si>
  <si>
    <t>有給役員</t>
  </si>
  <si>
    <t>情報通信機器</t>
  </si>
  <si>
    <t>雇用者取得額</t>
    <rPh sb="0" eb="3">
      <t>コヨウシャ</t>
    </rPh>
    <rPh sb="3" eb="5">
      <t>シュトク</t>
    </rPh>
    <rPh sb="5" eb="6">
      <t>ガク</t>
    </rPh>
    <phoneticPr fontId="2"/>
  </si>
  <si>
    <t>各産業部門別民間最終消費</t>
    <phoneticPr fontId="2"/>
  </si>
  <si>
    <t>雇用者所得率</t>
    <phoneticPr fontId="2"/>
  </si>
  <si>
    <t>粗付加価値率</t>
    <phoneticPr fontId="2"/>
  </si>
  <si>
    <t>－</t>
    <phoneticPr fontId="2"/>
  </si>
  <si>
    <t>Ｃｍ</t>
    <phoneticPr fontId="2"/>
  </si>
  <si>
    <t>Ｔｍ</t>
    <phoneticPr fontId="2"/>
  </si>
  <si>
    <t>入力欄 ↓</t>
    <rPh sb="2" eb="3">
      <t>ラン</t>
    </rPh>
    <phoneticPr fontId="2"/>
  </si>
  <si>
    <t>総務省「家計調査」</t>
    <rPh sb="0" eb="3">
      <t>ソウムショウ</t>
    </rPh>
    <rPh sb="4" eb="6">
      <t>カケイ</t>
    </rPh>
    <rPh sb="6" eb="8">
      <t>チョウサ</t>
    </rPh>
    <phoneticPr fontId="4"/>
  </si>
  <si>
    <t>１　はじめに</t>
    <phoneticPr fontId="5"/>
  </si>
  <si>
    <t>２　利用方法</t>
    <rPh sb="2" eb="4">
      <t>リヨウ</t>
    </rPh>
    <rPh sb="4" eb="6">
      <t>ホウホウ</t>
    </rPh>
    <phoneticPr fontId="5"/>
  </si>
  <si>
    <t>２　留意事項</t>
    <phoneticPr fontId="5"/>
  </si>
  <si>
    <t>①　全ての生産は最終需要を満たすために行われるものとします。</t>
    <rPh sb="2" eb="3">
      <t>スベ</t>
    </rPh>
    <rPh sb="5" eb="7">
      <t>セイサン</t>
    </rPh>
    <rPh sb="8" eb="10">
      <t>サイシュウ</t>
    </rPh>
    <rPh sb="10" eb="12">
      <t>ジュヨウ</t>
    </rPh>
    <rPh sb="13" eb="14">
      <t>ミ</t>
    </rPh>
    <rPh sb="19" eb="20">
      <t>オコナ</t>
    </rPh>
    <phoneticPr fontId="5"/>
  </si>
  <si>
    <t>⑥　各部門が生産活動を個別に行った効果の和は、それらの部門が同時に行ったときの総効果に等しいものとします。</t>
    <rPh sb="2" eb="5">
      <t>カクブモン</t>
    </rPh>
    <rPh sb="6" eb="8">
      <t>セイサン</t>
    </rPh>
    <rPh sb="8" eb="10">
      <t>カツドウ</t>
    </rPh>
    <rPh sb="11" eb="13">
      <t>コベツ</t>
    </rPh>
    <rPh sb="14" eb="15">
      <t>オコナ</t>
    </rPh>
    <rPh sb="17" eb="19">
      <t>コウカ</t>
    </rPh>
    <rPh sb="20" eb="21">
      <t>ワ</t>
    </rPh>
    <rPh sb="27" eb="29">
      <t>ブモン</t>
    </rPh>
    <rPh sb="30" eb="32">
      <t>ドウジ</t>
    </rPh>
    <rPh sb="33" eb="34">
      <t>オコナ</t>
    </rPh>
    <rPh sb="39" eb="40">
      <t>ソウ</t>
    </rPh>
    <rPh sb="40" eb="42">
      <t>コウカ</t>
    </rPh>
    <rPh sb="43" eb="44">
      <t>ヒト</t>
    </rPh>
    <phoneticPr fontId="5"/>
  </si>
  <si>
    <t>④　規模に関して収穫は一定である（投入額と生産額に線形的な比例関係がある）ものとします。</t>
    <rPh sb="2" eb="4">
      <t>キボ</t>
    </rPh>
    <rPh sb="5" eb="6">
      <t>カン</t>
    </rPh>
    <rPh sb="8" eb="10">
      <t>シュウカク</t>
    </rPh>
    <rPh sb="11" eb="13">
      <t>イッテイ</t>
    </rPh>
    <rPh sb="17" eb="19">
      <t>トウニュウ</t>
    </rPh>
    <rPh sb="19" eb="20">
      <t>ガク</t>
    </rPh>
    <rPh sb="21" eb="24">
      <t>セイサンガク</t>
    </rPh>
    <rPh sb="25" eb="28">
      <t>センケイテキ</t>
    </rPh>
    <rPh sb="29" eb="31">
      <t>ヒレイ</t>
    </rPh>
    <rPh sb="31" eb="33">
      <t>カンケイ</t>
    </rPh>
    <phoneticPr fontId="5"/>
  </si>
  <si>
    <t>⑤　生産波及は途中で中断することなく、最後まで波及するものとします。追加需要の増加には全て生産増で対応し、在庫の取り崩し等による波及の中断がないものとします。</t>
    <rPh sb="2" eb="4">
      <t>セイサン</t>
    </rPh>
    <rPh sb="4" eb="6">
      <t>ハキュウ</t>
    </rPh>
    <rPh sb="7" eb="9">
      <t>トチュウ</t>
    </rPh>
    <rPh sb="10" eb="12">
      <t>チュウダン</t>
    </rPh>
    <rPh sb="19" eb="21">
      <t>サイゴ</t>
    </rPh>
    <rPh sb="23" eb="25">
      <t>ハキュウ</t>
    </rPh>
    <phoneticPr fontId="5"/>
  </si>
  <si>
    <t>生産額に占める粗付加価値額の割合を示す。県の取引基本表の粗付加価値部門計／県内生産額により算出。</t>
  </si>
  <si>
    <t>生産額に占める雇用者所得額の割合を示す。県の取引基本表の雇用者所得／県内生産額により算出。</t>
  </si>
  <si>
    <t>各産業が生産した財・サービスのうち，最終的に民間消費に回された金額の産業別構成比。（各産業部門別民間最終消費／民間最終消費支出の総額）</t>
  </si>
  <si>
    <t>民間消費支出構成比</t>
    <phoneticPr fontId="2"/>
  </si>
  <si>
    <t>各産業が生産を1単位増加したときに，新たな就業者が何人必要になるかを示す係数。従業者総数/各部門の県内生産額により算出。</t>
    <phoneticPr fontId="2"/>
  </si>
  <si>
    <t>マージン</t>
    <phoneticPr fontId="2"/>
  </si>
  <si>
    <t>就業係数</t>
    <phoneticPr fontId="2"/>
  </si>
  <si>
    <t>雇用係数</t>
    <rPh sb="0" eb="2">
      <t>コヨウ</t>
    </rPh>
    <phoneticPr fontId="2"/>
  </si>
  <si>
    <t>常用雇用者</t>
    <rPh sb="4" eb="5">
      <t>シャ</t>
    </rPh>
    <phoneticPr fontId="2"/>
  </si>
  <si>
    <t>正職員</t>
    <rPh sb="0" eb="3">
      <t>セイショクイン</t>
    </rPh>
    <phoneticPr fontId="3"/>
  </si>
  <si>
    <t>正職員以外</t>
    <rPh sb="0" eb="3">
      <t>セイショクイン</t>
    </rPh>
    <rPh sb="3" eb="5">
      <t>イガイ</t>
    </rPh>
    <phoneticPr fontId="3"/>
  </si>
  <si>
    <t>臨時雇用者</t>
    <rPh sb="0" eb="2">
      <t>リンジ</t>
    </rPh>
    <phoneticPr fontId="2"/>
  </si>
  <si>
    <t>⑦　価格は産業連関表対象年の価格により、分析対象時点の価格を考慮しません。</t>
    <rPh sb="2" eb="4">
      <t>カカク</t>
    </rPh>
    <rPh sb="5" eb="7">
      <t>サンギョウ</t>
    </rPh>
    <rPh sb="7" eb="10">
      <t>レンカンヒョウ</t>
    </rPh>
    <rPh sb="10" eb="12">
      <t>タイショウ</t>
    </rPh>
    <rPh sb="12" eb="13">
      <t>ネン</t>
    </rPh>
    <rPh sb="14" eb="16">
      <t>カカク</t>
    </rPh>
    <rPh sb="20" eb="22">
      <t>ブンセキ</t>
    </rPh>
    <rPh sb="22" eb="24">
      <t>タイショウ</t>
    </rPh>
    <rPh sb="24" eb="26">
      <t>ジテン</t>
    </rPh>
    <rPh sb="27" eb="29">
      <t>カカク</t>
    </rPh>
    <rPh sb="30" eb="32">
      <t>コウリョ</t>
    </rPh>
    <phoneticPr fontId="5"/>
  </si>
  <si>
    <t>有給役員雇用者</t>
  </si>
  <si>
    <t>計</t>
    <rPh sb="0" eb="1">
      <t>ケイ</t>
    </rPh>
    <phoneticPr fontId="10"/>
  </si>
  <si>
    <t>購入者価格</t>
    <rPh sb="0" eb="2">
      <t>コウニュウ</t>
    </rPh>
    <rPh sb="2" eb="3">
      <t>モノ</t>
    </rPh>
    <rPh sb="3" eb="5">
      <t>カカク</t>
    </rPh>
    <phoneticPr fontId="2"/>
  </si>
  <si>
    <t>生産者価格</t>
    <rPh sb="0" eb="3">
      <t>セイサンシャ</t>
    </rPh>
    <rPh sb="3" eb="5">
      <t>カカク</t>
    </rPh>
    <phoneticPr fontId="2"/>
  </si>
  <si>
    <t>A1</t>
    <phoneticPr fontId="2"/>
  </si>
  <si>
    <t>B1</t>
    <phoneticPr fontId="2"/>
  </si>
  <si>
    <t>A2</t>
    <phoneticPr fontId="3"/>
  </si>
  <si>
    <t>B2</t>
    <phoneticPr fontId="3"/>
  </si>
  <si>
    <t>移輸入分
新規需要</t>
    <rPh sb="0" eb="3">
      <t>イユニュウ</t>
    </rPh>
    <rPh sb="3" eb="4">
      <t>ブン</t>
    </rPh>
    <rPh sb="5" eb="7">
      <t>シンキ</t>
    </rPh>
    <rPh sb="7" eb="9">
      <t>ジュヨウ</t>
    </rPh>
    <phoneticPr fontId="2"/>
  </si>
  <si>
    <t>自給分
新規需要</t>
    <rPh sb="0" eb="2">
      <t>ジキュウ</t>
    </rPh>
    <rPh sb="2" eb="3">
      <t>ブン</t>
    </rPh>
    <rPh sb="4" eb="6">
      <t>シンキ</t>
    </rPh>
    <rPh sb="6" eb="8">
      <t>ジュヨウ</t>
    </rPh>
    <phoneticPr fontId="2"/>
  </si>
  <si>
    <t>昼間就業者</t>
    <rPh sb="0" eb="2">
      <t>チュウカン</t>
    </rPh>
    <rPh sb="2" eb="5">
      <t>シュウギョウシャ</t>
    </rPh>
    <phoneticPr fontId="22"/>
  </si>
  <si>
    <t>都外からの流入通勤者</t>
    <rPh sb="0" eb="1">
      <t>ト</t>
    </rPh>
    <rPh sb="1" eb="2">
      <t>ガイ</t>
    </rPh>
    <rPh sb="5" eb="7">
      <t>リュウニュウ</t>
    </rPh>
    <rPh sb="7" eb="10">
      <t>ツウキンシャ</t>
    </rPh>
    <phoneticPr fontId="22"/>
  </si>
  <si>
    <t>県民県内雇用者割合</t>
    <rPh sb="0" eb="1">
      <t>ケン</t>
    </rPh>
    <rPh sb="2" eb="3">
      <t>ケン</t>
    </rPh>
    <phoneticPr fontId="2"/>
  </si>
  <si>
    <t>家計消費支出生産誘発係数</t>
    <phoneticPr fontId="2"/>
  </si>
  <si>
    <t>単位：人</t>
    <rPh sb="0" eb="2">
      <t>タンイ</t>
    </rPh>
    <rPh sb="3" eb="4">
      <t>ニン</t>
    </rPh>
    <phoneticPr fontId="2"/>
  </si>
  <si>
    <t>小計</t>
    <rPh sb="0" eb="2">
      <t>ショウケイ</t>
    </rPh>
    <phoneticPr fontId="2"/>
  </si>
  <si>
    <t>単位：100万円</t>
    <phoneticPr fontId="2"/>
  </si>
  <si>
    <t>人</t>
    <rPh sb="0" eb="1">
      <t>ニン</t>
    </rPh>
    <phoneticPr fontId="2"/>
  </si>
  <si>
    <t>　　　</t>
    <phoneticPr fontId="22"/>
  </si>
  <si>
    <t>新規需要合計
A1 + A2</t>
    <phoneticPr fontId="2"/>
  </si>
  <si>
    <t>商業
マージン率</t>
    <rPh sb="0" eb="2">
      <t>ショウギョウ</t>
    </rPh>
    <rPh sb="7" eb="8">
      <t>リツ</t>
    </rPh>
    <phoneticPr fontId="3"/>
  </si>
  <si>
    <t>運輸
マージン率</t>
    <rPh sb="0" eb="2">
      <t>ウンユ</t>
    </rPh>
    <rPh sb="7" eb="8">
      <t>リツ</t>
    </rPh>
    <phoneticPr fontId="2"/>
  </si>
  <si>
    <t>B'</t>
    <phoneticPr fontId="2"/>
  </si>
  <si>
    <t>B' + B2</t>
    <phoneticPr fontId="2"/>
  </si>
  <si>
    <t>A1'</t>
    <phoneticPr fontId="2"/>
  </si>
  <si>
    <t>A1' * Cm</t>
    <phoneticPr fontId="2"/>
  </si>
  <si>
    <t>A1' * Tm</t>
    <phoneticPr fontId="2"/>
  </si>
  <si>
    <t>AA</t>
    <phoneticPr fontId="2"/>
  </si>
  <si>
    <t>ＡA－ マージン額</t>
    <rPh sb="8" eb="9">
      <t>ガク</t>
    </rPh>
    <phoneticPr fontId="2"/>
  </si>
  <si>
    <t>県内需要入力合計額</t>
    <rPh sb="0" eb="2">
      <t>ケンナイ</t>
    </rPh>
    <rPh sb="2" eb="4">
      <t>ジュヨウ</t>
    </rPh>
    <rPh sb="4" eb="6">
      <t>ニュウリョク</t>
    </rPh>
    <rPh sb="6" eb="8">
      <t>ゴウケイ</t>
    </rPh>
    <rPh sb="8" eb="9">
      <t>ガク</t>
    </rPh>
    <phoneticPr fontId="22"/>
  </si>
  <si>
    <t>生産者価格分の計算</t>
    <phoneticPr fontId="2"/>
  </si>
  <si>
    <t>購入者価格入力分の計算</t>
    <phoneticPr fontId="2"/>
  </si>
  <si>
    <r>
      <t xml:space="preserve">新規需要A1
× </t>
    </r>
    <r>
      <rPr>
        <sz val="10"/>
        <color rgb="FFC00000"/>
        <rFont val="UD Digi Kyokasho NK-R"/>
        <family val="1"/>
        <charset val="128"/>
      </rPr>
      <t>域内自給率</t>
    </r>
    <rPh sb="0" eb="2">
      <t>シンキ</t>
    </rPh>
    <rPh sb="2" eb="4">
      <t>ジュヨウ</t>
    </rPh>
    <rPh sb="9" eb="11">
      <t>イキナイ</t>
    </rPh>
    <rPh sb="11" eb="13">
      <t>ジキュウ</t>
    </rPh>
    <rPh sb="13" eb="14">
      <t>リツ</t>
    </rPh>
    <phoneticPr fontId="2"/>
  </si>
  <si>
    <r>
      <t xml:space="preserve">新規需要A1
× </t>
    </r>
    <r>
      <rPr>
        <sz val="10"/>
        <color rgb="FFC00000"/>
        <rFont val="UD Digi Kyokasho NK-R"/>
        <family val="1"/>
        <charset val="128"/>
      </rPr>
      <t>域内自給率</t>
    </r>
    <r>
      <rPr>
        <sz val="10"/>
        <color theme="1" tint="0.34998626667073579"/>
        <rFont val="UD Digi Kyokasho NK-R"/>
        <family val="1"/>
        <charset val="128"/>
      </rPr>
      <t xml:space="preserve">
＋ A2</t>
    </r>
    <rPh sb="0" eb="2">
      <t>シンキ</t>
    </rPh>
    <rPh sb="2" eb="4">
      <t>ジュヨウ</t>
    </rPh>
    <rPh sb="9" eb="11">
      <t>イキナイ</t>
    </rPh>
    <rPh sb="11" eb="13">
      <t>ジキュウ</t>
    </rPh>
    <rPh sb="13" eb="14">
      <t>リツ</t>
    </rPh>
    <phoneticPr fontId="2"/>
  </si>
  <si>
    <r>
      <t xml:space="preserve">B1 × </t>
    </r>
    <r>
      <rPr>
        <sz val="10"/>
        <color rgb="FFC00000"/>
        <rFont val="UD Digi Kyokasho NK-R"/>
        <family val="1"/>
        <charset val="128"/>
      </rPr>
      <t>域内自給率</t>
    </r>
    <rPh sb="5" eb="7">
      <t>イキナイ</t>
    </rPh>
    <rPh sb="7" eb="10">
      <t>ジキュウリツ</t>
    </rPh>
    <phoneticPr fontId="2"/>
  </si>
  <si>
    <t>AA商業
マージン</t>
    <rPh sb="2" eb="4">
      <t>ショウギョウ</t>
    </rPh>
    <phoneticPr fontId="3"/>
  </si>
  <si>
    <t>AA運輸
マージン</t>
    <rPh sb="2" eb="4">
      <t>ウンユ</t>
    </rPh>
    <phoneticPr fontId="2"/>
  </si>
  <si>
    <t>A1'商業
マージン</t>
    <rPh sb="3" eb="5">
      <t>ショウギョウ</t>
    </rPh>
    <phoneticPr fontId="3"/>
  </si>
  <si>
    <t>A1'運輸
マージン</t>
    <rPh sb="3" eb="5">
      <t>ウンユ</t>
    </rPh>
    <phoneticPr fontId="2"/>
  </si>
  <si>
    <t>AA * Cm</t>
    <phoneticPr fontId="2"/>
  </si>
  <si>
    <t>AA * Tm</t>
    <phoneticPr fontId="2"/>
  </si>
  <si>
    <t>県内生産分</t>
    <rPh sb="0" eb="2">
      <t>ケンナイ</t>
    </rPh>
    <rPh sb="2" eb="5">
      <t>セイサンブン</t>
    </rPh>
    <phoneticPr fontId="2"/>
  </si>
  <si>
    <t>89</t>
  </si>
  <si>
    <t>概要</t>
    <rPh sb="0" eb="2">
      <t>ガイヨウ</t>
    </rPh>
    <phoneticPr fontId="8"/>
  </si>
  <si>
    <t>　生産波及推計はあくまで経済モデル分析の一つであり、下記のような仮定や前提条件があります。</t>
    <rPh sb="12" eb="14">
      <t>ケイザイ</t>
    </rPh>
    <rPh sb="17" eb="19">
      <t>ブンセキ</t>
    </rPh>
    <rPh sb="20" eb="21">
      <t>ヒト</t>
    </rPh>
    <rPh sb="26" eb="28">
      <t>カキ</t>
    </rPh>
    <rPh sb="32" eb="34">
      <t>カテイ</t>
    </rPh>
    <rPh sb="35" eb="37">
      <t>ゼンテイ</t>
    </rPh>
    <rPh sb="37" eb="39">
      <t>ジョウケン</t>
    </rPh>
    <phoneticPr fontId="5"/>
  </si>
  <si>
    <t>②　生産を行う上での制約条件は一切ないものとします。</t>
    <rPh sb="2" eb="4">
      <t>セイサン</t>
    </rPh>
    <rPh sb="5" eb="6">
      <t>オコナ</t>
    </rPh>
    <rPh sb="7" eb="8">
      <t>ウエ</t>
    </rPh>
    <rPh sb="10" eb="12">
      <t>セイヤク</t>
    </rPh>
    <rPh sb="12" eb="14">
      <t>ジョウケン</t>
    </rPh>
    <rPh sb="15" eb="17">
      <t>イッサイ</t>
    </rPh>
    <phoneticPr fontId="5"/>
  </si>
  <si>
    <t>③　産業連関表対象年と推計対象時点での産業構造は完全には一致しませんが、短期的には変化せず一定であるものとします。</t>
    <rPh sb="2" eb="4">
      <t>サンギョウ</t>
    </rPh>
    <rPh sb="4" eb="7">
      <t>レンカンヒョウ</t>
    </rPh>
    <rPh sb="7" eb="9">
      <t>タイショウ</t>
    </rPh>
    <rPh sb="9" eb="10">
      <t>ネン</t>
    </rPh>
    <rPh sb="11" eb="13">
      <t>スイケイ</t>
    </rPh>
    <rPh sb="13" eb="15">
      <t>タイショウ</t>
    </rPh>
    <rPh sb="15" eb="17">
      <t>ジテン</t>
    </rPh>
    <rPh sb="19" eb="21">
      <t>サンギョウ</t>
    </rPh>
    <rPh sb="21" eb="23">
      <t>コウゾウ</t>
    </rPh>
    <rPh sb="24" eb="26">
      <t>カンゼン</t>
    </rPh>
    <rPh sb="28" eb="30">
      <t>イッチ</t>
    </rPh>
    <rPh sb="36" eb="39">
      <t>タンキテキ</t>
    </rPh>
    <rPh sb="41" eb="43">
      <t>ヘンカ</t>
    </rPh>
    <phoneticPr fontId="5"/>
  </si>
  <si>
    <t>⑧　生産波及が達成される期間は不明です。</t>
    <rPh sb="2" eb="4">
      <t>セイサン</t>
    </rPh>
    <rPh sb="4" eb="6">
      <t>ハキュウ</t>
    </rPh>
    <rPh sb="7" eb="9">
      <t>タッセイ</t>
    </rPh>
    <rPh sb="12" eb="14">
      <t>キカン</t>
    </rPh>
    <rPh sb="15" eb="17">
      <t>フメイ</t>
    </rPh>
    <phoneticPr fontId="5"/>
  </si>
  <si>
    <t>生産波及
総合</t>
    <rPh sb="0" eb="2">
      <t>セイサン</t>
    </rPh>
    <rPh sb="2" eb="4">
      <t>ハキュウ</t>
    </rPh>
    <rPh sb="5" eb="7">
      <t>ソウゴウ</t>
    </rPh>
    <phoneticPr fontId="2"/>
  </si>
  <si>
    <t>生産波及
直接</t>
    <rPh sb="0" eb="2">
      <t>セイサン</t>
    </rPh>
    <rPh sb="2" eb="4">
      <t>ハキュウ</t>
    </rPh>
    <rPh sb="5" eb="7">
      <t>チョクセツ</t>
    </rPh>
    <phoneticPr fontId="2"/>
  </si>
  <si>
    <t>生産波及
間接１次</t>
    <rPh sb="0" eb="2">
      <t>セイサン</t>
    </rPh>
    <rPh sb="2" eb="4">
      <t>ハキュウ</t>
    </rPh>
    <rPh sb="5" eb="7">
      <t>カンセツ</t>
    </rPh>
    <rPh sb="7" eb="9">
      <t>イチジ</t>
    </rPh>
    <phoneticPr fontId="2"/>
  </si>
  <si>
    <t>生産波及
間接２次</t>
    <rPh sb="0" eb="2">
      <t>セイサン</t>
    </rPh>
    <rPh sb="2" eb="4">
      <t>ハキュウ</t>
    </rPh>
    <rPh sb="5" eb="7">
      <t>カンセツ</t>
    </rPh>
    <rPh sb="7" eb="9">
      <t>ニジ</t>
    </rPh>
    <phoneticPr fontId="2"/>
  </si>
  <si>
    <t>粗付加価値
波及　総合</t>
    <rPh sb="0" eb="1">
      <t>ソ</t>
    </rPh>
    <rPh sb="1" eb="3">
      <t>フカ</t>
    </rPh>
    <rPh sb="3" eb="5">
      <t>カチ</t>
    </rPh>
    <rPh sb="6" eb="8">
      <t>ハキュウ</t>
    </rPh>
    <rPh sb="9" eb="11">
      <t>ソウゴウ</t>
    </rPh>
    <phoneticPr fontId="2"/>
  </si>
  <si>
    <t>就業者
波及　総合</t>
    <rPh sb="0" eb="2">
      <t>シュウギョウ</t>
    </rPh>
    <rPh sb="2" eb="3">
      <t>モノ</t>
    </rPh>
    <rPh sb="4" eb="6">
      <t>ハキュウ</t>
    </rPh>
    <rPh sb="7" eb="9">
      <t>ソウゴウ</t>
    </rPh>
    <phoneticPr fontId="2"/>
  </si>
  <si>
    <t>生産波及　直接</t>
    <rPh sb="0" eb="2">
      <t>セイサン</t>
    </rPh>
    <rPh sb="2" eb="4">
      <t>ハキュウ</t>
    </rPh>
    <rPh sb="5" eb="7">
      <t>チョクセツ</t>
    </rPh>
    <phoneticPr fontId="2"/>
  </si>
  <si>
    <t>生産波及　間接１次</t>
    <rPh sb="0" eb="2">
      <t>セイサン</t>
    </rPh>
    <rPh sb="2" eb="4">
      <t>ハキュウ</t>
    </rPh>
    <rPh sb="5" eb="7">
      <t>カンセツ</t>
    </rPh>
    <rPh sb="7" eb="9">
      <t>イチジ</t>
    </rPh>
    <phoneticPr fontId="22"/>
  </si>
  <si>
    <t>生産波及　直接+間接１次</t>
    <rPh sb="0" eb="2">
      <t>セイサン</t>
    </rPh>
    <rPh sb="2" eb="4">
      <t>ハキュウ</t>
    </rPh>
    <rPh sb="5" eb="7">
      <t>チョクセツ</t>
    </rPh>
    <rPh sb="8" eb="10">
      <t>カンセツ</t>
    </rPh>
    <rPh sb="10" eb="12">
      <t>イチジ</t>
    </rPh>
    <phoneticPr fontId="2"/>
  </si>
  <si>
    <t>雇用者所得　波及</t>
    <rPh sb="0" eb="3">
      <t>コヨウシャ</t>
    </rPh>
    <rPh sb="3" eb="5">
      <t>ショトク</t>
    </rPh>
    <rPh sb="6" eb="8">
      <t>ハキュウ</t>
    </rPh>
    <phoneticPr fontId="2"/>
  </si>
  <si>
    <t>消費支出　波及</t>
    <rPh sb="0" eb="2">
      <t>ショウヒ</t>
    </rPh>
    <rPh sb="2" eb="4">
      <t>シシュツ</t>
    </rPh>
    <rPh sb="5" eb="7">
      <t>ハキュウ</t>
    </rPh>
    <phoneticPr fontId="2"/>
  </si>
  <si>
    <t>生産波及　間接２次</t>
    <rPh sb="0" eb="2">
      <t>セイサン</t>
    </rPh>
    <rPh sb="2" eb="4">
      <t>ハキュウ</t>
    </rPh>
    <rPh sb="5" eb="7">
      <t>カンセツ</t>
    </rPh>
    <rPh sb="7" eb="9">
      <t>ニジ</t>
    </rPh>
    <phoneticPr fontId="2"/>
  </si>
  <si>
    <t>生産波及　総合</t>
    <rPh sb="0" eb="2">
      <t>セイサン</t>
    </rPh>
    <rPh sb="2" eb="4">
      <t>ハキュウ</t>
    </rPh>
    <rPh sb="5" eb="7">
      <t>ソウゴウ</t>
    </rPh>
    <phoneticPr fontId="2"/>
  </si>
  <si>
    <t>粗付加価値　波及</t>
    <rPh sb="0" eb="1">
      <t>ソ</t>
    </rPh>
    <rPh sb="1" eb="3">
      <t>フカ</t>
    </rPh>
    <rPh sb="3" eb="5">
      <t>カチ</t>
    </rPh>
    <rPh sb="6" eb="8">
      <t>ハキュウ</t>
    </rPh>
    <phoneticPr fontId="2"/>
  </si>
  <si>
    <t>就業者　波及</t>
    <rPh sb="0" eb="2">
      <t>シュウギョウ</t>
    </rPh>
    <rPh sb="2" eb="3">
      <t>シャ</t>
    </rPh>
    <rPh sb="4" eb="6">
      <t>ハキュウ</t>
    </rPh>
    <phoneticPr fontId="2"/>
  </si>
  <si>
    <t>生産波及総合 ÷ 生産波及直接</t>
    <rPh sb="0" eb="2">
      <t>セイサン</t>
    </rPh>
    <rPh sb="2" eb="4">
      <t>ハキュウ</t>
    </rPh>
    <rPh sb="4" eb="6">
      <t>ソウゴウ</t>
    </rPh>
    <rPh sb="9" eb="11">
      <t>セイサン</t>
    </rPh>
    <rPh sb="11" eb="13">
      <t>ハキュウ</t>
    </rPh>
    <rPh sb="13" eb="15">
      <t>チョクセツ</t>
    </rPh>
    <phoneticPr fontId="22"/>
  </si>
  <si>
    <t>100万円</t>
    <rPh sb="3" eb="5">
      <t>マンエン</t>
    </rPh>
    <phoneticPr fontId="22"/>
  </si>
  <si>
    <t>シート名</t>
    <rPh sb="3" eb="4">
      <t>メイ</t>
    </rPh>
    <phoneticPr fontId="8"/>
  </si>
  <si>
    <t>生産波及　直接
購入者価格分</t>
    <rPh sb="0" eb="2">
      <t>セイサン</t>
    </rPh>
    <rPh sb="2" eb="4">
      <t>ハキュウ</t>
    </rPh>
    <rPh sb="5" eb="7">
      <t>チョクセツ</t>
    </rPh>
    <rPh sb="8" eb="11">
      <t>コウニュウシャ</t>
    </rPh>
    <rPh sb="11" eb="13">
      <t>カカク</t>
    </rPh>
    <rPh sb="13" eb="14">
      <t>ブン</t>
    </rPh>
    <phoneticPr fontId="3"/>
  </si>
  <si>
    <t>生産波及　直接
生産者価格分</t>
    <rPh sb="0" eb="2">
      <t>セイサン</t>
    </rPh>
    <rPh sb="2" eb="4">
      <t>ハキュウ</t>
    </rPh>
    <rPh sb="5" eb="7">
      <t>チョクセツ</t>
    </rPh>
    <rPh sb="8" eb="11">
      <t>セイサンシャ</t>
    </rPh>
    <rPh sb="11" eb="13">
      <t>カカク</t>
    </rPh>
    <rPh sb="13" eb="14">
      <t>ブン</t>
    </rPh>
    <phoneticPr fontId="2"/>
  </si>
  <si>
    <t>生産波及　直接</t>
    <rPh sb="0" eb="2">
      <t>セイサン</t>
    </rPh>
    <rPh sb="2" eb="4">
      <t>ハキュウ</t>
    </rPh>
    <phoneticPr fontId="2"/>
  </si>
  <si>
    <t>生産波及
直接+間接1次</t>
    <rPh sb="0" eb="2">
      <t>セイサン</t>
    </rPh>
    <rPh sb="2" eb="4">
      <t>ハキュウ</t>
    </rPh>
    <rPh sb="10" eb="12">
      <t>イチジ</t>
    </rPh>
    <phoneticPr fontId="2"/>
  </si>
  <si>
    <t>生産波及
間接1次</t>
    <rPh sb="0" eb="2">
      <t>セイサン</t>
    </rPh>
    <rPh sb="2" eb="4">
      <t>ハキュウ</t>
    </rPh>
    <rPh sb="7" eb="9">
      <t>イチジ</t>
    </rPh>
    <phoneticPr fontId="2"/>
  </si>
  <si>
    <t>生産波及
間接2次</t>
    <rPh sb="0" eb="2">
      <t>セイサン</t>
    </rPh>
    <rPh sb="2" eb="4">
      <t>ハキュウ</t>
    </rPh>
    <rPh sb="5" eb="7">
      <t>カンセツ</t>
    </rPh>
    <rPh sb="7" eb="9">
      <t>ニジ</t>
    </rPh>
    <phoneticPr fontId="2"/>
  </si>
  <si>
    <t>粗付加価値　波及</t>
    <rPh sb="0" eb="1">
      <t>ソ</t>
    </rPh>
    <rPh sb="1" eb="3">
      <t>フカ</t>
    </rPh>
    <rPh sb="3" eb="5">
      <t>カチ</t>
    </rPh>
    <rPh sb="6" eb="8">
      <t>ハキュウ</t>
    </rPh>
    <phoneticPr fontId="22"/>
  </si>
  <si>
    <t>生産波及
直接＋間接1次</t>
    <rPh sb="0" eb="2">
      <t>セイサン</t>
    </rPh>
    <rPh sb="2" eb="4">
      <t>ハキュウ</t>
    </rPh>
    <rPh sb="5" eb="7">
      <t>チョクセツ</t>
    </rPh>
    <rPh sb="8" eb="10">
      <t>カンセツ</t>
    </rPh>
    <rPh sb="10" eb="12">
      <t>イチジ</t>
    </rPh>
    <phoneticPr fontId="22"/>
  </si>
  <si>
    <t>生産波及
間接2次</t>
    <rPh sb="0" eb="2">
      <t>セイサン</t>
    </rPh>
    <rPh sb="2" eb="4">
      <t>ハキュウ</t>
    </rPh>
    <rPh sb="7" eb="9">
      <t>ニジ</t>
    </rPh>
    <phoneticPr fontId="22"/>
  </si>
  <si>
    <t>生産波及
総合</t>
    <rPh sb="0" eb="2">
      <t>セイサン</t>
    </rPh>
    <rPh sb="2" eb="4">
      <t>ハキュウ</t>
    </rPh>
    <rPh sb="5" eb="7">
      <t>ソウゴウ</t>
    </rPh>
    <phoneticPr fontId="22"/>
  </si>
  <si>
    <t>就業者　波及</t>
    <rPh sb="0" eb="2">
      <t>シュウギョウ</t>
    </rPh>
    <rPh sb="2" eb="3">
      <t>モノ</t>
    </rPh>
    <rPh sb="4" eb="6">
      <t>ハキュウ</t>
    </rPh>
    <phoneticPr fontId="22"/>
  </si>
  <si>
    <t>②　「3消費転換率」のシートで生産波及間接２次を推計するための消費転換率を設定して下さい。</t>
    <rPh sb="4" eb="6">
      <t>ショウヒ</t>
    </rPh>
    <rPh sb="6" eb="9">
      <t>テンカンリツ</t>
    </rPh>
    <rPh sb="15" eb="17">
      <t>セイサン</t>
    </rPh>
    <rPh sb="17" eb="19">
      <t>ハキュウ</t>
    </rPh>
    <rPh sb="19" eb="21">
      <t>カンセツ</t>
    </rPh>
    <rPh sb="22" eb="23">
      <t>ジ</t>
    </rPh>
    <rPh sb="24" eb="26">
      <t>スイケイ</t>
    </rPh>
    <rPh sb="31" eb="33">
      <t>ショウヒ</t>
    </rPh>
    <rPh sb="33" eb="36">
      <t>テンカンリツ</t>
    </rPh>
    <rPh sb="37" eb="39">
      <t>セッテイ</t>
    </rPh>
    <rPh sb="41" eb="42">
      <t>クダ</t>
    </rPh>
    <phoneticPr fontId="5"/>
  </si>
  <si>
    <t>⑨　推計方法の見直し、データ更新等により、生産波及推計ツールの内容を予告なく変更することがあります。変更した場合は最終更新日を更新します。</t>
    <rPh sb="2" eb="4">
      <t>スイケイ</t>
    </rPh>
    <phoneticPr fontId="5"/>
  </si>
  <si>
    <t>当表は、全国産業連関表の需要合計を用いて計算したマージン率を使っています。</t>
    <rPh sb="0" eb="1">
      <t>トウ</t>
    </rPh>
    <rPh sb="1" eb="2">
      <t>ヒョウ</t>
    </rPh>
    <rPh sb="4" eb="6">
      <t>ゼンコク</t>
    </rPh>
    <rPh sb="6" eb="8">
      <t>サンギョウ</t>
    </rPh>
    <rPh sb="8" eb="11">
      <t>レンカンヒョウ</t>
    </rPh>
    <rPh sb="12" eb="14">
      <t>ジュヨウ</t>
    </rPh>
    <rPh sb="14" eb="16">
      <t>ゴウケイ</t>
    </rPh>
    <rPh sb="17" eb="18">
      <t>モチ</t>
    </rPh>
    <rPh sb="20" eb="22">
      <t>ケイサン</t>
    </rPh>
    <rPh sb="28" eb="29">
      <t>リツ</t>
    </rPh>
    <rPh sb="30" eb="31">
      <t>ツカ</t>
    </rPh>
    <phoneticPr fontId="1"/>
  </si>
  <si>
    <t>③　推計結果は　「４まとめ」、「２入力と結果」の各シートに出力されます。</t>
    <rPh sb="2" eb="4">
      <t>スイケイ</t>
    </rPh>
    <rPh sb="4" eb="6">
      <t>ケッカ</t>
    </rPh>
    <rPh sb="17" eb="19">
      <t>ニュウリョク</t>
    </rPh>
    <rPh sb="20" eb="22">
      <t>ケッカ</t>
    </rPh>
    <rPh sb="24" eb="25">
      <t>カク</t>
    </rPh>
    <rPh sb="29" eb="31">
      <t>シュツリョク</t>
    </rPh>
    <phoneticPr fontId="5"/>
  </si>
  <si>
    <t>従業者数</t>
    <rPh sb="0" eb="3">
      <t>ジュウギョウシャ</t>
    </rPh>
    <rPh sb="3" eb="4">
      <t>スウ</t>
    </rPh>
    <phoneticPr fontId="2"/>
  </si>
  <si>
    <t>雇用者数</t>
    <rPh sb="0" eb="3">
      <t>コヨウシャ</t>
    </rPh>
    <rPh sb="3" eb="4">
      <t>スウ</t>
    </rPh>
    <phoneticPr fontId="2"/>
  </si>
  <si>
    <t>利用の手引</t>
    <rPh sb="0" eb="2">
      <t>リヨウ</t>
    </rPh>
    <rPh sb="3" eb="5">
      <t>テビ</t>
    </rPh>
    <phoneticPr fontId="5"/>
  </si>
  <si>
    <t>生産波及推計結果</t>
    <rPh sb="0" eb="2">
      <t>セイサン</t>
    </rPh>
    <rPh sb="2" eb="4">
      <t>ハキュウ</t>
    </rPh>
    <rPh sb="4" eb="6">
      <t>スイケイ</t>
    </rPh>
    <rPh sb="6" eb="8">
      <t>ケッカ</t>
    </rPh>
    <phoneticPr fontId="2"/>
  </si>
  <si>
    <t>まとめ　生産波及推計結果</t>
    <rPh sb="10" eb="11">
      <t>ケツ</t>
    </rPh>
    <rPh sb="11" eb="12">
      <t>ハテ</t>
    </rPh>
    <phoneticPr fontId="2"/>
  </si>
  <si>
    <t>各産業が生産を1単位増加したときに，新たな雇用者が何人必要になるかを示す係数。県の雇用表と取引基本表の（有給役員数＋常用雇用者数＋臨時・日雇雇用者数）／県内。</t>
    <phoneticPr fontId="2"/>
  </si>
  <si>
    <t>生産場所が不明な場合</t>
    <rPh sb="0" eb="2">
      <t>セイサン</t>
    </rPh>
    <rPh sb="2" eb="4">
      <t>バショ</t>
    </rPh>
    <rPh sb="5" eb="7">
      <t>フメイ</t>
    </rPh>
    <rPh sb="8" eb="10">
      <t>バアイ</t>
    </rPh>
    <phoneticPr fontId="3"/>
  </si>
  <si>
    <t xml:space="preserve"> S  </t>
    <phoneticPr fontId="8"/>
  </si>
  <si>
    <t>農林漁業</t>
  </si>
  <si>
    <t>プラスチック・ゴム製品</t>
  </si>
  <si>
    <t>窯業・土石製品</t>
  </si>
  <si>
    <t>輸送機械</t>
  </si>
  <si>
    <t>電気・ガス・熱供給</t>
  </si>
  <si>
    <t>他に分類されない会員制団体</t>
  </si>
  <si>
    <t>対事業所サービス</t>
  </si>
  <si>
    <t>対個人サービス</t>
  </si>
  <si>
    <t>事務用品</t>
  </si>
  <si>
    <t>分類不明</t>
  </si>
  <si>
    <t>間接税（関税・輸入品商品税を除く。）</t>
  </si>
  <si>
    <t>家計外消費支出（列）</t>
  </si>
  <si>
    <t>一般政府消費支出</t>
  </si>
  <si>
    <t>88</t>
  </si>
  <si>
    <t>最終需要部門計</t>
  </si>
  <si>
    <t>投入係数表　 37部門</t>
    <rPh sb="0" eb="2">
      <t>トウニュウ</t>
    </rPh>
    <rPh sb="2" eb="4">
      <t>ケイスウ</t>
    </rPh>
    <phoneticPr fontId="5"/>
  </si>
  <si>
    <t>生産者価格評価表　 37部門</t>
    <phoneticPr fontId="5"/>
  </si>
  <si>
    <t>37部門</t>
    <rPh sb="2" eb="4">
      <t>ブモン</t>
    </rPh>
    <phoneticPr fontId="2"/>
  </si>
  <si>
    <t>雇用表　 37部門</t>
    <phoneticPr fontId="10"/>
  </si>
  <si>
    <t>各種係数表　37部門</t>
    <phoneticPr fontId="5"/>
  </si>
  <si>
    <t>域内需要合計</t>
    <rPh sb="0" eb="1">
      <t>イキ</t>
    </rPh>
    <phoneticPr fontId="2"/>
  </si>
  <si>
    <t>域内生産額</t>
    <rPh sb="0" eb="1">
      <t>イキ</t>
    </rPh>
    <phoneticPr fontId="2"/>
  </si>
  <si>
    <t>域内生産額</t>
    <rPh sb="0" eb="1">
      <t>イキ</t>
    </rPh>
    <phoneticPr fontId="2"/>
  </si>
  <si>
    <r>
      <t xml:space="preserve"> (I - ( I - </t>
    </r>
    <r>
      <rPr>
        <b/>
        <sz val="12"/>
        <color theme="1" tint="0.34998626667073579"/>
        <rFont val="Calibri"/>
        <family val="1"/>
      </rPr>
      <t>Ḿ</t>
    </r>
    <r>
      <rPr>
        <b/>
        <sz val="12"/>
        <color theme="1" tint="0.34998626667073579"/>
        <rFont val="UD デジタル 教科書体 NK-R"/>
        <family val="1"/>
        <charset val="128"/>
      </rPr>
      <t xml:space="preserve"> )A )</t>
    </r>
    <r>
      <rPr>
        <b/>
        <vertAlign val="superscript"/>
        <sz val="12"/>
        <color theme="1" tint="0.34998626667073579"/>
        <rFont val="UD デジタル 教科書体 NK-R"/>
        <family val="1"/>
        <charset val="128"/>
      </rPr>
      <t xml:space="preserve">-1 </t>
    </r>
    <r>
      <rPr>
        <b/>
        <sz val="12"/>
        <color theme="1" tint="0.34998626667073579"/>
        <rFont val="UD デジタル 教科書体 NK-R"/>
        <family val="1"/>
        <charset val="128"/>
      </rPr>
      <t xml:space="preserve">
逆行列係数表　37部門</t>
    </r>
    <rPh sb="31" eb="33">
      <t>ブモン</t>
    </rPh>
    <phoneticPr fontId="9"/>
  </si>
  <si>
    <r>
      <t xml:space="preserve"> ( I - ( I - </t>
    </r>
    <r>
      <rPr>
        <b/>
        <sz val="11"/>
        <color theme="1" tint="0.34998626667073579"/>
        <rFont val="Calibri"/>
        <family val="1"/>
      </rPr>
      <t>Ḿ</t>
    </r>
    <r>
      <rPr>
        <b/>
        <sz val="11"/>
        <color theme="1" tint="0.34998626667073579"/>
        <rFont val="UD デジタル 教科書体 NK-R"/>
        <family val="1"/>
        <charset val="128"/>
      </rPr>
      <t xml:space="preserve"> )A )</t>
    </r>
    <r>
      <rPr>
        <b/>
        <vertAlign val="superscript"/>
        <sz val="11"/>
        <color theme="1" tint="0.34998626667073579"/>
        <rFont val="UD デジタル 教科書体 NK-R"/>
        <family val="1"/>
        <charset val="128"/>
      </rPr>
      <t>-1</t>
    </r>
    <r>
      <rPr>
        <b/>
        <sz val="11"/>
        <color theme="1" tint="0.34998626667073579"/>
        <rFont val="UD デジタル 教科書体 NK-R"/>
        <family val="1"/>
        <charset val="128"/>
      </rPr>
      <t xml:space="preserve"> (I - </t>
    </r>
    <r>
      <rPr>
        <b/>
        <sz val="11"/>
        <color theme="1" tint="0.34998626667073579"/>
        <rFont val="Calibri"/>
        <family val="1"/>
      </rPr>
      <t>Ḿ</t>
    </r>
    <r>
      <rPr>
        <b/>
        <sz val="11"/>
        <color theme="1" tint="0.34998626667073579"/>
        <rFont val="UD デジタル 教科書体 NK-R"/>
        <family val="1"/>
        <charset val="128"/>
      </rPr>
      <t>)
逆行列係数表　37部門</t>
    </r>
    <rPh sb="39" eb="41">
      <t>ブモン</t>
    </rPh>
    <phoneticPr fontId="9"/>
  </si>
  <si>
    <t>域内生産額</t>
    <rPh sb="0" eb="1">
      <t>イキ</t>
    </rPh>
    <phoneticPr fontId="6"/>
  </si>
  <si>
    <t>域内需要合計</t>
    <rPh sb="0" eb="1">
      <t>イキ</t>
    </rPh>
    <phoneticPr fontId="6"/>
  </si>
  <si>
    <t>域内最終需要計</t>
    <rPh sb="0" eb="1">
      <t>イキ</t>
    </rPh>
    <phoneticPr fontId="6"/>
  </si>
  <si>
    <t>域内総固定資本形成（民間）</t>
    <rPh sb="0" eb="1">
      <t>イキ</t>
    </rPh>
    <phoneticPr fontId="6"/>
  </si>
  <si>
    <t>域内総固定資本形成（公的）</t>
    <rPh sb="0" eb="1">
      <t>イキ</t>
    </rPh>
    <phoneticPr fontId="6"/>
  </si>
  <si>
    <t>波及推計表
３７部門</t>
    <rPh sb="0" eb="2">
      <t>ハキュウ</t>
    </rPh>
    <rPh sb="2" eb="4">
      <t>スイケイ</t>
    </rPh>
    <rPh sb="4" eb="5">
      <t>ヒョウ</t>
    </rPh>
    <phoneticPr fontId="5"/>
  </si>
  <si>
    <t>域内自給率</t>
    <rPh sb="0" eb="1">
      <t>イキ</t>
    </rPh>
    <phoneticPr fontId="2"/>
  </si>
  <si>
    <t>A1 × 輸入率</t>
    <rPh sb="5" eb="7">
      <t>ユニュウ</t>
    </rPh>
    <rPh sb="7" eb="8">
      <t>リツ</t>
    </rPh>
    <phoneticPr fontId="2"/>
  </si>
  <si>
    <t>商業・運輸マージン（輸入分）</t>
    <rPh sb="0" eb="2">
      <t>ショウギョウ</t>
    </rPh>
    <rPh sb="3" eb="5">
      <t>ウンユ</t>
    </rPh>
    <rPh sb="10" eb="12">
      <t>ユニュウ</t>
    </rPh>
    <rPh sb="12" eb="13">
      <t>ブン</t>
    </rPh>
    <phoneticPr fontId="2"/>
  </si>
  <si>
    <t xml:space="preserve"> 新規需要を賄うため域外生産物の流通で発生するマージンのうち域内流通・運輸事業者分</t>
    <rPh sb="1" eb="3">
      <t>シンキ</t>
    </rPh>
    <rPh sb="3" eb="5">
      <t>ジュヨウ</t>
    </rPh>
    <rPh sb="6" eb="7">
      <t>マカナ</t>
    </rPh>
    <rPh sb="10" eb="11">
      <t>イキ</t>
    </rPh>
    <rPh sb="11" eb="12">
      <t>ガイ</t>
    </rPh>
    <rPh sb="12" eb="14">
      <t>セイサン</t>
    </rPh>
    <rPh sb="14" eb="15">
      <t>モノ</t>
    </rPh>
    <rPh sb="16" eb="18">
      <t>リュウツウ</t>
    </rPh>
    <rPh sb="19" eb="21">
      <t>ハッセイ</t>
    </rPh>
    <rPh sb="30" eb="31">
      <t>イキ</t>
    </rPh>
    <phoneticPr fontId="2"/>
  </si>
  <si>
    <t xml:space="preserve"> 域内生産に伴い発生するマージン及び新規需要を賄うため域外生産物の流通で発生するマージンのうち域外流通・運輸事業者分</t>
    <rPh sb="1" eb="2">
      <t>イキ</t>
    </rPh>
    <rPh sb="27" eb="28">
      <t>イキ</t>
    </rPh>
    <rPh sb="31" eb="32">
      <t>モノ</t>
    </rPh>
    <rPh sb="47" eb="48">
      <t>イキ</t>
    </rPh>
    <phoneticPr fontId="22"/>
  </si>
  <si>
    <t>域外商業・運輸マージン（控除）</t>
    <rPh sb="0" eb="1">
      <t>イキ</t>
    </rPh>
    <rPh sb="1" eb="2">
      <t>ガイ</t>
    </rPh>
    <rPh sb="2" eb="4">
      <t>ショウギョウ</t>
    </rPh>
    <rPh sb="5" eb="7">
      <t>ウンユ</t>
    </rPh>
    <phoneticPr fontId="2"/>
  </si>
  <si>
    <t>B1 × 輸入率</t>
    <rPh sb="5" eb="7">
      <t>ユニュウ</t>
    </rPh>
    <rPh sb="7" eb="8">
      <t>リツ</t>
    </rPh>
    <phoneticPr fontId="2"/>
  </si>
  <si>
    <t>2020年　産業連関表 生産波及推計ツール 37部門</t>
    <rPh sb="4" eb="5">
      <t>ネン</t>
    </rPh>
    <rPh sb="6" eb="8">
      <t>サンギョウ</t>
    </rPh>
    <rPh sb="8" eb="11">
      <t>レンカンヒョウ</t>
    </rPh>
    <phoneticPr fontId="8"/>
  </si>
  <si>
    <r>
      <rPr>
        <b/>
        <sz val="12"/>
        <rFont val="Calibri"/>
        <family val="1"/>
      </rPr>
      <t xml:space="preserve">Ḿ </t>
    </r>
    <r>
      <rPr>
        <b/>
        <sz val="12"/>
        <rFont val="UD デジタル 教科書体 NK-R"/>
        <family val="1"/>
        <charset val="128"/>
      </rPr>
      <t>輸入率対角行列 37部門</t>
    </r>
    <rPh sb="12" eb="14">
      <t>ブモン</t>
    </rPh>
    <phoneticPr fontId="9"/>
  </si>
  <si>
    <t>単位行列表　37部門</t>
    <rPh sb="0" eb="2">
      <t>タンイ</t>
    </rPh>
    <rPh sb="2" eb="4">
      <t>ギョウレツ</t>
    </rPh>
    <rPh sb="4" eb="5">
      <t>ヒョウ</t>
    </rPh>
    <rPh sb="8" eb="10">
      <t>ブモン</t>
    </rPh>
    <phoneticPr fontId="9"/>
  </si>
  <si>
    <t>生産場所が域内</t>
    <rPh sb="0" eb="2">
      <t>セイサン</t>
    </rPh>
    <rPh sb="2" eb="4">
      <t>バショ</t>
    </rPh>
    <rPh sb="5" eb="7">
      <t>イキナイ</t>
    </rPh>
    <phoneticPr fontId="3"/>
  </si>
  <si>
    <t>列和</t>
    <rPh sb="0" eb="1">
      <t>レツ</t>
    </rPh>
    <rPh sb="1" eb="2">
      <t>ワ</t>
    </rPh>
    <phoneticPr fontId="9"/>
  </si>
  <si>
    <t>移輸出</t>
    <rPh sb="0" eb="1">
      <t>ウツ</t>
    </rPh>
    <rPh sb="1" eb="3">
      <t>ユシュツ</t>
    </rPh>
    <phoneticPr fontId="10"/>
  </si>
  <si>
    <t>（控除）
移輸入</t>
    <rPh sb="5" eb="6">
      <t>ウツ</t>
    </rPh>
    <phoneticPr fontId="6"/>
  </si>
  <si>
    <t>令和2年国勢調査による昼間人口（従業地・通学地による人口） 第3表の1（人）</t>
  </si>
  <si>
    <t>|移輸入計|</t>
    <rPh sb="1" eb="2">
      <t>ウツ</t>
    </rPh>
    <phoneticPr fontId="2"/>
  </si>
  <si>
    <t>移輸入率</t>
    <rPh sb="0" eb="1">
      <t>ウツ</t>
    </rPh>
    <phoneticPr fontId="2"/>
  </si>
  <si>
    <t>　この生産波及推計ツールは、２０２０年愛知県産業連関表の係数等を用いて県内の消費、投資等の需要増加がもたらす県内への生産波及を推計するものです。
　該当する産業部門にその需要増加額を入力することで、生産波及を推計できます。</t>
    <rPh sb="18" eb="19">
      <t>ネン</t>
    </rPh>
    <rPh sb="19" eb="22">
      <t>アイチケン</t>
    </rPh>
    <rPh sb="22" eb="24">
      <t>サンギョウ</t>
    </rPh>
    <rPh sb="24" eb="27">
      <t>レンカンヒョウ</t>
    </rPh>
    <rPh sb="28" eb="30">
      <t>ケイスウ</t>
    </rPh>
    <rPh sb="30" eb="31">
      <t>ナド</t>
    </rPh>
    <rPh sb="32" eb="33">
      <t>モチ</t>
    </rPh>
    <rPh sb="35" eb="37">
      <t>ケンナイ</t>
    </rPh>
    <rPh sb="38" eb="40">
      <t>ショウヒ</t>
    </rPh>
    <rPh sb="41" eb="43">
      <t>トウシ</t>
    </rPh>
    <rPh sb="43" eb="44">
      <t>トウ</t>
    </rPh>
    <rPh sb="74" eb="76">
      <t>ガイトウ</t>
    </rPh>
    <rPh sb="101" eb="103">
      <t>ハキュウ</t>
    </rPh>
    <rPh sb="104" eb="106">
      <t>スイケイ</t>
    </rPh>
    <phoneticPr fontId="5"/>
  </si>
  <si>
    <t>①　あらかじめ需要増加額と各部門の内訳を設定し、「２入力と結果」のシートの入力欄に入力して下さい。（単位：100万円）</t>
    <rPh sb="7" eb="9">
      <t>ジュヨウ</t>
    </rPh>
    <rPh sb="9" eb="12">
      <t>ゾウカガク</t>
    </rPh>
    <rPh sb="13" eb="16">
      <t>カクブモン</t>
    </rPh>
    <rPh sb="17" eb="19">
      <t>ウチワケ</t>
    </rPh>
    <rPh sb="20" eb="22">
      <t>セッテイ</t>
    </rPh>
    <rPh sb="26" eb="28">
      <t>ニュウリョク</t>
    </rPh>
    <rPh sb="29" eb="31">
      <t>ケッカ</t>
    </rPh>
    <rPh sb="37" eb="40">
      <t>ニュウリョクラン</t>
    </rPh>
    <phoneticPr fontId="5"/>
  </si>
  <si>
    <t>消費に向けられる割合を設定します。</t>
    <rPh sb="0" eb="2">
      <t>ショウヒ</t>
    </rPh>
    <rPh sb="3" eb="4">
      <t>ム</t>
    </rPh>
    <rPh sb="8" eb="10">
      <t>ワリアイ</t>
    </rPh>
    <rPh sb="11" eb="13">
      <t>セッテイ</t>
    </rPh>
    <phoneticPr fontId="2"/>
  </si>
  <si>
    <t>消費転換率</t>
    <rPh sb="0" eb="2">
      <t>ショウヒ</t>
    </rPh>
    <rPh sb="2" eb="4">
      <t>テンカン</t>
    </rPh>
    <rPh sb="4" eb="5">
      <t>リツ</t>
    </rPh>
    <phoneticPr fontId="71"/>
  </si>
  <si>
    <t>https://www.e-stat.go.jp/stat-search/files?page=1&amp;layout=datalist&amp;toukei=00200561&amp;tstat=000000330001&amp;cycle=7&amp;tclass1=000000330001&amp;tclass2=000000330004&amp;tclass3=000000330006&amp;tclass4val=0</t>
    <phoneticPr fontId="2"/>
  </si>
  <si>
    <t>消費支出</t>
    <phoneticPr fontId="9"/>
  </si>
  <si>
    <t>実収入</t>
    <phoneticPr fontId="9"/>
  </si>
  <si>
    <t>利用の手引</t>
    <phoneticPr fontId="8"/>
  </si>
  <si>
    <t>消費転換率</t>
    <phoneticPr fontId="8"/>
  </si>
  <si>
    <t>まとめ</t>
    <phoneticPr fontId="8"/>
  </si>
  <si>
    <t>波及推計</t>
    <rPh sb="2" eb="4">
      <t>スイケイ</t>
    </rPh>
    <phoneticPr fontId="8"/>
  </si>
  <si>
    <t>各種係数表</t>
    <phoneticPr fontId="8"/>
  </si>
  <si>
    <t>生産者価格評価表</t>
    <phoneticPr fontId="8"/>
  </si>
  <si>
    <t>投入係数表</t>
    <phoneticPr fontId="8"/>
  </si>
  <si>
    <t>雇用表</t>
    <phoneticPr fontId="8"/>
  </si>
  <si>
    <t xml:space="preserve"> I（単位行列表）</t>
    <phoneticPr fontId="8"/>
  </si>
  <si>
    <r>
      <rPr>
        <sz val="12"/>
        <color theme="1" tint="0.34998626667073579"/>
        <rFont val="Calibri"/>
        <family val="1"/>
      </rPr>
      <t>Ḿ</t>
    </r>
    <r>
      <rPr>
        <sz val="12"/>
        <color theme="1" tint="0.34998626667073579"/>
        <rFont val="UD デジタル 教科書体 NK-R"/>
        <family val="1"/>
        <charset val="128"/>
      </rPr>
      <t xml:space="preserve">（輸入率対角行列） </t>
    </r>
    <phoneticPr fontId="8"/>
  </si>
  <si>
    <t>部門</t>
    <rPh sb="0" eb="2">
      <t>ブモン</t>
    </rPh>
    <phoneticPr fontId="8"/>
  </si>
  <si>
    <t>令和２年(2020年)産業連関表 取引基本表(生産者価格評価表) (統合小分類表)</t>
  </si>
  <si>
    <t>7211</t>
  </si>
  <si>
    <t>家計消費支出</t>
  </si>
  <si>
    <t>0111</t>
  </si>
  <si>
    <t>穀類</t>
  </si>
  <si>
    <t>耕種農業</t>
  </si>
  <si>
    <t>0112</t>
  </si>
  <si>
    <t>いも・豆類</t>
  </si>
  <si>
    <t>畜産</t>
  </si>
  <si>
    <t>鉱業</t>
    <rPh sb="0" eb="2">
      <t>コウギョウ</t>
    </rPh>
    <phoneticPr fontId="2"/>
  </si>
  <si>
    <t>0113</t>
  </si>
  <si>
    <t>野菜</t>
  </si>
  <si>
    <t>農業サービス</t>
  </si>
  <si>
    <t>製造業</t>
    <rPh sb="0" eb="3">
      <t>セイゾウギョウ</t>
    </rPh>
    <phoneticPr fontId="2"/>
  </si>
  <si>
    <t>0114</t>
  </si>
  <si>
    <t>果実</t>
  </si>
  <si>
    <t>林業</t>
  </si>
  <si>
    <t>建設　　　　　　　　</t>
  </si>
  <si>
    <t>0115</t>
  </si>
  <si>
    <t>その他の食用作物</t>
  </si>
  <si>
    <t>漁業</t>
  </si>
  <si>
    <t>電気・ガス・水道</t>
    <rPh sb="0" eb="2">
      <t>デンキ</t>
    </rPh>
    <rPh sb="6" eb="8">
      <t>スイドウ</t>
    </rPh>
    <phoneticPr fontId="9"/>
  </si>
  <si>
    <t>0116</t>
  </si>
  <si>
    <t>非食用作物</t>
  </si>
  <si>
    <t>石炭・原油・天然ガス</t>
  </si>
  <si>
    <t>商業　　　　　　　　</t>
  </si>
  <si>
    <t>0121</t>
  </si>
  <si>
    <t>その他の鉱業</t>
  </si>
  <si>
    <t>金融・保険　　　　　</t>
  </si>
  <si>
    <t>0131</t>
  </si>
  <si>
    <t>食料品</t>
  </si>
  <si>
    <t>不動産　　　　　　　</t>
  </si>
  <si>
    <t>0151</t>
  </si>
  <si>
    <t>育林</t>
  </si>
  <si>
    <t>飲料</t>
  </si>
  <si>
    <t>運輸・郵便　　　</t>
    <rPh sb="3" eb="5">
      <t>ユウビン</t>
    </rPh>
    <phoneticPr fontId="9"/>
  </si>
  <si>
    <t>0152</t>
  </si>
  <si>
    <t>素材</t>
  </si>
  <si>
    <t>飼料・有機質肥料（別掲を除く。）</t>
  </si>
  <si>
    <t>情報通信</t>
    <rPh sb="0" eb="2">
      <t>ジョウホウ</t>
    </rPh>
    <rPh sb="2" eb="4">
      <t>ツウシン</t>
    </rPh>
    <phoneticPr fontId="2"/>
  </si>
  <si>
    <t>0153</t>
  </si>
  <si>
    <t>特用林産物</t>
  </si>
  <si>
    <t>たばこ</t>
  </si>
  <si>
    <t>公務　　　　　　　　</t>
  </si>
  <si>
    <t>0171</t>
  </si>
  <si>
    <t>海面漁業</t>
  </si>
  <si>
    <t>繊維工業製品</t>
  </si>
  <si>
    <t>サービス</t>
  </si>
  <si>
    <t>0172</t>
  </si>
  <si>
    <t>内水面漁業</t>
  </si>
  <si>
    <t>衣服・その他の繊維既製品</t>
  </si>
  <si>
    <t>分類不明</t>
    <rPh sb="0" eb="2">
      <t>ブンルイ</t>
    </rPh>
    <rPh sb="2" eb="4">
      <t>フメイ</t>
    </rPh>
    <phoneticPr fontId="2"/>
  </si>
  <si>
    <t>0611</t>
  </si>
  <si>
    <t>木材・木製品</t>
  </si>
  <si>
    <t>0621</t>
  </si>
  <si>
    <t>砂利・採石</t>
  </si>
  <si>
    <t>家具・装備品</t>
  </si>
  <si>
    <t>0629</t>
  </si>
  <si>
    <t>その他の鉱物</t>
  </si>
  <si>
    <t>パルプ・紙・板紙・加工紙</t>
  </si>
  <si>
    <t>1111</t>
  </si>
  <si>
    <t>畜産食料品</t>
  </si>
  <si>
    <t>紙加工品</t>
  </si>
  <si>
    <t>1112</t>
  </si>
  <si>
    <t>水産食料品</t>
  </si>
  <si>
    <t>印刷・製版・製本</t>
  </si>
  <si>
    <t>1113</t>
  </si>
  <si>
    <t>精穀・製粉</t>
  </si>
  <si>
    <t>化学肥料</t>
  </si>
  <si>
    <t>1114</t>
  </si>
  <si>
    <t>めん・パン・菓子類</t>
  </si>
  <si>
    <t>無機化学工業製品</t>
  </si>
  <si>
    <t>1115</t>
  </si>
  <si>
    <t>農産保存食料品</t>
  </si>
  <si>
    <t>石油化学系基礎製品</t>
  </si>
  <si>
    <t>1116</t>
  </si>
  <si>
    <t>砂糖・油脂・調味料類</t>
  </si>
  <si>
    <t>有機化学工業製品（石油化学系基礎製品・合成樹脂を除く。）</t>
  </si>
  <si>
    <t>1119</t>
  </si>
  <si>
    <t>その他の食料品</t>
  </si>
  <si>
    <t>合成樹脂</t>
  </si>
  <si>
    <t>1121</t>
  </si>
  <si>
    <t>酒類</t>
  </si>
  <si>
    <t>化学繊維</t>
  </si>
  <si>
    <t>1129</t>
  </si>
  <si>
    <t>その他の飲料</t>
  </si>
  <si>
    <t>医薬品</t>
  </si>
  <si>
    <t>1131</t>
  </si>
  <si>
    <t>化学最終製品（医薬品を除く。）</t>
  </si>
  <si>
    <t>1141</t>
  </si>
  <si>
    <t>石油製品</t>
  </si>
  <si>
    <t>1511</t>
  </si>
  <si>
    <t>紡績糸</t>
  </si>
  <si>
    <t>石炭製品</t>
  </si>
  <si>
    <t>1512</t>
  </si>
  <si>
    <t>織物</t>
  </si>
  <si>
    <t>プラスチック製品</t>
  </si>
  <si>
    <t>1513</t>
  </si>
  <si>
    <t>ニット生地</t>
  </si>
  <si>
    <t>ゴム製品</t>
  </si>
  <si>
    <t>1514</t>
  </si>
  <si>
    <t>染色整理</t>
  </si>
  <si>
    <t>なめし革・革製品・毛皮</t>
  </si>
  <si>
    <t>1519</t>
  </si>
  <si>
    <t>その他の繊維工業製品</t>
  </si>
  <si>
    <t>ガラス・ガラス製品</t>
  </si>
  <si>
    <t>1521</t>
  </si>
  <si>
    <t>織物製・ニット製衣服</t>
  </si>
  <si>
    <t>セメント・セメント製品</t>
  </si>
  <si>
    <t>1522</t>
  </si>
  <si>
    <t>その他の衣服・身の回り品</t>
  </si>
  <si>
    <t>陶磁器</t>
  </si>
  <si>
    <t>1529</t>
  </si>
  <si>
    <t>その他の繊維既製品</t>
  </si>
  <si>
    <t>その他の窯業・土石製品</t>
  </si>
  <si>
    <t>1611</t>
  </si>
  <si>
    <t>木材</t>
  </si>
  <si>
    <t>銑鉄・粗鋼</t>
  </si>
  <si>
    <t>1619</t>
  </si>
  <si>
    <t>その他の木製品</t>
  </si>
  <si>
    <t>鋼材</t>
  </si>
  <si>
    <t>1621</t>
  </si>
  <si>
    <t>鋳鍛造品（鉄）</t>
  </si>
  <si>
    <t>1631</t>
  </si>
  <si>
    <t>パルプ</t>
  </si>
  <si>
    <t>その他の鉄鋼製品</t>
  </si>
  <si>
    <t>1632</t>
  </si>
  <si>
    <t>紙・板紙</t>
  </si>
  <si>
    <t>非鉄金属製錬・精製</t>
  </si>
  <si>
    <t>1633</t>
  </si>
  <si>
    <t>加工紙</t>
  </si>
  <si>
    <t>非鉄金属加工製品</t>
  </si>
  <si>
    <t>1641</t>
  </si>
  <si>
    <t>紙製容器</t>
  </si>
  <si>
    <t>建設用・建築用金属製品</t>
  </si>
  <si>
    <t>1649</t>
  </si>
  <si>
    <t>その他の紙加工品</t>
  </si>
  <si>
    <t>その他の金属製品</t>
  </si>
  <si>
    <t>1911</t>
  </si>
  <si>
    <t>2011</t>
  </si>
  <si>
    <t>2021</t>
  </si>
  <si>
    <t>ソーダ工業製品</t>
  </si>
  <si>
    <t>2029</t>
  </si>
  <si>
    <t>その他の無機化学工業製品</t>
  </si>
  <si>
    <t>電子デバイス</t>
  </si>
  <si>
    <t>2031</t>
  </si>
  <si>
    <t>その他の電子部品</t>
  </si>
  <si>
    <t>2041</t>
  </si>
  <si>
    <t>脂肪族中間物・環式中間物・合成染料・有機顔料</t>
  </si>
  <si>
    <t>産業用電気機器</t>
  </si>
  <si>
    <t>2042</t>
  </si>
  <si>
    <t>合成ゴム</t>
  </si>
  <si>
    <t>民生用電気機器</t>
  </si>
  <si>
    <t>2049</t>
  </si>
  <si>
    <t>その他の有機化学工業製品</t>
  </si>
  <si>
    <t>電子応用装置・電気計測器</t>
  </si>
  <si>
    <t>2051</t>
  </si>
  <si>
    <t>その他の電気機械</t>
  </si>
  <si>
    <t>2061</t>
  </si>
  <si>
    <t>通信・映像・音響機器</t>
  </si>
  <si>
    <t>2071</t>
  </si>
  <si>
    <t>電子計算機・同附属装置</t>
  </si>
  <si>
    <t>2081</t>
  </si>
  <si>
    <t>油脂加工製品・界面活性剤</t>
  </si>
  <si>
    <t>乗用車</t>
  </si>
  <si>
    <t>2082</t>
  </si>
  <si>
    <t>化粧品・歯磨</t>
  </si>
  <si>
    <t>その他の自動車</t>
  </si>
  <si>
    <t>2083</t>
  </si>
  <si>
    <t>塗料・印刷インキ</t>
  </si>
  <si>
    <t>自動車部品・同附属品</t>
  </si>
  <si>
    <t>2084</t>
  </si>
  <si>
    <t>農薬</t>
  </si>
  <si>
    <t>船舶・同修理</t>
  </si>
  <si>
    <t>2089</t>
  </si>
  <si>
    <t>その他の化学最終製品</t>
  </si>
  <si>
    <t>その他の輸送機械・同修理</t>
  </si>
  <si>
    <t>2111</t>
  </si>
  <si>
    <t>2121</t>
  </si>
  <si>
    <t>再生資源回収・加工処理</t>
  </si>
  <si>
    <t>2211</t>
  </si>
  <si>
    <t>建築</t>
  </si>
  <si>
    <t>2221</t>
  </si>
  <si>
    <t>タイヤ・チューブ</t>
  </si>
  <si>
    <t>建設補修</t>
  </si>
  <si>
    <t>2229</t>
  </si>
  <si>
    <t>その他のゴム製品</t>
  </si>
  <si>
    <t>公共事業</t>
  </si>
  <si>
    <t>2311</t>
  </si>
  <si>
    <t>革製履物</t>
  </si>
  <si>
    <t>その他の土木建設</t>
  </si>
  <si>
    <t>2312</t>
  </si>
  <si>
    <t>なめし革・革製品・毛皮（革製履物を除く。）</t>
  </si>
  <si>
    <t>電気</t>
  </si>
  <si>
    <t>2511</t>
  </si>
  <si>
    <t>ガス・熱供給</t>
  </si>
  <si>
    <t>2521</t>
  </si>
  <si>
    <t>2531</t>
  </si>
  <si>
    <t>2591</t>
  </si>
  <si>
    <t>建設用土石製品</t>
  </si>
  <si>
    <t>2599</t>
  </si>
  <si>
    <t>2611</t>
  </si>
  <si>
    <t>不動産仲介及び賃貸</t>
  </si>
  <si>
    <t>2612</t>
  </si>
  <si>
    <t>鉄屑</t>
  </si>
  <si>
    <t>住宅賃貸料</t>
  </si>
  <si>
    <t>2621</t>
  </si>
  <si>
    <t>熱間圧延鋼材</t>
  </si>
  <si>
    <t>住宅賃貸料（帰属家賃）</t>
  </si>
  <si>
    <t>2622</t>
  </si>
  <si>
    <t>鋼管</t>
  </si>
  <si>
    <t>鉄道輸送</t>
  </si>
  <si>
    <t>2623</t>
  </si>
  <si>
    <t>冷延・めっき鋼材</t>
  </si>
  <si>
    <t>道路輸送（自家輸送を除く。）</t>
  </si>
  <si>
    <t>2631</t>
  </si>
  <si>
    <t>自家輸送</t>
  </si>
  <si>
    <t>2699</t>
  </si>
  <si>
    <t>水運</t>
  </si>
  <si>
    <t>2711</t>
  </si>
  <si>
    <t>航空輸送</t>
  </si>
  <si>
    <t>2712</t>
  </si>
  <si>
    <t>非鉄金属屑</t>
  </si>
  <si>
    <t>貨物利用運送</t>
  </si>
  <si>
    <t>2721</t>
  </si>
  <si>
    <t>電線・ケーブル</t>
  </si>
  <si>
    <t>倉庫</t>
  </si>
  <si>
    <t>2729</t>
  </si>
  <si>
    <t>その他の非鉄金属製品</t>
  </si>
  <si>
    <t>運輸附帯サービス</t>
  </si>
  <si>
    <t>2811</t>
  </si>
  <si>
    <t>建設用金属製品</t>
  </si>
  <si>
    <t>郵便・信書便</t>
  </si>
  <si>
    <t>2812</t>
  </si>
  <si>
    <t>建築用金属製品</t>
  </si>
  <si>
    <t>通信</t>
  </si>
  <si>
    <t>2891</t>
  </si>
  <si>
    <t>ガス・石油機器・暖房・調理装置</t>
  </si>
  <si>
    <t>放送</t>
  </si>
  <si>
    <t>2899</t>
  </si>
  <si>
    <t>情報サービス</t>
  </si>
  <si>
    <t>2911</t>
  </si>
  <si>
    <t>ボイラ・原動機</t>
  </si>
  <si>
    <t>インターネット附随サービス</t>
  </si>
  <si>
    <t>2912</t>
  </si>
  <si>
    <t>ポンプ・圧縮機</t>
  </si>
  <si>
    <t>映像・音声・文字情報制作</t>
  </si>
  <si>
    <t>2913</t>
  </si>
  <si>
    <t>運搬機械</t>
  </si>
  <si>
    <t>2914</t>
  </si>
  <si>
    <t>冷凍機・温湿調整装置</t>
  </si>
  <si>
    <t>教育</t>
  </si>
  <si>
    <t>2919</t>
  </si>
  <si>
    <t>その他のはん用機械</t>
  </si>
  <si>
    <t>研究</t>
  </si>
  <si>
    <t>3011</t>
  </si>
  <si>
    <t>農業用機械</t>
  </si>
  <si>
    <t>医療</t>
  </si>
  <si>
    <t>3012</t>
  </si>
  <si>
    <t>建設・鉱山機械</t>
  </si>
  <si>
    <t>保健衛生</t>
  </si>
  <si>
    <t>3013</t>
  </si>
  <si>
    <t>繊維機械</t>
  </si>
  <si>
    <t>社会保険・社会福祉</t>
  </si>
  <si>
    <t>3014</t>
  </si>
  <si>
    <t>生活関連産業用機械</t>
  </si>
  <si>
    <t>介護</t>
  </si>
  <si>
    <t>3015</t>
  </si>
  <si>
    <t>基礎素材産業用機械</t>
  </si>
  <si>
    <t>3016</t>
  </si>
  <si>
    <t>金属加工機械</t>
  </si>
  <si>
    <t>物品賃貸サービス</t>
  </si>
  <si>
    <t>3017</t>
  </si>
  <si>
    <t>半導体製造装置</t>
  </si>
  <si>
    <t>広告</t>
  </si>
  <si>
    <t>3019</t>
  </si>
  <si>
    <t>その他の生産用機械</t>
  </si>
  <si>
    <t>自動車整備・機械修理</t>
  </si>
  <si>
    <t>3111</t>
  </si>
  <si>
    <t>事務用機械</t>
  </si>
  <si>
    <t>その他の対事業所サービス</t>
  </si>
  <si>
    <t>3112</t>
  </si>
  <si>
    <t>サービス用・娯楽用機器</t>
  </si>
  <si>
    <t>宿泊業</t>
  </si>
  <si>
    <t>3113</t>
  </si>
  <si>
    <t>計測機器</t>
  </si>
  <si>
    <t>飲食サービス</t>
  </si>
  <si>
    <t>3114</t>
  </si>
  <si>
    <t>医療用機械器具</t>
  </si>
  <si>
    <t>洗濯・理容・美容・浴場業</t>
  </si>
  <si>
    <t>3115</t>
  </si>
  <si>
    <t>光学機械・レンズ</t>
  </si>
  <si>
    <t>娯楽サービス</t>
  </si>
  <si>
    <t>3116</t>
  </si>
  <si>
    <t>武器</t>
  </si>
  <si>
    <t>獣医業</t>
  </si>
  <si>
    <t>3211</t>
  </si>
  <si>
    <t>その他の対個人サービス</t>
  </si>
  <si>
    <t>3299</t>
  </si>
  <si>
    <t>3311</t>
  </si>
  <si>
    <t>3321</t>
  </si>
  <si>
    <t>3331</t>
  </si>
  <si>
    <t>電子応用装置</t>
  </si>
  <si>
    <t>3332</t>
  </si>
  <si>
    <t>電気計測器</t>
  </si>
  <si>
    <t>3399</t>
  </si>
  <si>
    <t>3411</t>
  </si>
  <si>
    <t>通信機器</t>
  </si>
  <si>
    <t>3412</t>
  </si>
  <si>
    <t>映像・音響機器</t>
  </si>
  <si>
    <t>資本減耗引当（社会資本等減耗分）</t>
  </si>
  <si>
    <t>3421</t>
  </si>
  <si>
    <t>3511</t>
  </si>
  <si>
    <t>3521</t>
  </si>
  <si>
    <t>トラック・バス・その他の自動車</t>
  </si>
  <si>
    <t>3522</t>
  </si>
  <si>
    <t>二輪自動車</t>
  </si>
  <si>
    <t>3531</t>
  </si>
  <si>
    <t>3541</t>
  </si>
  <si>
    <t>3591</t>
  </si>
  <si>
    <t>鉄道車両・同修理</t>
  </si>
  <si>
    <t>3592</t>
  </si>
  <si>
    <t>航空機・同修理</t>
  </si>
  <si>
    <t>3599</t>
  </si>
  <si>
    <t>その他の輸送機械</t>
  </si>
  <si>
    <t>3911</t>
  </si>
  <si>
    <t>がん具・運動用品</t>
  </si>
  <si>
    <t>3919</t>
  </si>
  <si>
    <t>3921</t>
  </si>
  <si>
    <t>4111</t>
  </si>
  <si>
    <t>住宅建築</t>
  </si>
  <si>
    <t>4112</t>
  </si>
  <si>
    <t>非住宅建築</t>
  </si>
  <si>
    <t>4121</t>
  </si>
  <si>
    <t>4131</t>
  </si>
  <si>
    <t>4191</t>
  </si>
  <si>
    <t>4611</t>
  </si>
  <si>
    <t>4621</t>
  </si>
  <si>
    <t>都市ガス</t>
  </si>
  <si>
    <t>4622</t>
  </si>
  <si>
    <t>熱供給業</t>
  </si>
  <si>
    <t>4711</t>
  </si>
  <si>
    <t>4811</t>
  </si>
  <si>
    <t>5111</t>
  </si>
  <si>
    <t>卸売</t>
  </si>
  <si>
    <t>5112</t>
  </si>
  <si>
    <t>小売</t>
  </si>
  <si>
    <t>5311</t>
  </si>
  <si>
    <t>金融</t>
  </si>
  <si>
    <t>5312</t>
  </si>
  <si>
    <t>保険</t>
  </si>
  <si>
    <t>5511</t>
  </si>
  <si>
    <t>5521</t>
  </si>
  <si>
    <t>5531</t>
  </si>
  <si>
    <t>5711</t>
  </si>
  <si>
    <t>鉄道旅客輸送</t>
  </si>
  <si>
    <t>5712</t>
  </si>
  <si>
    <t>鉄道貨物輸送</t>
  </si>
  <si>
    <t>5721</t>
  </si>
  <si>
    <t>道路旅客輸送</t>
  </si>
  <si>
    <t>5722</t>
  </si>
  <si>
    <t>道路貨物輸送（自家輸送を除く。）</t>
  </si>
  <si>
    <t>5731</t>
  </si>
  <si>
    <t>自家輸送（旅客自動車）</t>
  </si>
  <si>
    <t>5732</t>
  </si>
  <si>
    <t>自家輸送（貨物自動車）</t>
  </si>
  <si>
    <t>5741</t>
  </si>
  <si>
    <t>外洋輸送</t>
  </si>
  <si>
    <t>5742</t>
  </si>
  <si>
    <t>沿海・内水面輸送</t>
  </si>
  <si>
    <t>5743</t>
  </si>
  <si>
    <t>港湾運送</t>
  </si>
  <si>
    <t>5751</t>
  </si>
  <si>
    <t>5761</t>
  </si>
  <si>
    <t>5771</t>
  </si>
  <si>
    <t>5781</t>
  </si>
  <si>
    <t>こん包</t>
  </si>
  <si>
    <t>5789</t>
  </si>
  <si>
    <t>その他の運輸附帯サービス</t>
  </si>
  <si>
    <t>5791</t>
  </si>
  <si>
    <t>5911</t>
  </si>
  <si>
    <t>5921</t>
  </si>
  <si>
    <t>5931</t>
  </si>
  <si>
    <t>5941</t>
  </si>
  <si>
    <t>5951</t>
  </si>
  <si>
    <t>6111</t>
  </si>
  <si>
    <t>公務（中央）</t>
  </si>
  <si>
    <t>6112</t>
  </si>
  <si>
    <t>公務（地方）</t>
  </si>
  <si>
    <t>6311</t>
  </si>
  <si>
    <t>学校教育</t>
  </si>
  <si>
    <t>6312</t>
  </si>
  <si>
    <t>社会教育・その他の教育</t>
  </si>
  <si>
    <t>6321</t>
  </si>
  <si>
    <t>学術研究機関</t>
  </si>
  <si>
    <t>6322</t>
  </si>
  <si>
    <t>企業内研究開発</t>
  </si>
  <si>
    <t>6411</t>
  </si>
  <si>
    <t>6421</t>
  </si>
  <si>
    <t>6431</t>
  </si>
  <si>
    <t>6441</t>
  </si>
  <si>
    <t>6599</t>
  </si>
  <si>
    <t>6611</t>
  </si>
  <si>
    <t>物品賃貸業（貸自動車業を除く。）</t>
  </si>
  <si>
    <t>6612</t>
  </si>
  <si>
    <t>貸自動車業</t>
  </si>
  <si>
    <t>6621</t>
  </si>
  <si>
    <t>6631</t>
  </si>
  <si>
    <t>自動車整備</t>
  </si>
  <si>
    <t>6632</t>
  </si>
  <si>
    <t>機械修理</t>
  </si>
  <si>
    <t>6699</t>
  </si>
  <si>
    <t>6711</t>
  </si>
  <si>
    <t>6721</t>
  </si>
  <si>
    <t>6731</t>
  </si>
  <si>
    <t>6741</t>
  </si>
  <si>
    <t>6751</t>
  </si>
  <si>
    <t>6799</t>
  </si>
  <si>
    <t>6811</t>
  </si>
  <si>
    <t>6911</t>
  </si>
  <si>
    <t>7000</t>
  </si>
  <si>
    <t>7111</t>
  </si>
  <si>
    <t>9111</t>
  </si>
  <si>
    <t>賃金・俸給</t>
  </si>
  <si>
    <t>9112</t>
  </si>
  <si>
    <t>社会保険料（雇用主負担）</t>
  </si>
  <si>
    <t>9113</t>
  </si>
  <si>
    <t>その他の給与及び手当</t>
  </si>
  <si>
    <t>9211</t>
  </si>
  <si>
    <t>9311</t>
  </si>
  <si>
    <t>9321</t>
  </si>
  <si>
    <t>9411</t>
  </si>
  <si>
    <t>9511</t>
  </si>
  <si>
    <t>9600</t>
  </si>
  <si>
    <t>9700</t>
  </si>
  <si>
    <t>第１章　部　門　分　類　表　</t>
    <rPh sb="0" eb="1">
      <t>ダイ</t>
    </rPh>
    <rPh sb="2" eb="3">
      <t>ショウ</t>
    </rPh>
    <rPh sb="4" eb="5">
      <t>ブ</t>
    </rPh>
    <rPh sb="6" eb="7">
      <t>モン</t>
    </rPh>
    <rPh sb="8" eb="9">
      <t>ブン</t>
    </rPh>
    <rPh sb="10" eb="11">
      <t>タグイ</t>
    </rPh>
    <rPh sb="12" eb="13">
      <t>ヒョウ</t>
    </rPh>
    <phoneticPr fontId="2"/>
  </si>
  <si>
    <t>１　内生部門</t>
    <rPh sb="2" eb="4">
      <t>ナイセイ</t>
    </rPh>
    <rPh sb="4" eb="6">
      <t>ブモン</t>
    </rPh>
    <phoneticPr fontId="2"/>
  </si>
  <si>
    <t>基本分類　（行445部門×列391部門）</t>
    <rPh sb="0" eb="2">
      <t>キホン</t>
    </rPh>
    <rPh sb="2" eb="4">
      <t>ブンルイ</t>
    </rPh>
    <rPh sb="6" eb="7">
      <t>ギョウ</t>
    </rPh>
    <rPh sb="10" eb="12">
      <t>ブモン</t>
    </rPh>
    <rPh sb="13" eb="14">
      <t>レツ</t>
    </rPh>
    <rPh sb="17" eb="19">
      <t>ブモン</t>
    </rPh>
    <phoneticPr fontId="9"/>
  </si>
  <si>
    <t>統合小分類　（188部門）</t>
    <rPh sb="0" eb="2">
      <t>トウゴウ</t>
    </rPh>
    <rPh sb="2" eb="5">
      <t>ショウブンルイ</t>
    </rPh>
    <rPh sb="10" eb="12">
      <t>ブモン</t>
    </rPh>
    <phoneticPr fontId="9"/>
  </si>
  <si>
    <t>統合中分類　（108部門）</t>
    <rPh sb="0" eb="2">
      <t>トウゴウ</t>
    </rPh>
    <rPh sb="2" eb="5">
      <t>チュウブンルイ</t>
    </rPh>
    <rPh sb="10" eb="12">
      <t>ブモン</t>
    </rPh>
    <phoneticPr fontId="9"/>
  </si>
  <si>
    <t>統合大分類　（37部門）</t>
    <rPh sb="0" eb="2">
      <t>トウゴウ</t>
    </rPh>
    <rPh sb="2" eb="5">
      <t>ダイブンルイ</t>
    </rPh>
    <rPh sb="9" eb="11">
      <t>ブモン</t>
    </rPh>
    <phoneticPr fontId="9"/>
  </si>
  <si>
    <t>分類コード</t>
    <rPh sb="0" eb="2">
      <t>ブンルイ</t>
    </rPh>
    <phoneticPr fontId="2"/>
  </si>
  <si>
    <t>部　門　名</t>
    <rPh sb="0" eb="1">
      <t>ブ</t>
    </rPh>
    <rPh sb="2" eb="3">
      <t>モン</t>
    </rPh>
    <rPh sb="4" eb="5">
      <t>メイ</t>
    </rPh>
    <phoneticPr fontId="2"/>
  </si>
  <si>
    <t>分類
コード</t>
    <rPh sb="0" eb="2">
      <t>ブンルイ</t>
    </rPh>
    <phoneticPr fontId="2"/>
  </si>
  <si>
    <t>列部門</t>
    <rPh sb="0" eb="1">
      <t>レツ</t>
    </rPh>
    <rPh sb="1" eb="3">
      <t>ブモン</t>
    </rPh>
    <phoneticPr fontId="2"/>
  </si>
  <si>
    <t>行部門</t>
    <rPh sb="0" eb="1">
      <t>ギョウ</t>
    </rPh>
    <rPh sb="1" eb="3">
      <t>ブモン</t>
    </rPh>
    <phoneticPr fontId="2"/>
  </si>
  <si>
    <t>米</t>
    <rPh sb="0" eb="1">
      <t>コメ</t>
    </rPh>
    <phoneticPr fontId="9"/>
  </si>
  <si>
    <t>011</t>
  </si>
  <si>
    <t>農林漁業</t>
    <phoneticPr fontId="9"/>
  </si>
  <si>
    <t>0111</t>
    <phoneticPr fontId="2"/>
  </si>
  <si>
    <t>011</t>
    <phoneticPr fontId="2"/>
  </si>
  <si>
    <t>米</t>
    <rPh sb="0" eb="1">
      <t>コメ</t>
    </rPh>
    <phoneticPr fontId="2"/>
  </si>
  <si>
    <t>012</t>
  </si>
  <si>
    <t>稲わら</t>
    <rPh sb="0" eb="1">
      <t>イナ</t>
    </rPh>
    <phoneticPr fontId="9"/>
  </si>
  <si>
    <t>0111</t>
    <phoneticPr fontId="9"/>
  </si>
  <si>
    <t>02</t>
  </si>
  <si>
    <t>021</t>
  </si>
  <si>
    <t>麦類</t>
    <rPh sb="0" eb="2">
      <t>ムギルイ</t>
    </rPh>
    <phoneticPr fontId="9"/>
  </si>
  <si>
    <t>いも類</t>
  </si>
  <si>
    <t>豆類</t>
    <phoneticPr fontId="9"/>
  </si>
  <si>
    <t>011</t>
    <phoneticPr fontId="9"/>
  </si>
  <si>
    <t>砂糖原料作物</t>
  </si>
  <si>
    <t>飲料用作物</t>
  </si>
  <si>
    <t>09</t>
  </si>
  <si>
    <t>099</t>
  </si>
  <si>
    <t>その他の食用耕種作物</t>
  </si>
  <si>
    <t>飼料作物</t>
  </si>
  <si>
    <t>種苗</t>
  </si>
  <si>
    <t>03</t>
  </si>
  <si>
    <t>031</t>
  </si>
  <si>
    <t>花き・花木類</t>
  </si>
  <si>
    <t>その他の非食用耕種作物</t>
  </si>
  <si>
    <t>091</t>
  </si>
  <si>
    <t>葉たばこ</t>
  </si>
  <si>
    <t>092</t>
  </si>
  <si>
    <t>生ゴム（輸入）</t>
  </si>
  <si>
    <t>093</t>
  </si>
  <si>
    <t>綿花（輸入）</t>
  </si>
  <si>
    <t>他に分類されない非食用耕種作物</t>
    <rPh sb="0" eb="1">
      <t>タ</t>
    </rPh>
    <rPh sb="2" eb="4">
      <t>ブンルイ</t>
    </rPh>
    <rPh sb="8" eb="9">
      <t>ヒ</t>
    </rPh>
    <rPh sb="9" eb="11">
      <t>ショクヨウ</t>
    </rPh>
    <rPh sb="11" eb="13">
      <t>コウシュ</t>
    </rPh>
    <rPh sb="13" eb="15">
      <t>サクモツ</t>
    </rPh>
    <phoneticPr fontId="9"/>
  </si>
  <si>
    <t>酪農</t>
  </si>
  <si>
    <t>生乳</t>
    <phoneticPr fontId="9"/>
  </si>
  <si>
    <t>019</t>
  </si>
  <si>
    <t>その他の酪農生産物</t>
  </si>
  <si>
    <t>02</t>
    <phoneticPr fontId="9"/>
  </si>
  <si>
    <t>021</t>
    <phoneticPr fontId="9"/>
  </si>
  <si>
    <t>肉用牛</t>
  </si>
  <si>
    <t>03</t>
    <phoneticPr fontId="9"/>
  </si>
  <si>
    <t>031</t>
    <phoneticPr fontId="9"/>
  </si>
  <si>
    <t>豚</t>
  </si>
  <si>
    <t>04</t>
    <phoneticPr fontId="9"/>
  </si>
  <si>
    <t>041</t>
    <phoneticPr fontId="9"/>
  </si>
  <si>
    <t>鶏卵</t>
  </si>
  <si>
    <t>05</t>
    <phoneticPr fontId="9"/>
  </si>
  <si>
    <t>051</t>
    <phoneticPr fontId="9"/>
  </si>
  <si>
    <t>肉鶏</t>
  </si>
  <si>
    <t>099</t>
    <phoneticPr fontId="9"/>
  </si>
  <si>
    <t>その他の畜産</t>
  </si>
  <si>
    <t>01</t>
    <phoneticPr fontId="2"/>
  </si>
  <si>
    <t>農業サービス</t>
    <phoneticPr fontId="9"/>
  </si>
  <si>
    <t>013</t>
  </si>
  <si>
    <t>0151</t>
    <phoneticPr fontId="2"/>
  </si>
  <si>
    <t>015</t>
  </si>
  <si>
    <t>0152</t>
    <phoneticPr fontId="2"/>
  </si>
  <si>
    <t>0153</t>
    <phoneticPr fontId="2"/>
  </si>
  <si>
    <t>特用林産物（狩猟業を含む。）</t>
    <phoneticPr fontId="9"/>
  </si>
  <si>
    <t>0171</t>
    <phoneticPr fontId="2"/>
  </si>
  <si>
    <t>海面漁業</t>
    <rPh sb="0" eb="2">
      <t>カイメン</t>
    </rPh>
    <rPh sb="2" eb="4">
      <t>ギョギョウ</t>
    </rPh>
    <phoneticPr fontId="9"/>
  </si>
  <si>
    <t>017</t>
  </si>
  <si>
    <t>海面養殖業</t>
  </si>
  <si>
    <t>0172</t>
    <phoneticPr fontId="2"/>
  </si>
  <si>
    <t>001</t>
  </si>
  <si>
    <t>内水面漁業・養殖業</t>
  </si>
  <si>
    <t>内水面養殖業</t>
  </si>
  <si>
    <t>0611</t>
    <phoneticPr fontId="2"/>
  </si>
  <si>
    <t>石炭・原油・天然ガス</t>
    <phoneticPr fontId="2"/>
  </si>
  <si>
    <t>061</t>
  </si>
  <si>
    <t>石炭</t>
    <rPh sb="0" eb="2">
      <t>セキタン</t>
    </rPh>
    <phoneticPr fontId="2"/>
  </si>
  <si>
    <t>012</t>
    <phoneticPr fontId="2"/>
  </si>
  <si>
    <t>原油</t>
  </si>
  <si>
    <t>013</t>
    <phoneticPr fontId="2"/>
  </si>
  <si>
    <t>天然ガス</t>
  </si>
  <si>
    <t>0621</t>
    <phoneticPr fontId="2"/>
  </si>
  <si>
    <t>砂利・採石</t>
    <phoneticPr fontId="2"/>
  </si>
  <si>
    <t>062</t>
  </si>
  <si>
    <t>0629</t>
    <phoneticPr fontId="2"/>
  </si>
  <si>
    <t>09</t>
    <phoneticPr fontId="2"/>
  </si>
  <si>
    <t>その他の鉱物</t>
    <rPh sb="2" eb="3">
      <t>タ</t>
    </rPh>
    <rPh sb="4" eb="6">
      <t>コウブツ</t>
    </rPh>
    <phoneticPr fontId="2"/>
  </si>
  <si>
    <t>鉄鉱石</t>
  </si>
  <si>
    <t>非鉄金属鉱物</t>
  </si>
  <si>
    <t>石灰石</t>
  </si>
  <si>
    <t>094</t>
  </si>
  <si>
    <t>窯業原料鉱物（石灰石を除く。）</t>
    <rPh sb="7" eb="10">
      <t>セッカイセキ</t>
    </rPh>
    <rPh sb="11" eb="12">
      <t>ノゾ</t>
    </rPh>
    <phoneticPr fontId="2"/>
  </si>
  <si>
    <t>他に分類されない鉱物</t>
    <rPh sb="0" eb="1">
      <t>タ</t>
    </rPh>
    <rPh sb="2" eb="4">
      <t>ブンルイ</t>
    </rPh>
    <phoneticPr fontId="2"/>
  </si>
  <si>
    <t>食肉</t>
    <rPh sb="0" eb="2">
      <t>ショクニク</t>
    </rPh>
    <phoneticPr fontId="9"/>
  </si>
  <si>
    <t>111</t>
  </si>
  <si>
    <t>飲食料品</t>
    <phoneticPr fontId="9"/>
  </si>
  <si>
    <t>1111</t>
    <phoneticPr fontId="9"/>
  </si>
  <si>
    <t>02</t>
    <phoneticPr fontId="2"/>
  </si>
  <si>
    <t>021</t>
    <phoneticPr fontId="2"/>
  </si>
  <si>
    <t>酪農品</t>
  </si>
  <si>
    <t>09</t>
    <phoneticPr fontId="9"/>
  </si>
  <si>
    <t>その他の畜産食料品</t>
  </si>
  <si>
    <t>1112</t>
    <phoneticPr fontId="9"/>
  </si>
  <si>
    <t>冷凍魚介類</t>
  </si>
  <si>
    <t>塩・干・くん製品</t>
  </si>
  <si>
    <t>水産びん・かん詰</t>
  </si>
  <si>
    <t>04</t>
  </si>
  <si>
    <t>041</t>
  </si>
  <si>
    <t>ねり製品</t>
  </si>
  <si>
    <t>その他の水産食料品</t>
    <rPh sb="6" eb="9">
      <t>ショクリョウヒン</t>
    </rPh>
    <phoneticPr fontId="9"/>
  </si>
  <si>
    <t>1113</t>
    <phoneticPr fontId="9"/>
  </si>
  <si>
    <t>精穀</t>
  </si>
  <si>
    <t>111</t>
    <phoneticPr fontId="2"/>
  </si>
  <si>
    <t>（続き）食料品</t>
    <rPh sb="1" eb="2">
      <t>ツヅ</t>
    </rPh>
    <rPh sb="4" eb="7">
      <t>ショクリョウヒン</t>
    </rPh>
    <phoneticPr fontId="9"/>
  </si>
  <si>
    <t>11</t>
    <phoneticPr fontId="2"/>
  </si>
  <si>
    <t>（続き）飲食料品</t>
    <rPh sb="1" eb="2">
      <t>ツヅ</t>
    </rPh>
    <phoneticPr fontId="9"/>
  </si>
  <si>
    <t>製粉</t>
  </si>
  <si>
    <t>1114</t>
    <phoneticPr fontId="9"/>
  </si>
  <si>
    <t>めん類</t>
  </si>
  <si>
    <t>パン類</t>
  </si>
  <si>
    <t>菓子類</t>
  </si>
  <si>
    <t>1115</t>
    <phoneticPr fontId="9"/>
  </si>
  <si>
    <t>農産保存食料品</t>
    <phoneticPr fontId="9"/>
  </si>
  <si>
    <t>1116</t>
    <phoneticPr fontId="9"/>
  </si>
  <si>
    <t>砂糖</t>
    <phoneticPr fontId="9"/>
  </si>
  <si>
    <t>でん粉</t>
  </si>
  <si>
    <t>ぶどう糖・水あめ・異性化糖</t>
  </si>
  <si>
    <t>動植物油脂</t>
    <rPh sb="0" eb="1">
      <t>ウゴ</t>
    </rPh>
    <phoneticPr fontId="9"/>
  </si>
  <si>
    <t>植物油脂</t>
  </si>
  <si>
    <t>042</t>
    <phoneticPr fontId="9"/>
  </si>
  <si>
    <t>動物油脂</t>
    <rPh sb="0" eb="2">
      <t>ドウブツ</t>
    </rPh>
    <rPh sb="2" eb="4">
      <t>ユシ</t>
    </rPh>
    <phoneticPr fontId="9"/>
  </si>
  <si>
    <t>043</t>
    <phoneticPr fontId="9"/>
  </si>
  <si>
    <t>加工油脂</t>
  </si>
  <si>
    <t>044</t>
    <phoneticPr fontId="9"/>
  </si>
  <si>
    <t>植物原油かす</t>
  </si>
  <si>
    <t>05</t>
    <phoneticPr fontId="2"/>
  </si>
  <si>
    <t>051</t>
    <phoneticPr fontId="2"/>
  </si>
  <si>
    <t>調味料</t>
  </si>
  <si>
    <t>冷凍調理食品</t>
  </si>
  <si>
    <t>レトルト食品</t>
  </si>
  <si>
    <t>そう菜・すし・弁当</t>
  </si>
  <si>
    <t>清酒</t>
  </si>
  <si>
    <t>112</t>
  </si>
  <si>
    <t>ビール類</t>
    <rPh sb="3" eb="4">
      <t>ルイ</t>
    </rPh>
    <phoneticPr fontId="2"/>
  </si>
  <si>
    <t>03</t>
    <phoneticPr fontId="2"/>
  </si>
  <si>
    <t>031</t>
    <phoneticPr fontId="2"/>
  </si>
  <si>
    <t>ウイスキー類</t>
    <phoneticPr fontId="9"/>
  </si>
  <si>
    <t>その他の酒類</t>
  </si>
  <si>
    <t>茶・コーヒー</t>
  </si>
  <si>
    <t>清涼飲料</t>
  </si>
  <si>
    <t>製氷</t>
  </si>
  <si>
    <t>飼料</t>
  </si>
  <si>
    <t>113</t>
  </si>
  <si>
    <t>有機質肥料（別掲を除く。）</t>
    <phoneticPr fontId="9"/>
  </si>
  <si>
    <t>114</t>
  </si>
  <si>
    <t>1511</t>
    <phoneticPr fontId="2"/>
  </si>
  <si>
    <t>紡績糸</t>
    <phoneticPr fontId="2"/>
  </si>
  <si>
    <t>紡績糸</t>
    <rPh sb="2" eb="3">
      <t>イト</t>
    </rPh>
    <phoneticPr fontId="9"/>
  </si>
  <si>
    <t>151</t>
  </si>
  <si>
    <t>綿・スフ織物（合繊短繊維織物を含む。）</t>
    <phoneticPr fontId="9"/>
  </si>
  <si>
    <t>絹・人絹織物（合繊長繊維織物を含む。）</t>
    <phoneticPr fontId="9"/>
  </si>
  <si>
    <t>その他の織物</t>
    <phoneticPr fontId="9"/>
  </si>
  <si>
    <t>1519</t>
    <phoneticPr fontId="2"/>
  </si>
  <si>
    <t>織物製衣服</t>
  </si>
  <si>
    <t>152</t>
  </si>
  <si>
    <t>ニット製衣服</t>
  </si>
  <si>
    <t>099</t>
    <phoneticPr fontId="2"/>
  </si>
  <si>
    <t>寝具</t>
  </si>
  <si>
    <t>1529</t>
    <phoneticPr fontId="2"/>
  </si>
  <si>
    <t>じゅうたん・床敷物</t>
  </si>
  <si>
    <t>製材</t>
  </si>
  <si>
    <t>161</t>
  </si>
  <si>
    <t>合板・集成材</t>
    <rPh sb="3" eb="6">
      <t>シュウセイザイ</t>
    </rPh>
    <phoneticPr fontId="9"/>
  </si>
  <si>
    <t>木材チップ</t>
  </si>
  <si>
    <t>1621</t>
    <phoneticPr fontId="2"/>
  </si>
  <si>
    <t>木製家具</t>
    <phoneticPr fontId="2"/>
  </si>
  <si>
    <t>162</t>
  </si>
  <si>
    <t>金属製家具</t>
    <phoneticPr fontId="2"/>
  </si>
  <si>
    <t>木製建具</t>
  </si>
  <si>
    <t>その他の家具・装備品</t>
    <rPh sb="2" eb="3">
      <t>タ</t>
    </rPh>
    <phoneticPr fontId="2"/>
  </si>
  <si>
    <t>1631</t>
    <phoneticPr fontId="2"/>
  </si>
  <si>
    <t>163</t>
  </si>
  <si>
    <t>021P</t>
    <phoneticPr fontId="2"/>
  </si>
  <si>
    <t>古紙</t>
  </si>
  <si>
    <t>1632</t>
    <phoneticPr fontId="2"/>
  </si>
  <si>
    <t>洋紙・和紙</t>
  </si>
  <si>
    <t>板紙</t>
  </si>
  <si>
    <t>1633</t>
    <phoneticPr fontId="2"/>
  </si>
  <si>
    <t>段ボール</t>
  </si>
  <si>
    <t>加工紙</t>
    <rPh sb="0" eb="2">
      <t>カコウ</t>
    </rPh>
    <rPh sb="2" eb="3">
      <t>カミ</t>
    </rPh>
    <phoneticPr fontId="9"/>
  </si>
  <si>
    <t>塗工紙・建設用加工紙</t>
  </si>
  <si>
    <t>1641</t>
    <phoneticPr fontId="2"/>
  </si>
  <si>
    <t>段ボール箱</t>
  </si>
  <si>
    <t>164</t>
  </si>
  <si>
    <t>その他の紙製容器</t>
  </si>
  <si>
    <t>1649</t>
    <phoneticPr fontId="9"/>
  </si>
  <si>
    <t>01</t>
    <phoneticPr fontId="9"/>
  </si>
  <si>
    <t>1649</t>
    <phoneticPr fontId="2"/>
  </si>
  <si>
    <t>紙製衛生材料・用品</t>
    <phoneticPr fontId="9"/>
  </si>
  <si>
    <t>その他のパルプ・紙・紙加工品</t>
    <rPh sb="2" eb="3">
      <t>タ</t>
    </rPh>
    <rPh sb="8" eb="9">
      <t>カミ</t>
    </rPh>
    <rPh sb="10" eb="11">
      <t>カミ</t>
    </rPh>
    <rPh sb="11" eb="14">
      <t>カコウヒン</t>
    </rPh>
    <phoneticPr fontId="2"/>
  </si>
  <si>
    <t>191</t>
  </si>
  <si>
    <t>39</t>
    <phoneticPr fontId="2"/>
  </si>
  <si>
    <t>その他の製造工業製品
（１／３）</t>
    <phoneticPr fontId="2"/>
  </si>
  <si>
    <t>201</t>
  </si>
  <si>
    <t>202</t>
  </si>
  <si>
    <t>無機顔料</t>
  </si>
  <si>
    <t>（続き）無機化学工業製品</t>
    <rPh sb="1" eb="2">
      <t>ツヅ</t>
    </rPh>
    <phoneticPr fontId="9"/>
  </si>
  <si>
    <t>（続き）化学製品</t>
    <rPh sb="1" eb="2">
      <t>ツヅ</t>
    </rPh>
    <phoneticPr fontId="9"/>
  </si>
  <si>
    <t>圧縮ガス・液化ガス</t>
  </si>
  <si>
    <t>塩</t>
  </si>
  <si>
    <t>原塩</t>
  </si>
  <si>
    <t>032</t>
  </si>
  <si>
    <t>石油化学基礎製品</t>
  </si>
  <si>
    <t>石油化学系基礎製品</t>
    <phoneticPr fontId="9"/>
  </si>
  <si>
    <t>203</t>
  </si>
  <si>
    <t>石油化学系芳香族製品</t>
  </si>
  <si>
    <t>脂肪族中間物</t>
  </si>
  <si>
    <t>脂肪族中間物・環式中間物・合成染料・有機顔料</t>
    <phoneticPr fontId="9"/>
  </si>
  <si>
    <t>204</t>
  </si>
  <si>
    <t>有機化学工業製品（石油化学系基礎製品・合成樹脂を除く。）</t>
    <phoneticPr fontId="9"/>
  </si>
  <si>
    <t>2041</t>
    <phoneticPr fontId="2"/>
  </si>
  <si>
    <t>環式中間物・合成染料・有機顔料</t>
    <rPh sb="6" eb="8">
      <t>ゴウセイ</t>
    </rPh>
    <rPh sb="8" eb="10">
      <t>センリョウ</t>
    </rPh>
    <rPh sb="11" eb="13">
      <t>ユウキ</t>
    </rPh>
    <rPh sb="13" eb="15">
      <t>ガンリョウ</t>
    </rPh>
    <phoneticPr fontId="9"/>
  </si>
  <si>
    <t>2042</t>
    <phoneticPr fontId="2"/>
  </si>
  <si>
    <t>2049</t>
    <phoneticPr fontId="2"/>
  </si>
  <si>
    <t>メタン誘導品</t>
  </si>
  <si>
    <t>その他の有機化学工業製品</t>
    <phoneticPr fontId="2"/>
  </si>
  <si>
    <t>可塑剤</t>
  </si>
  <si>
    <t>2051</t>
    <phoneticPr fontId="2"/>
  </si>
  <si>
    <t>熱硬化性樹脂</t>
  </si>
  <si>
    <t>205</t>
  </si>
  <si>
    <t>熱可塑性樹脂</t>
  </si>
  <si>
    <t>高機能性樹脂</t>
  </si>
  <si>
    <t>その他の合成樹脂</t>
  </si>
  <si>
    <t>2061</t>
    <phoneticPr fontId="2"/>
  </si>
  <si>
    <t>化学繊維</t>
    <rPh sb="0" eb="2">
      <t>カガク</t>
    </rPh>
    <rPh sb="2" eb="4">
      <t>センイ</t>
    </rPh>
    <phoneticPr fontId="9"/>
  </si>
  <si>
    <t>206</t>
  </si>
  <si>
    <t>2071</t>
    <phoneticPr fontId="2"/>
  </si>
  <si>
    <t>207</t>
  </si>
  <si>
    <t>2081</t>
    <phoneticPr fontId="2"/>
  </si>
  <si>
    <t>油脂加工製品・界面活性剤</t>
    <phoneticPr fontId="2"/>
  </si>
  <si>
    <t>208</t>
  </si>
  <si>
    <t>油脂加工製品</t>
    <phoneticPr fontId="2"/>
  </si>
  <si>
    <t>石けん・合成洗剤</t>
  </si>
  <si>
    <t>界面活性剤（石けん・合成洗剤を除く。）</t>
    <phoneticPr fontId="9"/>
  </si>
  <si>
    <t>2082</t>
    <phoneticPr fontId="9"/>
  </si>
  <si>
    <t>2083</t>
    <phoneticPr fontId="2"/>
  </si>
  <si>
    <t>塗料</t>
  </si>
  <si>
    <t>印刷インキ</t>
    <phoneticPr fontId="2"/>
  </si>
  <si>
    <t>2084</t>
    <phoneticPr fontId="2"/>
  </si>
  <si>
    <t>2089</t>
    <phoneticPr fontId="2"/>
  </si>
  <si>
    <t>ゼラチン・接着剤</t>
  </si>
  <si>
    <t>写真感光材料</t>
  </si>
  <si>
    <t>触媒</t>
  </si>
  <si>
    <t>他に分類されない化学最終製品</t>
    <rPh sb="0" eb="1">
      <t>タ</t>
    </rPh>
    <rPh sb="2" eb="4">
      <t>ブンルイ</t>
    </rPh>
    <rPh sb="8" eb="10">
      <t>カガク</t>
    </rPh>
    <rPh sb="10" eb="12">
      <t>サイシュウ</t>
    </rPh>
    <rPh sb="12" eb="14">
      <t>セイヒン</t>
    </rPh>
    <phoneticPr fontId="9"/>
  </si>
  <si>
    <t>211</t>
  </si>
  <si>
    <t>ガソリン</t>
    <phoneticPr fontId="2"/>
  </si>
  <si>
    <t>ジェット燃料油</t>
  </si>
  <si>
    <t>灯油</t>
  </si>
  <si>
    <t>014</t>
  </si>
  <si>
    <t>軽油</t>
  </si>
  <si>
    <t>Ａ重油</t>
  </si>
  <si>
    <t>016</t>
  </si>
  <si>
    <t>Ｂ重油・Ｃ重油</t>
  </si>
  <si>
    <t>ナフサ</t>
  </si>
  <si>
    <t>018</t>
  </si>
  <si>
    <t>液化石油ガス</t>
  </si>
  <si>
    <t>その他の石油製品</t>
  </si>
  <si>
    <t>212</t>
  </si>
  <si>
    <t>コークス</t>
  </si>
  <si>
    <t>その他の石炭製品</t>
  </si>
  <si>
    <t>舗装材料</t>
  </si>
  <si>
    <t>221</t>
  </si>
  <si>
    <t>プラスチック・ゴム製品</t>
    <phoneticPr fontId="9"/>
  </si>
  <si>
    <t>プラスチックフィルム・シート</t>
  </si>
  <si>
    <t>プラスチック板・管・棒</t>
  </si>
  <si>
    <t>プラスチック発泡製品</t>
  </si>
  <si>
    <t>工業用プラスチック製品</t>
  </si>
  <si>
    <t>強化プラスチック製品</t>
  </si>
  <si>
    <t>プラスチック製容器</t>
  </si>
  <si>
    <t>プラスチック製日用雑貨・食卓用品</t>
  </si>
  <si>
    <t>その他のプラスチック製品</t>
  </si>
  <si>
    <t>2221</t>
    <phoneticPr fontId="2"/>
  </si>
  <si>
    <t>222</t>
  </si>
  <si>
    <t>2229</t>
    <phoneticPr fontId="2"/>
  </si>
  <si>
    <t>2229</t>
    <phoneticPr fontId="9"/>
  </si>
  <si>
    <t>091</t>
    <phoneticPr fontId="9"/>
  </si>
  <si>
    <t>ゴム製・プラスチック製履物</t>
  </si>
  <si>
    <t>他に分類されないゴム製品</t>
    <rPh sb="0" eb="1">
      <t>ホカ</t>
    </rPh>
    <rPh sb="2" eb="4">
      <t>ブンルイ</t>
    </rPh>
    <rPh sb="10" eb="12">
      <t>セイヒン</t>
    </rPh>
    <phoneticPr fontId="9"/>
  </si>
  <si>
    <t>2311</t>
    <phoneticPr fontId="2"/>
  </si>
  <si>
    <t>231</t>
  </si>
  <si>
    <t>なめし革・革製品・毛皮</t>
    <phoneticPr fontId="9"/>
  </si>
  <si>
    <t>その他の製造工業製品
（２／３）</t>
    <phoneticPr fontId="2"/>
  </si>
  <si>
    <t>2312</t>
    <phoneticPr fontId="9"/>
  </si>
  <si>
    <t>なめし革・革製品・毛皮（革製履物を除く。）</t>
    <phoneticPr fontId="9"/>
  </si>
  <si>
    <t>板ガラス・安全ガラス</t>
  </si>
  <si>
    <t>251</t>
  </si>
  <si>
    <t>2511</t>
    <phoneticPr fontId="2"/>
  </si>
  <si>
    <t>ガラス繊維・同製品</t>
  </si>
  <si>
    <t>その他のガラス製品</t>
  </si>
  <si>
    <t>ガラス製加工素材</t>
  </si>
  <si>
    <t>他に分類されないガラス製品</t>
    <rPh sb="0" eb="1">
      <t>タ</t>
    </rPh>
    <rPh sb="2" eb="4">
      <t>ブンルイ</t>
    </rPh>
    <rPh sb="11" eb="13">
      <t>セイヒン</t>
    </rPh>
    <phoneticPr fontId="9"/>
  </si>
  <si>
    <t>セメント</t>
  </si>
  <si>
    <t>252</t>
  </si>
  <si>
    <t>2521</t>
    <phoneticPr fontId="2"/>
  </si>
  <si>
    <t>生コンクリート</t>
  </si>
  <si>
    <t>セメント製品</t>
  </si>
  <si>
    <t>253</t>
  </si>
  <si>
    <t>建設用陶磁器</t>
  </si>
  <si>
    <t>工業用陶磁器</t>
  </si>
  <si>
    <t>日用陶磁器</t>
  </si>
  <si>
    <t>2591</t>
    <phoneticPr fontId="2"/>
  </si>
  <si>
    <t>耐火物</t>
  </si>
  <si>
    <t>259</t>
  </si>
  <si>
    <t>その他の建設用土石製品</t>
  </si>
  <si>
    <t>炭素・黒鉛製品</t>
    <phoneticPr fontId="9"/>
  </si>
  <si>
    <t>研磨材</t>
  </si>
  <si>
    <t>銑鉄</t>
  </si>
  <si>
    <t>261</t>
  </si>
  <si>
    <t>フェロアロイ</t>
  </si>
  <si>
    <t>粗鋼（転炉）</t>
  </si>
  <si>
    <t>粗鋼（電気炉）</t>
  </si>
  <si>
    <t>011P</t>
  </si>
  <si>
    <t>鉄屑</t>
    <phoneticPr fontId="9"/>
  </si>
  <si>
    <t>2612</t>
    <phoneticPr fontId="2"/>
  </si>
  <si>
    <t>262</t>
  </si>
  <si>
    <t>冷間仕上鋼材</t>
  </si>
  <si>
    <t>めっき鋼材</t>
  </si>
  <si>
    <t>鋳鍛鋼</t>
  </si>
  <si>
    <t>鋳鍛造品（鉄）</t>
    <phoneticPr fontId="9"/>
  </si>
  <si>
    <t>263</t>
  </si>
  <si>
    <t>鋳鉄管</t>
  </si>
  <si>
    <t>鋳鉄品・鍛工品（鉄）</t>
    <phoneticPr fontId="9"/>
  </si>
  <si>
    <t>2699</t>
    <phoneticPr fontId="2"/>
  </si>
  <si>
    <t>鉄鋼シャースリット業</t>
  </si>
  <si>
    <t>269</t>
  </si>
  <si>
    <t>銅</t>
  </si>
  <si>
    <t>271</t>
  </si>
  <si>
    <t>鉛・亜鉛（再生を含む。）</t>
    <phoneticPr fontId="9"/>
  </si>
  <si>
    <t>アルミニウム（再生を含む。）</t>
    <phoneticPr fontId="9"/>
  </si>
  <si>
    <t>その他の非鉄金属地金</t>
  </si>
  <si>
    <t>011P</t>
    <phoneticPr fontId="2"/>
  </si>
  <si>
    <t>2712</t>
    <phoneticPr fontId="2"/>
  </si>
  <si>
    <t>272</t>
  </si>
  <si>
    <t>光ファイバケーブル</t>
  </si>
  <si>
    <t>2729</t>
    <phoneticPr fontId="2"/>
  </si>
  <si>
    <t>伸銅品</t>
  </si>
  <si>
    <t>アルミ圧延製品</t>
  </si>
  <si>
    <t>非鉄金属素形材</t>
  </si>
  <si>
    <t>核燃料</t>
  </si>
  <si>
    <t>281</t>
  </si>
  <si>
    <t>建設用・建築用金属製品</t>
    <phoneticPr fontId="9"/>
  </si>
  <si>
    <t>ガス・石油機器・暖房・調理装置</t>
    <rPh sb="8" eb="10">
      <t>ダンボウ</t>
    </rPh>
    <rPh sb="11" eb="13">
      <t>チョウリ</t>
    </rPh>
    <rPh sb="13" eb="15">
      <t>ソウチ</t>
    </rPh>
    <phoneticPr fontId="2"/>
  </si>
  <si>
    <t>ガス・石油機器・暖房・調理装置</t>
    <phoneticPr fontId="9"/>
  </si>
  <si>
    <t>289</t>
  </si>
  <si>
    <t>ボルト・ナット・リベット・スプリング</t>
    <phoneticPr fontId="2"/>
  </si>
  <si>
    <t>金属製容器・製缶板金製品</t>
    <phoneticPr fontId="2"/>
  </si>
  <si>
    <t>配管工事附属品・粉末や金製品・道具類</t>
    <rPh sb="4" eb="6">
      <t>フゾク</t>
    </rPh>
    <phoneticPr fontId="2"/>
  </si>
  <si>
    <t>配管工事附属品</t>
    <rPh sb="4" eb="6">
      <t>フゾク</t>
    </rPh>
    <phoneticPr fontId="9"/>
  </si>
  <si>
    <t>粉末や金製品</t>
    <phoneticPr fontId="2"/>
  </si>
  <si>
    <t>033</t>
  </si>
  <si>
    <t>刃物・道具類</t>
    <phoneticPr fontId="2"/>
  </si>
  <si>
    <t>2911</t>
    <phoneticPr fontId="2"/>
  </si>
  <si>
    <t>ボイラ</t>
  </si>
  <si>
    <t>291</t>
  </si>
  <si>
    <t>タービン</t>
  </si>
  <si>
    <t>原動機</t>
  </si>
  <si>
    <t>2912</t>
    <phoneticPr fontId="2"/>
  </si>
  <si>
    <t>ポンプ・圧縮機</t>
    <phoneticPr fontId="2"/>
  </si>
  <si>
    <t>2913</t>
    <phoneticPr fontId="2"/>
  </si>
  <si>
    <t>2914</t>
    <phoneticPr fontId="2"/>
  </si>
  <si>
    <t>2919</t>
    <phoneticPr fontId="2"/>
  </si>
  <si>
    <t>ベアリング</t>
  </si>
  <si>
    <t>その他のはん用機械</t>
    <rPh sb="2" eb="3">
      <t>タ</t>
    </rPh>
    <rPh sb="6" eb="7">
      <t>ヨウ</t>
    </rPh>
    <rPh sb="7" eb="9">
      <t>キカイ</t>
    </rPh>
    <phoneticPr fontId="2"/>
  </si>
  <si>
    <t>3011</t>
    <phoneticPr fontId="2"/>
  </si>
  <si>
    <t>農業用機械</t>
    <rPh sb="2" eb="3">
      <t>ヨウ</t>
    </rPh>
    <phoneticPr fontId="2"/>
  </si>
  <si>
    <t>301</t>
  </si>
  <si>
    <t>3012</t>
    <phoneticPr fontId="2"/>
  </si>
  <si>
    <t>建設・鉱山機械</t>
    <rPh sb="0" eb="2">
      <t>ケンセツ</t>
    </rPh>
    <rPh sb="3" eb="5">
      <t>コウザン</t>
    </rPh>
    <phoneticPr fontId="2"/>
  </si>
  <si>
    <t>3013</t>
    <phoneticPr fontId="2"/>
  </si>
  <si>
    <t>3014</t>
    <phoneticPr fontId="2"/>
  </si>
  <si>
    <t>生活関連産業用機械</t>
    <rPh sb="7" eb="9">
      <t>キカイ</t>
    </rPh>
    <phoneticPr fontId="2"/>
  </si>
  <si>
    <t>3015</t>
    <phoneticPr fontId="2"/>
  </si>
  <si>
    <t>化学機械</t>
  </si>
  <si>
    <t>鋳造装置・プラスチック加工機械</t>
    <phoneticPr fontId="2"/>
  </si>
  <si>
    <t>3016</t>
    <phoneticPr fontId="2"/>
  </si>
  <si>
    <t>金属工作機械</t>
  </si>
  <si>
    <t>機械工具</t>
  </si>
  <si>
    <t>3017</t>
    <phoneticPr fontId="2"/>
  </si>
  <si>
    <t>3019</t>
    <phoneticPr fontId="2"/>
  </si>
  <si>
    <t>金型</t>
  </si>
  <si>
    <t>真空装置・真空機器</t>
    <rPh sb="0" eb="2">
      <t>シンクウ</t>
    </rPh>
    <rPh sb="2" eb="4">
      <t>ソウチ</t>
    </rPh>
    <rPh sb="5" eb="7">
      <t>シンクウ</t>
    </rPh>
    <rPh sb="7" eb="9">
      <t>キキ</t>
    </rPh>
    <phoneticPr fontId="2"/>
  </si>
  <si>
    <t>ロボット</t>
    <phoneticPr fontId="9"/>
  </si>
  <si>
    <t>その他の生産用機械</t>
    <rPh sb="4" eb="7">
      <t>セイサンヨウ</t>
    </rPh>
    <rPh sb="7" eb="9">
      <t>キカイ</t>
    </rPh>
    <phoneticPr fontId="2"/>
  </si>
  <si>
    <t>複写機</t>
  </si>
  <si>
    <t>311</t>
  </si>
  <si>
    <t>3111</t>
    <phoneticPr fontId="2"/>
  </si>
  <si>
    <t>その他の事務用機械</t>
  </si>
  <si>
    <t>サービス用・娯楽用機器</t>
    <rPh sb="6" eb="9">
      <t>ゴラクヨウ</t>
    </rPh>
    <phoneticPr fontId="9"/>
  </si>
  <si>
    <t>3113</t>
    <phoneticPr fontId="2"/>
  </si>
  <si>
    <t>計測機器</t>
    <rPh sb="0" eb="2">
      <t>ケイソク</t>
    </rPh>
    <rPh sb="2" eb="4">
      <t>キキ</t>
    </rPh>
    <phoneticPr fontId="2"/>
  </si>
  <si>
    <t>3114</t>
    <phoneticPr fontId="2"/>
  </si>
  <si>
    <t>3115</t>
    <phoneticPr fontId="2"/>
  </si>
  <si>
    <t>光学機械・レンズ</t>
    <rPh sb="0" eb="2">
      <t>コウガク</t>
    </rPh>
    <rPh sb="2" eb="4">
      <t>キカイ</t>
    </rPh>
    <phoneticPr fontId="2"/>
  </si>
  <si>
    <t>3116</t>
    <phoneticPr fontId="2"/>
  </si>
  <si>
    <t>3211</t>
    <phoneticPr fontId="2"/>
  </si>
  <si>
    <t>半導体素子</t>
  </si>
  <si>
    <t>321</t>
  </si>
  <si>
    <t>集積回路</t>
  </si>
  <si>
    <t>液晶パネル</t>
    <phoneticPr fontId="2"/>
  </si>
  <si>
    <t>3211</t>
    <phoneticPr fontId="9"/>
  </si>
  <si>
    <t>フラットパネル・電子管</t>
    <rPh sb="8" eb="11">
      <t>デンシカン</t>
    </rPh>
    <phoneticPr fontId="9"/>
  </si>
  <si>
    <t>3299</t>
    <phoneticPr fontId="9"/>
  </si>
  <si>
    <t>記録メディア</t>
    <rPh sb="0" eb="2">
      <t>キロク</t>
    </rPh>
    <phoneticPr fontId="9"/>
  </si>
  <si>
    <t>329</t>
  </si>
  <si>
    <t>3299</t>
    <phoneticPr fontId="2"/>
  </si>
  <si>
    <t>電子回路</t>
    <rPh sb="0" eb="2">
      <t>デンシ</t>
    </rPh>
    <rPh sb="2" eb="4">
      <t>カイロ</t>
    </rPh>
    <phoneticPr fontId="2"/>
  </si>
  <si>
    <t>その他の電子部品</t>
    <rPh sb="6" eb="7">
      <t>ブ</t>
    </rPh>
    <phoneticPr fontId="2"/>
  </si>
  <si>
    <t>3311</t>
    <phoneticPr fontId="2"/>
  </si>
  <si>
    <t>回転電気機械</t>
  </si>
  <si>
    <t>331</t>
  </si>
  <si>
    <t>発電機器</t>
  </si>
  <si>
    <t>電動機</t>
  </si>
  <si>
    <t>変圧器・変成器</t>
  </si>
  <si>
    <t>開閉制御装置・配電盤</t>
    <phoneticPr fontId="2"/>
  </si>
  <si>
    <t>04</t>
    <phoneticPr fontId="2"/>
  </si>
  <si>
    <t>041</t>
    <phoneticPr fontId="2"/>
  </si>
  <si>
    <t>配線器具</t>
    <rPh sb="0" eb="2">
      <t>ハイセン</t>
    </rPh>
    <rPh sb="2" eb="4">
      <t>キグ</t>
    </rPh>
    <phoneticPr fontId="2"/>
  </si>
  <si>
    <t>内燃機関電装品</t>
    <rPh sb="0" eb="2">
      <t>ナイネン</t>
    </rPh>
    <rPh sb="2" eb="4">
      <t>キカン</t>
    </rPh>
    <rPh sb="4" eb="7">
      <t>デンソウヒン</t>
    </rPh>
    <phoneticPr fontId="2"/>
  </si>
  <si>
    <t>その他の産業用電気機器</t>
    <rPh sb="7" eb="9">
      <t>デンキ</t>
    </rPh>
    <rPh sb="9" eb="11">
      <t>キキ</t>
    </rPh>
    <phoneticPr fontId="2"/>
  </si>
  <si>
    <t>3321</t>
    <phoneticPr fontId="2"/>
  </si>
  <si>
    <t>民生用エアコンディショナ</t>
    <rPh sb="0" eb="2">
      <t>ミンセイ</t>
    </rPh>
    <rPh sb="2" eb="3">
      <t>ヨウ</t>
    </rPh>
    <phoneticPr fontId="2"/>
  </si>
  <si>
    <t>332</t>
  </si>
  <si>
    <t>民生用電気機器（エアコンを除く。）</t>
    <rPh sb="0" eb="2">
      <t>ミンセイ</t>
    </rPh>
    <rPh sb="2" eb="3">
      <t>ヨウ</t>
    </rPh>
    <rPh sb="3" eb="5">
      <t>デンキ</t>
    </rPh>
    <rPh sb="5" eb="7">
      <t>キキ</t>
    </rPh>
    <phoneticPr fontId="2"/>
  </si>
  <si>
    <t>3331</t>
    <phoneticPr fontId="2"/>
  </si>
  <si>
    <t>333</t>
  </si>
  <si>
    <t>3332</t>
    <phoneticPr fontId="2"/>
  </si>
  <si>
    <t>3399</t>
    <phoneticPr fontId="2"/>
  </si>
  <si>
    <t>電球類</t>
  </si>
  <si>
    <t>339</t>
  </si>
  <si>
    <t>電気照明器具</t>
  </si>
  <si>
    <t>電池</t>
  </si>
  <si>
    <t>その他の電気機械器具</t>
  </si>
  <si>
    <t>3411</t>
    <phoneticPr fontId="2"/>
  </si>
  <si>
    <t>有線電気通信機器</t>
  </si>
  <si>
    <t>341</t>
  </si>
  <si>
    <t>携帯電話機</t>
    <rPh sb="0" eb="2">
      <t>ケイタイ</t>
    </rPh>
    <rPh sb="2" eb="4">
      <t>デンワ</t>
    </rPh>
    <rPh sb="4" eb="5">
      <t>キ</t>
    </rPh>
    <phoneticPr fontId="2"/>
  </si>
  <si>
    <t>無線電気通信機器（携帯電話機を除く。）</t>
    <rPh sb="9" eb="11">
      <t>ケイタイ</t>
    </rPh>
    <rPh sb="11" eb="13">
      <t>デンワ</t>
    </rPh>
    <rPh sb="13" eb="14">
      <t>キ</t>
    </rPh>
    <phoneticPr fontId="2"/>
  </si>
  <si>
    <t>3411</t>
    <phoneticPr fontId="9"/>
  </si>
  <si>
    <t>ラジオ・テレビ受信機</t>
  </si>
  <si>
    <t>その他の電気通信機器</t>
  </si>
  <si>
    <t>3412</t>
    <phoneticPr fontId="9"/>
  </si>
  <si>
    <t>ビデオ機器・デジタルカメラ</t>
  </si>
  <si>
    <t>電気音響機器</t>
  </si>
  <si>
    <t>3421</t>
    <phoneticPr fontId="2"/>
  </si>
  <si>
    <t>パーソナルコンピュータ</t>
    <phoneticPr fontId="2"/>
  </si>
  <si>
    <t>342</t>
  </si>
  <si>
    <t>電子計算機本体（パソコンを除く。）</t>
    <rPh sb="0" eb="2">
      <t>デンシ</t>
    </rPh>
    <rPh sb="2" eb="5">
      <t>ケイサンキ</t>
    </rPh>
    <rPh sb="5" eb="7">
      <t>ホンタイ</t>
    </rPh>
    <phoneticPr fontId="2"/>
  </si>
  <si>
    <t>電子計算機附属装置</t>
    <rPh sb="5" eb="7">
      <t>フゾク</t>
    </rPh>
    <phoneticPr fontId="2"/>
  </si>
  <si>
    <t>3511</t>
    <phoneticPr fontId="2"/>
  </si>
  <si>
    <t>乗用車（ハイブリッド車）</t>
  </si>
  <si>
    <t>351</t>
  </si>
  <si>
    <t>乗用車（ハイブリッド車を除く。）</t>
    <phoneticPr fontId="2"/>
  </si>
  <si>
    <t>3521</t>
    <phoneticPr fontId="2"/>
  </si>
  <si>
    <t>352</t>
  </si>
  <si>
    <t>3522</t>
    <phoneticPr fontId="2"/>
  </si>
  <si>
    <t>3531</t>
    <phoneticPr fontId="2"/>
  </si>
  <si>
    <t>自動車用内燃機関</t>
    <phoneticPr fontId="2"/>
  </si>
  <si>
    <t>353</t>
  </si>
  <si>
    <t>自動車部品</t>
  </si>
  <si>
    <t>3541</t>
    <phoneticPr fontId="2"/>
  </si>
  <si>
    <t>鋼船</t>
  </si>
  <si>
    <t>354</t>
  </si>
  <si>
    <t>その他の船舶</t>
  </si>
  <si>
    <t>舶用内燃機関</t>
  </si>
  <si>
    <t>10</t>
  </si>
  <si>
    <t>101</t>
  </si>
  <si>
    <t>船舶修理</t>
  </si>
  <si>
    <t>3591</t>
    <phoneticPr fontId="2"/>
  </si>
  <si>
    <t>鉄道車両</t>
  </si>
  <si>
    <t>359</t>
  </si>
  <si>
    <t>鉄道車両修理</t>
  </si>
  <si>
    <t>3592</t>
    <phoneticPr fontId="2"/>
  </si>
  <si>
    <t>航空機</t>
  </si>
  <si>
    <t>航空機修理</t>
  </si>
  <si>
    <t>3599</t>
    <phoneticPr fontId="2"/>
  </si>
  <si>
    <t>自転車</t>
  </si>
  <si>
    <t>がん具</t>
    <phoneticPr fontId="2"/>
  </si>
  <si>
    <t>391</t>
  </si>
  <si>
    <t>その他の製造工業製品
（３／３）</t>
    <phoneticPr fontId="2"/>
  </si>
  <si>
    <t>運動用品</t>
  </si>
  <si>
    <t>身辺細貨品</t>
  </si>
  <si>
    <t>3919</t>
    <phoneticPr fontId="2"/>
  </si>
  <si>
    <t>時計</t>
  </si>
  <si>
    <t>楽器</t>
  </si>
  <si>
    <t>筆記具・文具</t>
  </si>
  <si>
    <t>051</t>
  </si>
  <si>
    <t>畳・わら加工品</t>
  </si>
  <si>
    <t>06</t>
    <phoneticPr fontId="2"/>
  </si>
  <si>
    <t>061</t>
    <phoneticPr fontId="2"/>
  </si>
  <si>
    <t>情報記録物</t>
  </si>
  <si>
    <t>3921</t>
    <phoneticPr fontId="2"/>
  </si>
  <si>
    <t>再生資源回収・加工処理</t>
    <rPh sb="0" eb="2">
      <t>サイセイ</t>
    </rPh>
    <rPh sb="2" eb="4">
      <t>シゲン</t>
    </rPh>
    <rPh sb="4" eb="6">
      <t>カイシュウ</t>
    </rPh>
    <rPh sb="7" eb="9">
      <t>カコウ</t>
    </rPh>
    <rPh sb="9" eb="11">
      <t>ショリ</t>
    </rPh>
    <phoneticPr fontId="2"/>
  </si>
  <si>
    <t>392</t>
  </si>
  <si>
    <t>住宅建築（木造）</t>
  </si>
  <si>
    <t>411</t>
  </si>
  <si>
    <t>住宅建築（非木造）</t>
  </si>
  <si>
    <t>非住宅建築（木造）</t>
  </si>
  <si>
    <t>非住宅建築（非木造）</t>
  </si>
  <si>
    <t>412</t>
  </si>
  <si>
    <t>道路関係公共事業</t>
  </si>
  <si>
    <t>413</t>
  </si>
  <si>
    <t>河川・下水道・その他の公共事業</t>
  </si>
  <si>
    <t>農林関係公共事業</t>
  </si>
  <si>
    <t>4191</t>
    <phoneticPr fontId="2"/>
  </si>
  <si>
    <t>鉄道軌道建設</t>
    <phoneticPr fontId="9"/>
  </si>
  <si>
    <t>419</t>
  </si>
  <si>
    <t>電力施設建設</t>
  </si>
  <si>
    <t>電気通信施設建設</t>
  </si>
  <si>
    <t>4611</t>
    <phoneticPr fontId="9"/>
  </si>
  <si>
    <t>電気</t>
    <rPh sb="0" eb="2">
      <t>デンキ</t>
    </rPh>
    <phoneticPr fontId="9"/>
  </si>
  <si>
    <t>電気</t>
    <phoneticPr fontId="2"/>
  </si>
  <si>
    <t>461</t>
  </si>
  <si>
    <t>電気・ガス・熱供給</t>
    <rPh sb="0" eb="2">
      <t>デンキ</t>
    </rPh>
    <phoneticPr fontId="2"/>
  </si>
  <si>
    <t>電気（火力（バイオマス・廃棄物を含む。））</t>
    <phoneticPr fontId="2"/>
  </si>
  <si>
    <t>電気（原子力）</t>
  </si>
  <si>
    <t>電気（水力、地熱、太陽光、風力等）</t>
  </si>
  <si>
    <t>4621</t>
    <phoneticPr fontId="9"/>
  </si>
  <si>
    <t>462</t>
  </si>
  <si>
    <t>4622</t>
    <phoneticPr fontId="9"/>
  </si>
  <si>
    <t>4711</t>
    <phoneticPr fontId="9"/>
  </si>
  <si>
    <t>上水道・簡易水道</t>
  </si>
  <si>
    <t>471</t>
  </si>
  <si>
    <t>工業用水</t>
  </si>
  <si>
    <t>下水道★★</t>
    <phoneticPr fontId="9"/>
  </si>
  <si>
    <t>4811</t>
    <phoneticPr fontId="2"/>
  </si>
  <si>
    <t>廃棄物処理（公営）★★</t>
  </si>
  <si>
    <t>481</t>
  </si>
  <si>
    <t>511</t>
  </si>
  <si>
    <t>5311</t>
    <phoneticPr fontId="9"/>
  </si>
  <si>
    <t>531</t>
  </si>
  <si>
    <t>公的金融（ＦＩＳＩＭ）</t>
    <phoneticPr fontId="2"/>
  </si>
  <si>
    <t>民間金融（ＦＩＳＩＭ）</t>
    <phoneticPr fontId="2"/>
  </si>
  <si>
    <t>公的金融（手数料）</t>
  </si>
  <si>
    <t>民間金融（手数料）</t>
  </si>
  <si>
    <t>5312</t>
    <phoneticPr fontId="9"/>
  </si>
  <si>
    <t>生命保険</t>
  </si>
  <si>
    <t>損害保険</t>
  </si>
  <si>
    <t>5511</t>
    <phoneticPr fontId="9"/>
  </si>
  <si>
    <t>不動産仲介・管理業</t>
  </si>
  <si>
    <t>551</t>
  </si>
  <si>
    <t>不動産賃貸業</t>
  </si>
  <si>
    <t>住宅賃貸料</t>
    <phoneticPr fontId="2"/>
  </si>
  <si>
    <t>552</t>
  </si>
  <si>
    <t>住宅賃貸料（帰属家賃）</t>
    <rPh sb="0" eb="2">
      <t>ジュウタク</t>
    </rPh>
    <rPh sb="2" eb="5">
      <t>チンタイリョウ</t>
    </rPh>
    <rPh sb="6" eb="8">
      <t>キゾク</t>
    </rPh>
    <rPh sb="8" eb="10">
      <t>ヤチン</t>
    </rPh>
    <phoneticPr fontId="2"/>
  </si>
  <si>
    <t>553</t>
  </si>
  <si>
    <t>5711</t>
    <phoneticPr fontId="2"/>
  </si>
  <si>
    <t>571</t>
  </si>
  <si>
    <t>5712</t>
    <phoneticPr fontId="9"/>
  </si>
  <si>
    <t>5721</t>
    <phoneticPr fontId="9"/>
  </si>
  <si>
    <t>バス</t>
  </si>
  <si>
    <t>572</t>
  </si>
  <si>
    <t>ハイヤー・タクシー</t>
  </si>
  <si>
    <t>5722</t>
    <phoneticPr fontId="9"/>
  </si>
  <si>
    <t>道路貨物輸送（自家輸送を除く。）</t>
    <rPh sb="7" eb="9">
      <t>ジカ</t>
    </rPh>
    <rPh sb="9" eb="11">
      <t>ユソウ</t>
    </rPh>
    <phoneticPr fontId="2"/>
  </si>
  <si>
    <t>5731</t>
    <phoneticPr fontId="9"/>
  </si>
  <si>
    <t>01P</t>
  </si>
  <si>
    <t>自家輸送（旅客自動車）</t>
    <rPh sb="2" eb="4">
      <t>ユソウ</t>
    </rPh>
    <rPh sb="7" eb="10">
      <t>ジドウシャ</t>
    </rPh>
    <phoneticPr fontId="2"/>
  </si>
  <si>
    <t>573</t>
  </si>
  <si>
    <t>（続き）運輸・郵便</t>
    <rPh sb="1" eb="2">
      <t>ツヅ</t>
    </rPh>
    <phoneticPr fontId="9"/>
  </si>
  <si>
    <t>5732</t>
    <phoneticPr fontId="9"/>
  </si>
  <si>
    <t>自家輸送（貨物自動車）</t>
    <rPh sb="2" eb="4">
      <t>ユソウ</t>
    </rPh>
    <rPh sb="7" eb="10">
      <t>ジドウシャ</t>
    </rPh>
    <phoneticPr fontId="2"/>
  </si>
  <si>
    <t>5741</t>
    <phoneticPr fontId="9"/>
  </si>
  <si>
    <t>574</t>
  </si>
  <si>
    <t>5742</t>
    <phoneticPr fontId="9"/>
  </si>
  <si>
    <t>沿海・内水面旅客輸送</t>
  </si>
  <si>
    <t>沿海・内水面貨物輸送</t>
  </si>
  <si>
    <t>5743</t>
    <phoneticPr fontId="9"/>
  </si>
  <si>
    <t>5751</t>
    <phoneticPr fontId="9"/>
  </si>
  <si>
    <t>575</t>
  </si>
  <si>
    <t>国際航空輸送</t>
  </si>
  <si>
    <t>国内航空旅客輸送</t>
  </si>
  <si>
    <t>国内航空貨物輸送</t>
  </si>
  <si>
    <t>航空機使用事業</t>
  </si>
  <si>
    <t>5761</t>
    <phoneticPr fontId="9"/>
  </si>
  <si>
    <t>貨物利用運送</t>
    <rPh sb="2" eb="4">
      <t>リヨウ</t>
    </rPh>
    <rPh sb="4" eb="6">
      <t>ウンソウ</t>
    </rPh>
    <phoneticPr fontId="2"/>
  </si>
  <si>
    <t>576</t>
  </si>
  <si>
    <t>5771</t>
    <phoneticPr fontId="9"/>
  </si>
  <si>
    <t>577</t>
  </si>
  <si>
    <t>5781</t>
    <phoneticPr fontId="9"/>
  </si>
  <si>
    <t>578</t>
  </si>
  <si>
    <t>道路輸送施設提供</t>
  </si>
  <si>
    <t>水運施設管理（国公営）★★</t>
    <rPh sb="7" eb="10">
      <t>コッコウエイ</t>
    </rPh>
    <phoneticPr fontId="9"/>
  </si>
  <si>
    <t>水運施設管理</t>
    <rPh sb="0" eb="2">
      <t>スイウン</t>
    </rPh>
    <rPh sb="2" eb="4">
      <t>シセツ</t>
    </rPh>
    <rPh sb="4" eb="6">
      <t>カンリ</t>
    </rPh>
    <phoneticPr fontId="9"/>
  </si>
  <si>
    <t>水運附帯サービス</t>
    <rPh sb="2" eb="4">
      <t>フタイ</t>
    </rPh>
    <phoneticPr fontId="2"/>
  </si>
  <si>
    <t>05</t>
  </si>
  <si>
    <t>航空施設管理（公営）★★</t>
    <phoneticPr fontId="9"/>
  </si>
  <si>
    <t>航空施設管理</t>
    <phoneticPr fontId="9"/>
  </si>
  <si>
    <t>07</t>
  </si>
  <si>
    <t>071</t>
  </si>
  <si>
    <t>航空附帯サービス</t>
    <rPh sb="2" eb="4">
      <t>フタイ</t>
    </rPh>
    <phoneticPr fontId="2"/>
  </si>
  <si>
    <t>5789</t>
    <phoneticPr fontId="9"/>
  </si>
  <si>
    <t>旅行・その他の運輸附帯サービス</t>
    <rPh sb="9" eb="11">
      <t>フタイ</t>
    </rPh>
    <phoneticPr fontId="2"/>
  </si>
  <si>
    <t>5791</t>
    <phoneticPr fontId="2"/>
  </si>
  <si>
    <t>郵便・信書便</t>
    <rPh sb="3" eb="5">
      <t>シンショ</t>
    </rPh>
    <rPh sb="5" eb="6">
      <t>ビン</t>
    </rPh>
    <phoneticPr fontId="2"/>
  </si>
  <si>
    <t>579</t>
  </si>
  <si>
    <t>5911</t>
    <phoneticPr fontId="9"/>
  </si>
  <si>
    <t>固定電気通信</t>
    <rPh sb="0" eb="2">
      <t>コテイ</t>
    </rPh>
    <rPh sb="2" eb="4">
      <t>デンキ</t>
    </rPh>
    <rPh sb="4" eb="6">
      <t>ツウシン</t>
    </rPh>
    <phoneticPr fontId="9"/>
  </si>
  <si>
    <t>通信</t>
    <phoneticPr fontId="9"/>
  </si>
  <si>
    <t>591</t>
  </si>
  <si>
    <t>5911</t>
    <phoneticPr fontId="2"/>
  </si>
  <si>
    <t>移動電気通信</t>
    <rPh sb="0" eb="2">
      <t>イドウ</t>
    </rPh>
    <rPh sb="2" eb="4">
      <t>デンキ</t>
    </rPh>
    <rPh sb="4" eb="6">
      <t>ツウシン</t>
    </rPh>
    <phoneticPr fontId="2"/>
  </si>
  <si>
    <t>電気通信に附帯するサービス</t>
    <rPh sb="0" eb="2">
      <t>デンキ</t>
    </rPh>
    <rPh sb="2" eb="4">
      <t>ツウシン</t>
    </rPh>
    <rPh sb="5" eb="7">
      <t>フタイ</t>
    </rPh>
    <phoneticPr fontId="9"/>
  </si>
  <si>
    <t>5921</t>
    <phoneticPr fontId="9"/>
  </si>
  <si>
    <t>公共放送</t>
  </si>
  <si>
    <t>592</t>
  </si>
  <si>
    <t>民間放送</t>
  </si>
  <si>
    <t>有線放送</t>
  </si>
  <si>
    <t>5931</t>
    <phoneticPr fontId="2"/>
  </si>
  <si>
    <t>情報サービス</t>
    <phoneticPr fontId="9"/>
  </si>
  <si>
    <t>593</t>
  </si>
  <si>
    <t>ソフトウェア業</t>
  </si>
  <si>
    <t>情報処理・提供サービス</t>
  </si>
  <si>
    <t>5941</t>
    <phoneticPr fontId="2"/>
  </si>
  <si>
    <t>インターネット附随サービス</t>
    <rPh sb="7" eb="9">
      <t>フズイ</t>
    </rPh>
    <phoneticPr fontId="2"/>
  </si>
  <si>
    <t>594</t>
  </si>
  <si>
    <t>5951</t>
    <phoneticPr fontId="2"/>
  </si>
  <si>
    <t>映像・音声・文字情報制作（新聞・出版を除く。）</t>
    <rPh sb="0" eb="2">
      <t>エイゾウ</t>
    </rPh>
    <rPh sb="3" eb="5">
      <t>オンセイ</t>
    </rPh>
    <rPh sb="6" eb="8">
      <t>モジ</t>
    </rPh>
    <rPh sb="8" eb="10">
      <t>ジョウホウ</t>
    </rPh>
    <rPh sb="10" eb="12">
      <t>セイサク</t>
    </rPh>
    <rPh sb="13" eb="15">
      <t>シンブン</t>
    </rPh>
    <rPh sb="16" eb="18">
      <t>シュッパン</t>
    </rPh>
    <rPh sb="19" eb="20">
      <t>ノゾ</t>
    </rPh>
    <phoneticPr fontId="2"/>
  </si>
  <si>
    <t>595</t>
  </si>
  <si>
    <t>新聞</t>
    <rPh sb="0" eb="2">
      <t>シンブン</t>
    </rPh>
    <phoneticPr fontId="2"/>
  </si>
  <si>
    <t>出版</t>
    <rPh sb="0" eb="2">
      <t>シュッパン</t>
    </rPh>
    <phoneticPr fontId="2"/>
  </si>
  <si>
    <t>公務（中央）★★</t>
  </si>
  <si>
    <t>611</t>
  </si>
  <si>
    <t>公務（地方）★★</t>
  </si>
  <si>
    <t>6311</t>
    <phoneticPr fontId="9"/>
  </si>
  <si>
    <t>学校教育（国公立）★★</t>
  </si>
  <si>
    <t>631</t>
  </si>
  <si>
    <t>学校教育（私立）★</t>
  </si>
  <si>
    <t>学校給食（国公立）★★</t>
    <rPh sb="2" eb="4">
      <t>キュウショク</t>
    </rPh>
    <phoneticPr fontId="9"/>
  </si>
  <si>
    <t>学校給食（私立）★</t>
    <rPh sb="2" eb="4">
      <t>キュウショク</t>
    </rPh>
    <phoneticPr fontId="9"/>
  </si>
  <si>
    <t>社会教育（国公立）★★</t>
  </si>
  <si>
    <t>社会教育（非営利）★</t>
  </si>
  <si>
    <t>その他の教育訓練機関（国公立）★★</t>
    <phoneticPr fontId="2"/>
  </si>
  <si>
    <t>その他の教育訓練機関</t>
  </si>
  <si>
    <t>自然科学研究機関（国公立）★★</t>
  </si>
  <si>
    <t>632</t>
    <phoneticPr fontId="2"/>
  </si>
  <si>
    <t>研究</t>
    <rPh sb="0" eb="2">
      <t>ケンキュウ</t>
    </rPh>
    <phoneticPr fontId="9"/>
  </si>
  <si>
    <t>人文・社会科学研究機関（国公立）★★</t>
    <rPh sb="3" eb="5">
      <t>シャカイ</t>
    </rPh>
    <phoneticPr fontId="9"/>
  </si>
  <si>
    <t>自然科学研究機関（非営利）★</t>
  </si>
  <si>
    <t>人文・社会科学研究機関（非営利）★</t>
    <rPh sb="3" eb="5">
      <t>シャカイ</t>
    </rPh>
    <phoneticPr fontId="9"/>
  </si>
  <si>
    <t>自然科学研究機関</t>
  </si>
  <si>
    <t>人文・社会科学研究機関</t>
    <rPh sb="3" eb="5">
      <t>シャカイ</t>
    </rPh>
    <phoneticPr fontId="9"/>
  </si>
  <si>
    <t>6322</t>
    <phoneticPr fontId="9"/>
  </si>
  <si>
    <t>医療（病院）</t>
    <rPh sb="3" eb="5">
      <t>ビョウイン</t>
    </rPh>
    <phoneticPr fontId="2"/>
  </si>
  <si>
    <t>641</t>
  </si>
  <si>
    <t>医療（一般診療所）</t>
    <rPh sb="3" eb="7">
      <t>イッパンシンリョウ</t>
    </rPh>
    <rPh sb="7" eb="8">
      <t>ショ</t>
    </rPh>
    <phoneticPr fontId="2"/>
  </si>
  <si>
    <t>医療（歯科診療）</t>
    <rPh sb="3" eb="5">
      <t>シカ</t>
    </rPh>
    <rPh sb="5" eb="7">
      <t>シンリョウ</t>
    </rPh>
    <phoneticPr fontId="2"/>
  </si>
  <si>
    <t>6411</t>
    <phoneticPr fontId="9"/>
  </si>
  <si>
    <t>医療（調剤）</t>
    <rPh sb="0" eb="2">
      <t>イリョウ</t>
    </rPh>
    <rPh sb="3" eb="5">
      <t>チョウザイ</t>
    </rPh>
    <phoneticPr fontId="9"/>
  </si>
  <si>
    <t>医療（その他の医療サービス）</t>
    <rPh sb="0" eb="2">
      <t>イリョウ</t>
    </rPh>
    <rPh sb="5" eb="6">
      <t>タ</t>
    </rPh>
    <rPh sb="7" eb="9">
      <t>イリョウ</t>
    </rPh>
    <phoneticPr fontId="2"/>
  </si>
  <si>
    <t>保健衛生（国公立）★★</t>
  </si>
  <si>
    <t>642</t>
  </si>
  <si>
    <t>社会保険事業★★</t>
    <phoneticPr fontId="9"/>
  </si>
  <si>
    <t>643</t>
  </si>
  <si>
    <t>社会福祉（国公立）★★</t>
  </si>
  <si>
    <t>社会福祉（非営利）★</t>
  </si>
  <si>
    <t>社会福祉</t>
    <phoneticPr fontId="2"/>
  </si>
  <si>
    <t>6431</t>
    <phoneticPr fontId="9"/>
  </si>
  <si>
    <t>保育所</t>
    <rPh sb="0" eb="3">
      <t>ホイクショ</t>
    </rPh>
    <phoneticPr fontId="9"/>
  </si>
  <si>
    <t>介護（施設サービス）</t>
    <rPh sb="0" eb="2">
      <t>カイゴ</t>
    </rPh>
    <rPh sb="3" eb="5">
      <t>シセツ</t>
    </rPh>
    <phoneticPr fontId="2"/>
  </si>
  <si>
    <t>644</t>
  </si>
  <si>
    <t>介護（施設サービスを除く。）</t>
    <rPh sb="0" eb="2">
      <t>カイゴ</t>
    </rPh>
    <rPh sb="3" eb="5">
      <t>シセツ</t>
    </rPh>
    <rPh sb="10" eb="11">
      <t>ノゾ</t>
    </rPh>
    <phoneticPr fontId="2"/>
  </si>
  <si>
    <t>会員制企業団体</t>
    <rPh sb="0" eb="3">
      <t>カイインセイ</t>
    </rPh>
    <rPh sb="3" eb="5">
      <t>キギョウ</t>
    </rPh>
    <rPh sb="5" eb="7">
      <t>ダンタイ</t>
    </rPh>
    <phoneticPr fontId="9"/>
  </si>
  <si>
    <t>他に分類されない会員制団体</t>
    <phoneticPr fontId="9"/>
  </si>
  <si>
    <t>659</t>
  </si>
  <si>
    <t>6599</t>
    <phoneticPr fontId="9"/>
  </si>
  <si>
    <t>対家計民間非営利団体（別掲を除く。）★</t>
    <phoneticPr fontId="9"/>
  </si>
  <si>
    <t>物品賃貸業（貸自動車を除く。）</t>
    <phoneticPr fontId="9"/>
  </si>
  <si>
    <t>661</t>
  </si>
  <si>
    <t>産業用機械器具（建設機械器具を除く。）賃貸業</t>
    <phoneticPr fontId="9"/>
  </si>
  <si>
    <t>建設機械器具賃貸業</t>
  </si>
  <si>
    <t>電子計算機・同関連機器賃貸業</t>
  </si>
  <si>
    <t>事務用機械器具（電算機等を除く。）賃貸業</t>
    <phoneticPr fontId="9"/>
  </si>
  <si>
    <t>スポーツ・娯楽用品・その他の物品賃貸業</t>
  </si>
  <si>
    <t>662</t>
  </si>
  <si>
    <t>（続き）対事業所サービス</t>
    <rPh sb="1" eb="2">
      <t>ツヅ</t>
    </rPh>
    <phoneticPr fontId="9"/>
  </si>
  <si>
    <t>テレビ・ラジオ広告</t>
  </si>
  <si>
    <t>新聞・雑誌・その他の広告</t>
  </si>
  <si>
    <t>自動車整備</t>
    <rPh sb="0" eb="3">
      <t>ジドウシャ</t>
    </rPh>
    <rPh sb="3" eb="5">
      <t>セイビ</t>
    </rPh>
    <phoneticPr fontId="9"/>
  </si>
  <si>
    <t>663</t>
  </si>
  <si>
    <t>法務・財務・会計サービス</t>
    <phoneticPr fontId="9"/>
  </si>
  <si>
    <t>その他の対事業所サービス</t>
    <phoneticPr fontId="2"/>
  </si>
  <si>
    <t>669</t>
  </si>
  <si>
    <t>土木建築サービス</t>
  </si>
  <si>
    <t>労働者派遣サービス</t>
  </si>
  <si>
    <t>建物サービス</t>
  </si>
  <si>
    <t>警備業</t>
    <rPh sb="0" eb="3">
      <t>ケイビギョウ</t>
    </rPh>
    <phoneticPr fontId="2"/>
  </si>
  <si>
    <t>と畜場(公営)★★</t>
  </si>
  <si>
    <t>と畜場</t>
  </si>
  <si>
    <t>宿泊業</t>
    <rPh sb="0" eb="2">
      <t>シュクハク</t>
    </rPh>
    <rPh sb="2" eb="3">
      <t>ギョウ</t>
    </rPh>
    <phoneticPr fontId="2"/>
  </si>
  <si>
    <t>671</t>
  </si>
  <si>
    <t>飲食店</t>
  </si>
  <si>
    <t>672</t>
  </si>
  <si>
    <t>持ち帰り・配達飲食サービス</t>
  </si>
  <si>
    <t>洗濯業</t>
    <phoneticPr fontId="2"/>
  </si>
  <si>
    <t>673</t>
  </si>
  <si>
    <t>理容業</t>
  </si>
  <si>
    <t>美容業</t>
  </si>
  <si>
    <t>浴場業</t>
  </si>
  <si>
    <t>その他の洗濯・理容・美容・浴場業</t>
    <rPh sb="2" eb="3">
      <t>タ</t>
    </rPh>
    <rPh sb="4" eb="6">
      <t>センタク</t>
    </rPh>
    <rPh sb="7" eb="9">
      <t>リヨウ</t>
    </rPh>
    <rPh sb="10" eb="12">
      <t>ビヨウ</t>
    </rPh>
    <rPh sb="13" eb="15">
      <t>ヨクジョウ</t>
    </rPh>
    <rPh sb="15" eb="16">
      <t>ギョウ</t>
    </rPh>
    <phoneticPr fontId="2"/>
  </si>
  <si>
    <t>映画館</t>
  </si>
  <si>
    <t>674</t>
  </si>
  <si>
    <t>興行場（映画館を除く。）・興行団</t>
    <rPh sb="0" eb="2">
      <t>コウギョウ</t>
    </rPh>
    <rPh sb="2" eb="3">
      <t>ジョウ</t>
    </rPh>
    <rPh sb="4" eb="7">
      <t>エイガカン</t>
    </rPh>
    <rPh sb="13" eb="15">
      <t>コウギョウ</t>
    </rPh>
    <rPh sb="15" eb="16">
      <t>ダン</t>
    </rPh>
    <phoneticPr fontId="2"/>
  </si>
  <si>
    <t>競輪・競馬等の競走場・競技団</t>
  </si>
  <si>
    <t>スポーツ施設提供業・公園・遊園地</t>
  </si>
  <si>
    <t>遊戯場・その他の娯楽</t>
    <phoneticPr fontId="2"/>
  </si>
  <si>
    <t>675</t>
  </si>
  <si>
    <t>写真業</t>
  </si>
  <si>
    <t>679</t>
  </si>
  <si>
    <t>冠婚葬祭業</t>
  </si>
  <si>
    <t>個人教授業</t>
    <rPh sb="4" eb="5">
      <t>ギョウ</t>
    </rPh>
    <phoneticPr fontId="2"/>
  </si>
  <si>
    <t>各種修理業（別掲を除く。）</t>
    <phoneticPr fontId="9"/>
  </si>
  <si>
    <t>その他の対個人サービス</t>
    <phoneticPr fontId="9"/>
  </si>
  <si>
    <t>6811</t>
    <phoneticPr fontId="9"/>
  </si>
  <si>
    <t>00P</t>
  </si>
  <si>
    <t>000P</t>
  </si>
  <si>
    <t>6811</t>
    <phoneticPr fontId="2"/>
  </si>
  <si>
    <t>事務用品</t>
    <rPh sb="0" eb="2">
      <t>ジム</t>
    </rPh>
    <rPh sb="2" eb="4">
      <t>ヨウヒン</t>
    </rPh>
    <phoneticPr fontId="2"/>
  </si>
  <si>
    <t>681</t>
    <phoneticPr fontId="2"/>
  </si>
  <si>
    <t>68</t>
    <phoneticPr fontId="2"/>
  </si>
  <si>
    <t>6911</t>
    <phoneticPr fontId="9"/>
  </si>
  <si>
    <t>00</t>
  </si>
  <si>
    <t>000</t>
  </si>
  <si>
    <t>分類不明</t>
    <phoneticPr fontId="2"/>
  </si>
  <si>
    <t>6911</t>
    <phoneticPr fontId="2"/>
  </si>
  <si>
    <t>691</t>
    <phoneticPr fontId="2"/>
  </si>
  <si>
    <t>69</t>
    <phoneticPr fontId="2"/>
  </si>
  <si>
    <t>7000</t>
    <phoneticPr fontId="9"/>
  </si>
  <si>
    <t>7000</t>
    <phoneticPr fontId="2"/>
  </si>
  <si>
    <t>700</t>
    <phoneticPr fontId="9"/>
  </si>
  <si>
    <t>70</t>
    <phoneticPr fontId="9"/>
  </si>
  <si>
    <t>7211</t>
    <phoneticPr fontId="8"/>
  </si>
  <si>
    <t>賃金</t>
    <rPh sb="0" eb="2">
      <t>チンギン</t>
    </rPh>
    <phoneticPr fontId="8"/>
  </si>
  <si>
    <t>逆行列係数表</t>
    <rPh sb="5" eb="6">
      <t>ヒョウ</t>
    </rPh>
    <phoneticPr fontId="8"/>
  </si>
  <si>
    <t>愛知県</t>
    <rPh sb="0" eb="3">
      <t>アイチケン</t>
    </rPh>
    <phoneticPr fontId="8"/>
  </si>
  <si>
    <t>列和</t>
    <rPh sb="0" eb="1">
      <t>レツ</t>
    </rPh>
    <rPh sb="1" eb="2">
      <t>ワ</t>
    </rPh>
    <phoneticPr fontId="8"/>
  </si>
  <si>
    <t>国</t>
    <rPh sb="0" eb="1">
      <t>クニ</t>
    </rPh>
    <phoneticPr fontId="8"/>
  </si>
  <si>
    <t>列部門に対する最終需要１単位によって引き起こされる産業全体に対する生産波及の大きさを表す各部門の列和比較</t>
    <rPh sb="0" eb="1">
      <t>レツ</t>
    </rPh>
    <rPh sb="1" eb="3">
      <t>ブモン</t>
    </rPh>
    <rPh sb="4" eb="5">
      <t>タイ</t>
    </rPh>
    <rPh sb="7" eb="9">
      <t>サイシュウ</t>
    </rPh>
    <rPh sb="9" eb="11">
      <t>ジュヨウ</t>
    </rPh>
    <rPh sb="12" eb="14">
      <t>タンイ</t>
    </rPh>
    <rPh sb="18" eb="19">
      <t>ヒ</t>
    </rPh>
    <rPh sb="20" eb="21">
      <t>オ</t>
    </rPh>
    <rPh sb="25" eb="27">
      <t>サンギョウ</t>
    </rPh>
    <rPh sb="27" eb="29">
      <t>ゼンタイ</t>
    </rPh>
    <rPh sb="30" eb="31">
      <t>タイ</t>
    </rPh>
    <rPh sb="33" eb="35">
      <t>セイサン</t>
    </rPh>
    <rPh sb="35" eb="37">
      <t>ハキュウ</t>
    </rPh>
    <rPh sb="38" eb="39">
      <t>オオ</t>
    </rPh>
    <rPh sb="42" eb="43">
      <t>アラワ</t>
    </rPh>
    <rPh sb="44" eb="45">
      <t>カク</t>
    </rPh>
    <rPh sb="45" eb="47">
      <t>ブモン</t>
    </rPh>
    <rPh sb="48" eb="49">
      <t>レツ</t>
    </rPh>
    <rPh sb="49" eb="50">
      <t>ワ</t>
    </rPh>
    <rPh sb="50" eb="52">
      <t>ヒカク</t>
    </rPh>
    <phoneticPr fontId="8"/>
  </si>
  <si>
    <t>賃金俸給
波及</t>
    <rPh sb="0" eb="2">
      <t>チンギン</t>
    </rPh>
    <rPh sb="2" eb="4">
      <t>ホウキュウ</t>
    </rPh>
    <rPh sb="5" eb="7">
      <t>ハキュウ</t>
    </rPh>
    <phoneticPr fontId="2"/>
  </si>
  <si>
    <t>消費支出
波及</t>
    <rPh sb="0" eb="2">
      <t>ショウヒ</t>
    </rPh>
    <rPh sb="2" eb="4">
      <t>シシュツ</t>
    </rPh>
    <rPh sb="5" eb="7">
      <t>ハキュウ</t>
    </rPh>
    <phoneticPr fontId="2"/>
  </si>
  <si>
    <t>賃金俸給
取得額</t>
    <rPh sb="0" eb="2">
      <t>チンギン</t>
    </rPh>
    <rPh sb="2" eb="4">
      <t>ホウキュウ</t>
    </rPh>
    <rPh sb="5" eb="7">
      <t>シュトク</t>
    </rPh>
    <rPh sb="7" eb="8">
      <t>ガク</t>
    </rPh>
    <phoneticPr fontId="2"/>
  </si>
  <si>
    <t>賃金俸給
取得率</t>
    <rPh sb="0" eb="2">
      <t>チンギン</t>
    </rPh>
    <rPh sb="2" eb="4">
      <t>ホウキュウ</t>
    </rPh>
    <rPh sb="5" eb="7">
      <t>シュトク</t>
    </rPh>
    <rPh sb="7" eb="8">
      <t>リツ</t>
    </rPh>
    <phoneticPr fontId="2"/>
  </si>
  <si>
    <t>購入者価格と生産者価格との差額のうち，商業部門に投入された金額及びその割合。国の産業連関表の商業マージン額／総需要により推計。</t>
    <phoneticPr fontId="2"/>
  </si>
  <si>
    <t>購入者価格と生産者価格との差額のうち，運輸部門に投入された金額及びその割合。国の産業連関表の商業マージン額／総需要により推計。</t>
    <phoneticPr fontId="2"/>
  </si>
  <si>
    <t>県内で発生した需要のうち，移輸入分を含まず，県内で生産された財・サービスのみによって賄われる割合。愛知県産業連関表から算出（１－（移輸入／県内需要合計））。</t>
    <phoneticPr fontId="2"/>
  </si>
  <si>
    <r>
      <t>入力と結果
　</t>
    </r>
    <r>
      <rPr>
        <b/>
        <sz val="12"/>
        <color theme="8" tint="-0.499984740745262"/>
        <rFont val="UD デジタル 教科書体 NK-R"/>
        <family val="1"/>
        <charset val="128"/>
      </rPr>
      <t>生産者価格評価表の民間消費支出の各部門の需要が５％増加した場合の数値が入力した状態です。</t>
    </r>
    <rPh sb="7" eb="10">
      <t>セイサンシャ</t>
    </rPh>
    <rPh sb="10" eb="12">
      <t>カカク</t>
    </rPh>
    <rPh sb="12" eb="15">
      <t>ヒョウカヒョウ</t>
    </rPh>
    <rPh sb="16" eb="18">
      <t>ミンカン</t>
    </rPh>
    <rPh sb="20" eb="22">
      <t>シシュツ</t>
    </rPh>
    <phoneticPr fontId="8"/>
  </si>
  <si>
    <t>粗付加価値波及総合</t>
    <phoneticPr fontId="8"/>
  </si>
  <si>
    <t>波及効果グラフ</t>
    <rPh sb="0" eb="4">
      <t>ハキュウコウカ</t>
    </rPh>
    <phoneticPr fontId="8"/>
  </si>
  <si>
    <t>このファイルは、18シートあり、生産波及推計ツールのため数式等が入力されたセルがあります。</t>
    <rPh sb="16" eb="18">
      <t>セイサン</t>
    </rPh>
    <rPh sb="18" eb="20">
      <t>ハキュウ</t>
    </rPh>
    <rPh sb="20" eb="22">
      <t>スイケイ</t>
    </rPh>
    <rPh sb="28" eb="30">
      <t>スウシキ</t>
    </rPh>
    <rPh sb="30" eb="31">
      <t>ナド</t>
    </rPh>
    <rPh sb="32" eb="34">
      <t>ニュウリョク</t>
    </rPh>
    <phoneticPr fontId="8"/>
  </si>
  <si>
    <t>最終更新日　2026年3月27日</t>
    <rPh sb="0" eb="2">
      <t>サイシュウ</t>
    </rPh>
    <rPh sb="2" eb="5">
      <t>コウシンビ</t>
    </rPh>
    <rPh sb="10" eb="11">
      <t>ネン</t>
    </rPh>
    <rPh sb="12" eb="13">
      <t>ガツ</t>
    </rPh>
    <rPh sb="15" eb="16">
      <t>ニチ</t>
    </rPh>
    <phoneticPr fontId="5"/>
  </si>
  <si>
    <t>県内生産額</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</si>
</sst>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176" formatCode="#,##0_ "/>
    <numFmt numFmtId="177" formatCode="0.0_);[Red]\(0.0\)"/>
    <numFmt numFmtId="178" formatCode="#,##0.00000;&quot;▲ &quot;#,##0.00000"/>
    <numFmt numFmtId="179" formatCode="#,##0;&quot;▲ &quot;#,##0"/>
    <numFmt numFmtId="180" formatCode="0.000_ "/>
    <numFmt numFmtId="181" formatCode="#,##0_ ;[Red]\-#,##0\ "/>
    <numFmt numFmtId="182" formatCode="0.000000_ "/>
    <numFmt numFmtId="183" formatCode="#,##0.0000_ ;[Red]\-#,##0.0000\ "/>
    <numFmt numFmtId="184" formatCode="0.0000_ ;[Red]\-0.0000\ "/>
    <numFmt numFmtId="185" formatCode="#,##0.000_ ;[Red]\-#,##0.000\ "/>
    <numFmt numFmtId="186" formatCode="0.0_ ;[Red]\-0.0\ "/>
    <numFmt numFmtId="187" formatCode="#,##0;&quot;△ &quot;#,##0"/>
    <numFmt numFmtId="188" formatCode="0.000_ ;[Red]\-0.000\ "/>
    <numFmt numFmtId="189" formatCode="0.0%"/>
    <numFmt numFmtId="190" formatCode="#,##0.0000"/>
    <numFmt numFmtId="191" formatCode="\-@"/>
    <numFmt numFmtId="192" formatCode="0.00;&quot;▲ &quot;0.00"/>
    <numFmt numFmtId="193" formatCode="0_);[Red]\(0\)"/>
    <numFmt numFmtId="194" formatCode="0_ ;[Red]\-0\ "/>
  </numFmts>
  <fonts count="89" x14ac:knownFonts="1">
    <font>
      <sz val="11"/>
      <color theme="1"/>
      <name val="ＭＳ Ｐゴシック"/>
      <family val="3"/>
      <charset val="128"/>
      <scheme val="minor"/>
    </font>
    <font>
      <b/>
      <sz val="15"/>
      <color indexed="56"/>
      <name val="ＭＳ Ｐゴシック"/>
      <family val="3"/>
      <charset val="128"/>
    </font>
    <font>
      <sz val="6"/>
      <name val="ＭＳ Ｐゴシック"/>
      <family val="3"/>
      <charset val="128"/>
    </font>
    <font>
      <sz val="6"/>
      <name val="ＭＳ Ｐゴシック"/>
      <family val="3"/>
      <charset val="128"/>
    </font>
    <font>
      <sz val="11"/>
      <name val="ＭＳ Ｐゴシック"/>
      <family val="3"/>
      <charset val="128"/>
    </font>
    <font>
      <sz val="6"/>
      <name val="ＭＳ Ｐゴシック"/>
      <family val="3"/>
      <charset val="128"/>
    </font>
    <font>
      <sz val="6"/>
      <name val="ＭＳ Ｐゴシック"/>
      <family val="3"/>
      <charset val="128"/>
    </font>
    <font>
      <sz val="11"/>
      <color theme="1"/>
      <name val="ＭＳ Ｐゴシック"/>
      <family val="3"/>
      <charset val="128"/>
      <scheme val="minor"/>
    </font>
    <font>
      <sz val="6"/>
      <name val="ＭＳ Ｐゴシック"/>
      <family val="3"/>
      <charset val="128"/>
      <scheme val="minor"/>
    </font>
    <font>
      <sz val="6"/>
      <name val="ＭＳ Ｐゴシック"/>
      <family val="2"/>
      <charset val="128"/>
      <scheme val="minor"/>
    </font>
    <font>
      <sz val="12"/>
      <name val="ＭＳ Ｐゴシック"/>
      <family val="3"/>
    </font>
    <font>
      <sz val="11"/>
      <color theme="1" tint="0.34998626667073579"/>
      <name val="UD デジタル 教科書体 NK-R"/>
      <family val="1"/>
      <charset val="128"/>
    </font>
    <font>
      <b/>
      <sz val="11"/>
      <color theme="1" tint="0.34998626667073579"/>
      <name val="UD デジタル 教科書体 NK-R"/>
      <family val="1"/>
      <charset val="128"/>
    </font>
    <font>
      <b/>
      <sz val="14"/>
      <color theme="1" tint="0.34998626667073579"/>
      <name val="UD デジタル 教科書体 NK-R"/>
      <family val="1"/>
      <charset val="128"/>
    </font>
    <font>
      <sz val="10"/>
      <color theme="1" tint="0.34998626667073579"/>
      <name val="UD デジタル 教科書体 NK-R"/>
      <family val="1"/>
      <charset val="128"/>
    </font>
    <font>
      <sz val="12"/>
      <color theme="1" tint="0.34998626667073579"/>
      <name val="UD デジタル 教科書体 NK-R"/>
      <family val="1"/>
      <charset val="128"/>
    </font>
    <font>
      <b/>
      <sz val="12"/>
      <color theme="1" tint="0.34998626667073579"/>
      <name val="UD デジタル 教科書体 NK-R"/>
      <family val="1"/>
      <charset val="128"/>
    </font>
    <font>
      <b/>
      <sz val="14"/>
      <color theme="1"/>
      <name val="ＭＳ Ｐゴシック"/>
      <family val="3"/>
      <charset val="128"/>
      <scheme val="minor"/>
    </font>
    <font>
      <sz val="10"/>
      <color theme="1" tint="0.499984740745262"/>
      <name val="UD デジタル 教科書体 NK-R"/>
      <family val="1"/>
      <charset val="128"/>
    </font>
    <font>
      <sz val="12"/>
      <name val="UD Digi Kyokasho NK-R"/>
      <family val="1"/>
      <charset val="128"/>
    </font>
    <font>
      <sz val="10"/>
      <color theme="1"/>
      <name val="UD Digi Kyokasho NK-R"/>
      <family val="1"/>
      <charset val="128"/>
    </font>
    <font>
      <sz val="10"/>
      <name val="UD Digi Kyokasho NK-R"/>
      <family val="1"/>
      <charset val="128"/>
    </font>
    <font>
      <sz val="11"/>
      <color indexed="62"/>
      <name val="ＭＳ Ｐゴシック"/>
      <family val="3"/>
      <charset val="128"/>
    </font>
    <font>
      <sz val="10"/>
      <color theme="0" tint="-0.34998626667073579"/>
      <name val="UD Digi Kyokasho NK-R"/>
      <family val="1"/>
      <charset val="128"/>
    </font>
    <font>
      <sz val="9"/>
      <color theme="0" tint="-0.34998626667073579"/>
      <name val="UD Digi Kyokasho NK-R"/>
      <family val="1"/>
      <charset val="128"/>
    </font>
    <font>
      <sz val="10"/>
      <color theme="1" tint="0.34998626667073579"/>
      <name val="UD Digi Kyokasho NK-R"/>
      <family val="1"/>
      <charset val="128"/>
    </font>
    <font>
      <b/>
      <sz val="10"/>
      <color theme="1" tint="0.34998626667073579"/>
      <name val="UD Digi Kyokasho NK-R"/>
      <family val="1"/>
      <charset val="128"/>
    </font>
    <font>
      <sz val="10"/>
      <color rgb="FFC00000"/>
      <name val="UD Digi Kyokasho NK-R"/>
      <family val="1"/>
      <charset val="128"/>
    </font>
    <font>
      <b/>
      <sz val="12"/>
      <color theme="1"/>
      <name val="ＭＳ Ｐゴシック"/>
      <family val="3"/>
      <charset val="128"/>
      <scheme val="minor"/>
    </font>
    <font>
      <sz val="11"/>
      <color theme="6" tint="-0.249977111117893"/>
      <name val="UD デジタル 教科書体 NK-R"/>
      <family val="1"/>
      <charset val="128"/>
    </font>
    <font>
      <sz val="10"/>
      <color theme="6" tint="-0.249977111117893"/>
      <name val="UD Digi Kyokasho NK-R"/>
      <family val="1"/>
      <charset val="128"/>
    </font>
    <font>
      <sz val="11"/>
      <color theme="1" tint="0.499984740745262"/>
      <name val="UD デジタル 教科書体 NK-R"/>
      <family val="1"/>
      <charset val="128"/>
    </font>
    <font>
      <sz val="9"/>
      <color rgb="FF0070C0"/>
      <name val="UD デジタル 教科書体 NK-R"/>
      <family val="1"/>
      <charset val="128"/>
    </font>
    <font>
      <b/>
      <vertAlign val="superscript"/>
      <sz val="12"/>
      <color theme="1" tint="0.34998626667073579"/>
      <name val="UD デジタル 教科書体 NK-R"/>
      <family val="1"/>
      <charset val="128"/>
    </font>
    <font>
      <sz val="12"/>
      <color theme="1"/>
      <name val="ＭＳ Ｐゴシック"/>
      <family val="3"/>
      <charset val="128"/>
      <scheme val="minor"/>
    </font>
    <font>
      <b/>
      <sz val="12"/>
      <color rgb="FFC00000"/>
      <name val="UD デジタル 教科書体 NK-R"/>
      <family val="1"/>
      <charset val="128"/>
    </font>
    <font>
      <sz val="12"/>
      <color theme="1"/>
      <name val="UD Digi Kyokasho NK-R"/>
      <family val="1"/>
      <charset val="128"/>
    </font>
    <font>
      <sz val="12"/>
      <color theme="0"/>
      <name val="UD Digi Kyokasho NK-R"/>
      <family val="1"/>
      <charset val="128"/>
    </font>
    <font>
      <sz val="11"/>
      <color theme="1" tint="0.34998626667073579"/>
      <name val="UD Digi Kyokasho NK-R"/>
      <family val="1"/>
      <charset val="128"/>
    </font>
    <font>
      <b/>
      <sz val="11"/>
      <color theme="1" tint="0.34998626667073579"/>
      <name val="UD Digi Kyokasho NK-R"/>
      <family val="1"/>
      <charset val="128"/>
    </font>
    <font>
      <b/>
      <sz val="11"/>
      <color theme="1"/>
      <name val="ＭＳ Ｐゴシック"/>
      <family val="3"/>
      <charset val="128"/>
      <scheme val="minor"/>
    </font>
    <font>
      <b/>
      <sz val="11"/>
      <color theme="1"/>
      <name val="UD Digi Kyokasho NK-R"/>
      <family val="1"/>
      <charset val="128"/>
    </font>
    <font>
      <sz val="11"/>
      <name val="UD Digi Kyokasho NK-R"/>
      <family val="1"/>
      <charset val="128"/>
    </font>
    <font>
      <b/>
      <sz val="14"/>
      <color theme="1" tint="0.34998626667073579"/>
      <name val="UD Digi Kyokasho NK-R"/>
      <family val="1"/>
      <charset val="128"/>
    </font>
    <font>
      <sz val="14"/>
      <color theme="1"/>
      <name val="UD Digi Kyokasho NK-R"/>
      <family val="1"/>
      <charset val="128"/>
    </font>
    <font>
      <sz val="12"/>
      <color rgb="FFC00000"/>
      <name val="UD Digi Kyokasho NK-R"/>
      <family val="1"/>
      <charset val="128"/>
    </font>
    <font>
      <b/>
      <vertAlign val="superscript"/>
      <sz val="11"/>
      <color theme="1" tint="0.34998626667073579"/>
      <name val="UD デジタル 教科書体 NK-R"/>
      <family val="1"/>
      <charset val="128"/>
    </font>
    <font>
      <sz val="10"/>
      <name val="UD デジタル 教科書体 NK-R"/>
      <family val="1"/>
      <charset val="128"/>
    </font>
    <font>
      <b/>
      <sz val="10"/>
      <name val="UD デジタル 教科書体 NK-R"/>
      <family val="1"/>
      <charset val="128"/>
    </font>
    <font>
      <b/>
      <sz val="12"/>
      <name val="UD Digi Kyokasho NK-R"/>
      <family val="1"/>
      <charset val="128"/>
    </font>
    <font>
      <b/>
      <sz val="10"/>
      <name val="UD Digi Kyokasho NK-R"/>
      <family val="1"/>
      <charset val="128"/>
    </font>
    <font>
      <b/>
      <sz val="14"/>
      <name val="UD デジタル 教科書体 NK-R"/>
      <family val="1"/>
      <charset val="128"/>
    </font>
    <font>
      <b/>
      <sz val="12"/>
      <name val="UD デジタル 教科書体 NK-R"/>
      <family val="1"/>
      <charset val="128"/>
    </font>
    <font>
      <sz val="9"/>
      <color theme="0" tint="-0.34998626667073579"/>
      <name val="UD デジタル 教科書体 NK-R"/>
      <family val="1"/>
      <charset val="128"/>
    </font>
    <font>
      <sz val="9"/>
      <name val="UD デジタル 教科書体 NK-R"/>
      <family val="1"/>
      <charset val="128"/>
    </font>
    <font>
      <sz val="14"/>
      <name val="UD デジタル 教科書体 NK-R"/>
      <family val="1"/>
      <charset val="128"/>
    </font>
    <font>
      <sz val="12"/>
      <name val="UD デジタル 教科書体 NK-R"/>
      <family val="1"/>
      <charset val="128"/>
    </font>
    <font>
      <sz val="12"/>
      <name val="ＭＳ Ｐゴシック"/>
      <family val="3"/>
      <charset val="128"/>
      <scheme val="minor"/>
    </font>
    <font>
      <b/>
      <sz val="12"/>
      <name val="Calibri"/>
      <family val="1"/>
    </font>
    <font>
      <sz val="10"/>
      <color theme="0" tint="-0.499984740745262"/>
      <name val="UD デジタル 教科書体 NK-R"/>
      <family val="1"/>
      <charset val="128"/>
    </font>
    <font>
      <sz val="11"/>
      <color theme="1"/>
      <name val="UD Digi Kyokasho NK-R"/>
      <family val="1"/>
      <charset val="128"/>
    </font>
    <font>
      <sz val="8"/>
      <color theme="1" tint="0.34998626667073579"/>
      <name val="UD Digi Kyokasho NK-R"/>
      <family val="1"/>
      <charset val="128"/>
    </font>
    <font>
      <sz val="9"/>
      <color theme="1"/>
      <name val="UD Digi Kyokasho NK-R"/>
      <family val="1"/>
      <charset val="128"/>
    </font>
    <font>
      <sz val="12"/>
      <color theme="1" tint="0.34998626667073579"/>
      <name val="Calibri"/>
      <family val="1"/>
    </font>
    <font>
      <b/>
      <sz val="14"/>
      <name val="UD Digi Kyokasho NK-R"/>
      <family val="1"/>
      <charset val="128"/>
    </font>
    <font>
      <sz val="10"/>
      <color theme="0" tint="-0.499984740745262"/>
      <name val="UD Digi Kyokasho NK-R"/>
      <family val="1"/>
      <charset val="128"/>
    </font>
    <font>
      <sz val="10"/>
      <color rgb="FF0070C0"/>
      <name val="UD Digi Kyokasho NK-R"/>
      <family val="1"/>
      <charset val="128"/>
    </font>
    <font>
      <sz val="9"/>
      <color theme="0" tint="-0.499984740745262"/>
      <name val="UD Digi Kyokasho NK-R"/>
      <family val="1"/>
      <charset val="128"/>
    </font>
    <font>
      <b/>
      <sz val="12"/>
      <color theme="1" tint="0.34998626667073579"/>
      <name val="Calibri"/>
      <family val="1"/>
    </font>
    <font>
      <b/>
      <sz val="11"/>
      <color theme="1" tint="0.34998626667073579"/>
      <name val="Calibri"/>
      <family val="1"/>
    </font>
    <font>
      <sz val="12"/>
      <color theme="1" tint="0.499984740745262"/>
      <name val="UD Digi Kyokasho NK-R"/>
      <family val="1"/>
      <charset val="128"/>
    </font>
    <font>
      <b/>
      <sz val="11"/>
      <color theme="0"/>
      <name val="ＭＳ Ｐゴシック"/>
      <family val="2"/>
      <charset val="128"/>
      <scheme val="minor"/>
    </font>
    <font>
      <sz val="12"/>
      <color theme="1" tint="0.34998626667073579"/>
      <name val="UD Digi Kyokasho NK-R"/>
      <family val="1"/>
      <charset val="128"/>
    </font>
    <font>
      <b/>
      <sz val="12"/>
      <color theme="1" tint="0.34998626667073579"/>
      <name val="UD Digi Kyokasho NK-R"/>
      <family val="1"/>
      <charset val="128"/>
    </font>
    <font>
      <b/>
      <sz val="12"/>
      <color theme="1"/>
      <name val="UD Digi Kyokasho NK-R"/>
      <family val="1"/>
      <charset val="128"/>
    </font>
    <font>
      <sz val="11"/>
      <name val="UD デジタル 教科書体 NK-R"/>
      <family val="1"/>
      <charset val="128"/>
    </font>
    <font>
      <sz val="9"/>
      <color rgb="FFC00000"/>
      <name val="UD Digi Kyokasho NK-R"/>
      <family val="1"/>
      <charset val="128"/>
    </font>
    <font>
      <sz val="16"/>
      <color theme="1" tint="0.249977111117893"/>
      <name val="UD Digi Kyokasho NK-R"/>
      <family val="1"/>
      <charset val="128"/>
    </font>
    <font>
      <sz val="11"/>
      <color theme="1" tint="0.249977111117893"/>
      <name val="UD Digi Kyokasho NK-R"/>
      <family val="1"/>
      <charset val="128"/>
    </font>
    <font>
      <sz val="18"/>
      <color theme="1" tint="0.249977111117893"/>
      <name val="UD Digi Kyokasho NK-R"/>
      <family val="1"/>
      <charset val="128"/>
    </font>
    <font>
      <sz val="14"/>
      <color theme="1" tint="0.249977111117893"/>
      <name val="UD Digi Kyokasho NK-R"/>
      <family val="1"/>
      <charset val="128"/>
    </font>
    <font>
      <sz val="10"/>
      <color theme="1" tint="0.249977111117893"/>
      <name val="UD Digi Kyokasho NK-R"/>
      <family val="1"/>
      <charset val="128"/>
    </font>
    <font>
      <sz val="11"/>
      <color rgb="FFC00000"/>
      <name val="UD Digi Kyokasho NK-R"/>
      <family val="1"/>
      <charset val="128"/>
    </font>
    <font>
      <b/>
      <sz val="12"/>
      <color theme="8" tint="-0.499984740745262"/>
      <name val="UD デジタル 教科書体 NK-R"/>
      <family val="1"/>
      <charset val="128"/>
    </font>
    <font>
      <sz val="9"/>
      <color theme="1" tint="0.249977111117893"/>
      <name val="UD Digi Kyokasho NK-R"/>
      <family val="1"/>
      <charset val="128"/>
    </font>
    <font>
      <sz val="11"/>
      <color theme="1"/>
      <name val="ＭＳ Ｐゴシック"/>
      <family val="2"/>
      <charset val="134"/>
      <scheme val="minor"/>
    </font>
    <font>
      <b/>
      <sz val="9"/>
      <color theme="1" tint="0.249977111117893"/>
      <name val="UD Digi Kyokasho NK-R"/>
      <family val="1"/>
      <charset val="128"/>
    </font>
    <font>
      <sz val="9"/>
      <color rgb="FF0070C0"/>
      <name val="UD Digi Kyokasho NK-R"/>
      <family val="1"/>
      <charset val="128"/>
    </font>
    <font>
      <sz val="9"/>
      <color theme="6" tint="-0.249977111117893"/>
      <name val="UD Digi Kyokasho NK-R"/>
      <family val="1"/>
      <charset val="128"/>
    </font>
  </fonts>
  <fills count="12">
    <fill>
      <patternFill patternType="none"/>
    </fill>
    <fill>
      <patternFill patternType="gray125"/>
    </fill>
    <fill>
      <patternFill patternType="solid">
        <fgColor rgb="FFFFFFCC"/>
        <bgColor indexed="64"/>
      </patternFill>
    </fill>
    <fill>
      <patternFill patternType="solid">
        <fgColor theme="5" tint="0.79998168889431442"/>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5" tint="0.59999389629810485"/>
        <bgColor indexed="64"/>
      </patternFill>
    </fill>
    <fill>
      <patternFill patternType="solid">
        <fgColor rgb="FFF7E1F5"/>
        <bgColor indexed="64"/>
      </patternFill>
    </fill>
    <fill>
      <patternFill patternType="solid">
        <fgColor theme="9" tint="0.79998168889431442"/>
        <bgColor indexed="64"/>
      </patternFill>
    </fill>
    <fill>
      <patternFill patternType="solid">
        <fgColor rgb="FFE2F5DB"/>
        <bgColor indexed="64"/>
      </patternFill>
    </fill>
    <fill>
      <patternFill patternType="solid">
        <fgColor theme="8" tint="0.79998168889431442"/>
        <bgColor indexed="64"/>
      </patternFill>
    </fill>
    <fill>
      <patternFill patternType="solid">
        <fgColor theme="7" tint="0.79998168889431442"/>
        <bgColor indexed="64"/>
      </patternFill>
    </fill>
  </fills>
  <borders count="156">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style="hair">
        <color indexed="64"/>
      </top>
      <bottom style="hair">
        <color indexed="64"/>
      </bottom>
      <diagonal/>
    </border>
    <border>
      <left/>
      <right/>
      <top style="thin">
        <color indexed="64"/>
      </top>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hair">
        <color indexed="64"/>
      </top>
      <bottom style="hair">
        <color indexed="64"/>
      </bottom>
      <diagonal/>
    </border>
    <border>
      <left style="hair">
        <color indexed="64"/>
      </left>
      <right style="hair">
        <color indexed="64"/>
      </right>
      <top/>
      <bottom style="hair">
        <color indexed="64"/>
      </bottom>
      <diagonal/>
    </border>
    <border>
      <left style="thin">
        <color indexed="64"/>
      </left>
      <right style="thin">
        <color indexed="64"/>
      </right>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right/>
      <top/>
      <bottom style="hair">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right style="thin">
        <color indexed="64"/>
      </right>
      <top style="medium">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medium">
        <color indexed="64"/>
      </right>
      <top style="thin">
        <color indexed="64"/>
      </top>
      <bottom/>
      <diagonal/>
    </border>
    <border>
      <left style="medium">
        <color indexed="64"/>
      </left>
      <right style="thin">
        <color theme="0" tint="-0.499984740745262"/>
      </right>
      <top style="medium">
        <color indexed="64"/>
      </top>
      <bottom style="thin">
        <color theme="0" tint="-0.499984740745262"/>
      </bottom>
      <diagonal/>
    </border>
    <border>
      <left style="thin">
        <color theme="0" tint="-0.499984740745262"/>
      </left>
      <right style="thin">
        <color theme="0" tint="-0.499984740745262"/>
      </right>
      <top style="medium">
        <color indexed="64"/>
      </top>
      <bottom style="thin">
        <color theme="0" tint="-0.499984740745262"/>
      </bottom>
      <diagonal/>
    </border>
    <border>
      <left style="thin">
        <color theme="0" tint="-0.499984740745262"/>
      </left>
      <right style="medium">
        <color indexed="64"/>
      </right>
      <top style="medium">
        <color indexed="64"/>
      </top>
      <bottom style="thin">
        <color theme="0" tint="-0.499984740745262"/>
      </bottom>
      <diagonal/>
    </border>
    <border>
      <left style="medium">
        <color indexed="64"/>
      </left>
      <right style="thin">
        <color theme="0" tint="-0.499984740745262"/>
      </right>
      <top style="thin">
        <color theme="0" tint="-0.499984740745262"/>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style="thin">
        <color theme="0" tint="-0.499984740745262"/>
      </right>
      <top/>
      <bottom style="thin">
        <color theme="0" tint="-0.499984740745262"/>
      </bottom>
      <diagonal/>
    </border>
    <border>
      <left style="medium">
        <color indexed="64"/>
      </left>
      <right style="thin">
        <color theme="0" tint="-0.499984740745262"/>
      </right>
      <top style="medium">
        <color indexed="64"/>
      </top>
      <bottom style="hair">
        <color theme="0" tint="-0.499984740745262"/>
      </bottom>
      <diagonal/>
    </border>
    <border>
      <left style="hair">
        <color indexed="64"/>
      </left>
      <right style="hair">
        <color indexed="64"/>
      </right>
      <top style="medium">
        <color indexed="64"/>
      </top>
      <bottom style="hair">
        <color theme="0" tint="-0.499984740745262"/>
      </bottom>
      <diagonal/>
    </border>
    <border>
      <left style="hair">
        <color indexed="64"/>
      </left>
      <right style="medium">
        <color indexed="64"/>
      </right>
      <top style="medium">
        <color indexed="64"/>
      </top>
      <bottom style="hair">
        <color theme="0" tint="-0.499984740745262"/>
      </bottom>
      <diagonal/>
    </border>
    <border>
      <left style="medium">
        <color indexed="64"/>
      </left>
      <right style="medium">
        <color indexed="64"/>
      </right>
      <top/>
      <bottom style="hair">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style="medium">
        <color indexed="64"/>
      </bottom>
      <diagonal/>
    </border>
    <border>
      <left/>
      <right style="thin">
        <color indexed="64"/>
      </right>
      <top style="medium">
        <color indexed="64"/>
      </top>
      <bottom style="hair">
        <color indexed="64"/>
      </bottom>
      <diagonal/>
    </border>
    <border>
      <left/>
      <right style="thin">
        <color indexed="64"/>
      </right>
      <top style="hair">
        <color indexed="64"/>
      </top>
      <bottom style="medium">
        <color indexed="64"/>
      </bottom>
      <diagonal/>
    </border>
    <border>
      <left style="medium">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hair">
        <color indexed="64"/>
      </bottom>
      <diagonal/>
    </border>
    <border>
      <left style="medium">
        <color indexed="64"/>
      </left>
      <right style="medium">
        <color indexed="64"/>
      </right>
      <top style="hair">
        <color indexed="64"/>
      </top>
      <bottom style="medium">
        <color indexed="64"/>
      </bottom>
      <diagonal/>
    </border>
    <border>
      <left style="medium">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right style="medium">
        <color indexed="64"/>
      </right>
      <top style="hair">
        <color indexed="64"/>
      </top>
      <bottom style="medium">
        <color indexed="64"/>
      </bottom>
      <diagonal/>
    </border>
    <border>
      <left/>
      <right/>
      <top style="hair">
        <color indexed="64"/>
      </top>
      <bottom style="medium">
        <color indexed="64"/>
      </bottom>
      <diagonal/>
    </border>
    <border>
      <left style="medium">
        <color indexed="64"/>
      </left>
      <right/>
      <top style="hair">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thin">
        <color indexed="64"/>
      </bottom>
      <diagonal style="thin">
        <color indexed="64"/>
      </diagonal>
    </border>
    <border>
      <left/>
      <right/>
      <top/>
      <bottom style="thick">
        <color auto="1"/>
      </bottom>
      <diagonal/>
    </border>
    <border>
      <left style="medium">
        <color indexed="64"/>
      </left>
      <right/>
      <top/>
      <bottom style="thin">
        <color indexed="64"/>
      </bottom>
      <diagonal/>
    </border>
    <border>
      <left/>
      <right style="medium">
        <color indexed="64"/>
      </right>
      <top style="medium">
        <color indexed="64"/>
      </top>
      <bottom style="thin">
        <color indexed="64"/>
      </bottom>
      <diagonal/>
    </border>
    <border>
      <left style="medium">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theme="0" tint="-0.499984740745262"/>
      </left>
      <right style="medium">
        <color indexed="64"/>
      </right>
      <top style="thin">
        <color theme="0" tint="-0.499984740745262"/>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hair">
        <color indexed="64"/>
      </top>
      <bottom/>
      <diagonal/>
    </border>
    <border>
      <left/>
      <right/>
      <top style="hair">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style="hair">
        <color indexed="64"/>
      </top>
      <bottom/>
      <diagonal/>
    </border>
    <border>
      <left style="hair">
        <color indexed="64"/>
      </left>
      <right/>
      <top style="medium">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medium">
        <color indexed="64"/>
      </bottom>
      <diagonal/>
    </border>
    <border>
      <left/>
      <right style="hair">
        <color indexed="64"/>
      </right>
      <top style="medium">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medium">
        <color indexed="64"/>
      </bottom>
      <diagonal/>
    </border>
    <border>
      <left style="medium">
        <color indexed="64"/>
      </left>
      <right style="medium">
        <color indexed="64"/>
      </right>
      <top style="medium">
        <color indexed="64"/>
      </top>
      <bottom style="thin">
        <color theme="0" tint="-0.499984740745262"/>
      </bottom>
      <diagonal/>
    </border>
    <border>
      <left style="medium">
        <color indexed="64"/>
      </left>
      <right style="medium">
        <color indexed="64"/>
      </right>
      <top style="thin">
        <color theme="0" tint="-0.499984740745262"/>
      </top>
      <bottom style="thin">
        <color theme="0" tint="-0.499984740745262"/>
      </bottom>
      <diagonal/>
    </border>
    <border>
      <left style="medium">
        <color indexed="64"/>
      </left>
      <right style="medium">
        <color indexed="64"/>
      </right>
      <top style="thin">
        <color theme="0" tint="-0.499984740745262"/>
      </top>
      <bottom style="medium">
        <color indexed="64"/>
      </bottom>
      <diagonal/>
    </border>
    <border>
      <left style="medium">
        <color theme="5" tint="-0.499984740745262"/>
      </left>
      <right style="thin">
        <color indexed="64"/>
      </right>
      <top style="medium">
        <color theme="5" tint="-0.499984740745262"/>
      </top>
      <bottom style="medium">
        <color theme="5" tint="-0.499984740745262"/>
      </bottom>
      <diagonal/>
    </border>
    <border>
      <left style="thin">
        <color indexed="64"/>
      </left>
      <right/>
      <top style="medium">
        <color theme="5" tint="-0.499984740745262"/>
      </top>
      <bottom style="medium">
        <color theme="5" tint="-0.499984740745262"/>
      </bottom>
      <diagonal/>
    </border>
    <border>
      <left/>
      <right style="thin">
        <color indexed="64"/>
      </right>
      <top style="medium">
        <color theme="5" tint="-0.499984740745262"/>
      </top>
      <bottom style="medium">
        <color theme="5" tint="-0.499984740745262"/>
      </bottom>
      <diagonal/>
    </border>
    <border>
      <left style="thin">
        <color indexed="64"/>
      </left>
      <right style="medium">
        <color theme="5" tint="-0.499984740745262"/>
      </right>
      <top style="medium">
        <color theme="5" tint="-0.499984740745262"/>
      </top>
      <bottom style="medium">
        <color theme="5" tint="-0.499984740745262"/>
      </bottom>
      <diagonal/>
    </border>
    <border>
      <left style="medium">
        <color theme="6" tint="-0.24994659260841701"/>
      </left>
      <right style="medium">
        <color theme="6" tint="-0.24994659260841701"/>
      </right>
      <top style="medium">
        <color theme="6" tint="-0.24994659260841701"/>
      </top>
      <bottom style="hair">
        <color indexed="64"/>
      </bottom>
      <diagonal/>
    </border>
    <border>
      <left style="thick">
        <color theme="5" tint="-0.499984740745262"/>
      </left>
      <right/>
      <top/>
      <bottom style="thin">
        <color indexed="64"/>
      </bottom>
      <diagonal/>
    </border>
    <border>
      <left/>
      <right style="thick">
        <color theme="5" tint="-0.499984740745262"/>
      </right>
      <top/>
      <bottom/>
      <diagonal/>
    </border>
    <border>
      <left style="medium">
        <color theme="6" tint="-0.24994659260841701"/>
      </left>
      <right style="medium">
        <color theme="6" tint="-0.24994659260841701"/>
      </right>
      <top style="hair">
        <color indexed="64"/>
      </top>
      <bottom style="hair">
        <color indexed="64"/>
      </bottom>
      <diagonal/>
    </border>
    <border>
      <left style="thick">
        <color theme="5" tint="-0.499984740745262"/>
      </left>
      <right/>
      <top/>
      <bottom/>
      <diagonal/>
    </border>
    <border>
      <left style="medium">
        <color theme="6" tint="-0.24994659260841701"/>
      </left>
      <right style="medium">
        <color theme="6" tint="-0.24994659260841701"/>
      </right>
      <top style="hair">
        <color indexed="64"/>
      </top>
      <bottom style="medium">
        <color theme="6" tint="-0.24994659260841701"/>
      </bottom>
      <diagonal/>
    </border>
    <border>
      <left style="thick">
        <color theme="5" tint="-0.499984740745262"/>
      </left>
      <right/>
      <top/>
      <bottom style="thick">
        <color theme="5" tint="-0.499984740745262"/>
      </bottom>
      <diagonal/>
    </border>
    <border>
      <left/>
      <right/>
      <top/>
      <bottom style="thick">
        <color theme="5" tint="-0.499984740745262"/>
      </bottom>
      <diagonal/>
    </border>
    <border>
      <left style="thin">
        <color indexed="64"/>
      </left>
      <right/>
      <top style="thin">
        <color indexed="64"/>
      </top>
      <bottom style="thick">
        <color theme="5" tint="-0.499984740745262"/>
      </bottom>
      <diagonal/>
    </border>
    <border>
      <left/>
      <right style="thick">
        <color theme="5" tint="-0.499984740745262"/>
      </right>
      <top style="thin">
        <color indexed="64"/>
      </top>
      <bottom style="thick">
        <color theme="5" tint="-0.499984740745262"/>
      </bottom>
      <diagonal/>
    </border>
    <border>
      <left style="thin">
        <color theme="5" tint="-0.499984740745262"/>
      </left>
      <right/>
      <top style="thin">
        <color theme="5" tint="-0.499984740745262"/>
      </top>
      <bottom style="thin">
        <color theme="5" tint="-0.499984740745262"/>
      </bottom>
      <diagonal/>
    </border>
    <border>
      <left/>
      <right/>
      <top style="thin">
        <color theme="5" tint="-0.499984740745262"/>
      </top>
      <bottom style="thin">
        <color theme="5" tint="-0.499984740745262"/>
      </bottom>
      <diagonal/>
    </border>
    <border>
      <left/>
      <right style="thin">
        <color theme="5" tint="-0.499984740745262"/>
      </right>
      <top style="thin">
        <color theme="5" tint="-0.499984740745262"/>
      </top>
      <bottom style="thin">
        <color theme="5" tint="-0.499984740745262"/>
      </bottom>
      <diagonal/>
    </border>
  </borders>
  <cellStyleXfs count="6">
    <xf numFmtId="0" fontId="0" fillId="0" borderId="0">
      <alignment vertical="center"/>
    </xf>
    <xf numFmtId="38" fontId="7" fillId="0" borderId="0" applyFont="0" applyFill="0" applyBorder="0" applyAlignment="0" applyProtection="0">
      <alignment vertical="center"/>
    </xf>
    <xf numFmtId="0" fontId="4" fillId="0" borderId="0"/>
    <xf numFmtId="0" fontId="7" fillId="0" borderId="0">
      <alignment vertical="center"/>
    </xf>
    <xf numFmtId="9" fontId="7" fillId="0" borderId="0" applyFont="0" applyFill="0" applyBorder="0" applyAlignment="0" applyProtection="0">
      <alignment vertical="center"/>
    </xf>
    <xf numFmtId="0" fontId="85" fillId="0" borderId="0">
      <alignment vertical="center"/>
    </xf>
  </cellStyleXfs>
  <cellXfs count="869">
    <xf numFmtId="0" fontId="0" fillId="0" borderId="0" xfId="0">
      <alignment vertical="center"/>
    </xf>
    <xf numFmtId="0" fontId="11" fillId="0" borderId="0" xfId="0" applyFont="1" applyFill="1" applyBorder="1" applyProtection="1">
      <alignment vertical="center"/>
    </xf>
    <xf numFmtId="0" fontId="11" fillId="0" borderId="0" xfId="0" applyFont="1" applyFill="1" applyProtection="1">
      <alignment vertical="center"/>
    </xf>
    <xf numFmtId="0" fontId="12" fillId="0" borderId="0" xfId="0" applyFont="1" applyFill="1" applyBorder="1" applyAlignment="1" applyProtection="1">
      <alignment horizontal="center" vertical="center"/>
      <protection locked="0"/>
    </xf>
    <xf numFmtId="0" fontId="11" fillId="0" borderId="0" xfId="0" applyFont="1" applyFill="1" applyProtection="1">
      <alignment vertical="center"/>
      <protection locked="0"/>
    </xf>
    <xf numFmtId="0" fontId="11" fillId="0" borderId="0" xfId="0" applyFont="1" applyFill="1" applyBorder="1" applyAlignment="1" applyProtection="1">
      <alignment horizontal="right" vertical="center"/>
    </xf>
    <xf numFmtId="0" fontId="11" fillId="0" borderId="0" xfId="0" applyFont="1" applyFill="1" applyBorder="1" applyAlignment="1" applyProtection="1">
      <alignment vertical="center"/>
      <protection locked="0"/>
    </xf>
    <xf numFmtId="0" fontId="11" fillId="0" borderId="7" xfId="0" applyFont="1" applyFill="1" applyBorder="1" applyAlignment="1" applyProtection="1">
      <alignment horizontal="center" vertical="center"/>
    </xf>
    <xf numFmtId="0" fontId="11" fillId="0" borderId="0" xfId="0" quotePrefix="1" applyFont="1" applyFill="1" applyProtection="1">
      <alignment vertical="center"/>
    </xf>
    <xf numFmtId="0" fontId="15" fillId="0" borderId="0" xfId="0" applyFont="1" applyFill="1" applyBorder="1" applyProtection="1">
      <alignment vertical="center"/>
    </xf>
    <xf numFmtId="0" fontId="15" fillId="0" borderId="0" xfId="0" applyFont="1" applyFill="1" applyBorder="1" applyAlignment="1" applyProtection="1">
      <alignment vertical="top" wrapText="1"/>
    </xf>
    <xf numFmtId="0" fontId="15" fillId="0" borderId="0" xfId="0" applyFont="1" applyFill="1" applyProtection="1">
      <alignment vertical="center"/>
    </xf>
    <xf numFmtId="0" fontId="13" fillId="0" borderId="0" xfId="0" applyFont="1" applyFill="1" applyBorder="1" applyAlignment="1" applyProtection="1">
      <alignment horizontal="center" vertical="center" wrapText="1"/>
      <protection locked="0"/>
    </xf>
    <xf numFmtId="0" fontId="16" fillId="0" borderId="0" xfId="0" applyFont="1" applyFill="1" applyBorder="1" applyAlignment="1" applyProtection="1">
      <alignment horizontal="center" vertical="center"/>
      <protection locked="0"/>
    </xf>
    <xf numFmtId="0" fontId="16" fillId="0" borderId="0" xfId="0" applyFont="1" applyFill="1" applyAlignment="1" applyProtection="1">
      <alignment horizontal="left" vertical="top" wrapText="1"/>
    </xf>
    <xf numFmtId="0" fontId="15" fillId="0" borderId="0" xfId="0" applyFont="1" applyFill="1" applyProtection="1">
      <alignment vertical="center"/>
      <protection locked="0"/>
    </xf>
    <xf numFmtId="0" fontId="15" fillId="0" borderId="0" xfId="0" applyFont="1" applyFill="1" applyAlignment="1" applyProtection="1">
      <alignment vertical="top" wrapText="1"/>
    </xf>
    <xf numFmtId="0" fontId="16" fillId="0" borderId="0" xfId="0" applyFont="1" applyFill="1" applyAlignment="1" applyProtection="1">
      <alignment vertical="top" wrapText="1"/>
    </xf>
    <xf numFmtId="0" fontId="15" fillId="0" borderId="0" xfId="0" applyFont="1" applyFill="1" applyAlignment="1" applyProtection="1">
      <alignment vertical="top" wrapText="1"/>
      <protection locked="0"/>
    </xf>
    <xf numFmtId="0" fontId="14" fillId="0" borderId="0" xfId="0" applyFont="1" applyFill="1" applyAlignment="1" applyProtection="1">
      <alignment horizontal="center" vertical="center"/>
    </xf>
    <xf numFmtId="176" fontId="14" fillId="0" borderId="0" xfId="2" applyNumberFormat="1" applyFont="1" applyFill="1" applyAlignment="1" applyProtection="1">
      <alignment horizontal="distributed" vertical="center"/>
    </xf>
    <xf numFmtId="176" fontId="14" fillId="0" borderId="0" xfId="2" applyNumberFormat="1" applyFont="1" applyFill="1" applyAlignment="1" applyProtection="1">
      <alignment vertical="center"/>
    </xf>
    <xf numFmtId="0" fontId="14" fillId="0" borderId="0" xfId="2" applyFont="1" applyFill="1" applyBorder="1" applyAlignment="1" applyProtection="1">
      <alignment vertical="center"/>
      <protection locked="0"/>
    </xf>
    <xf numFmtId="0" fontId="14" fillId="0" borderId="0" xfId="2" applyFont="1" applyFill="1" applyBorder="1" applyAlignment="1" applyProtection="1">
      <alignment vertical="center"/>
    </xf>
    <xf numFmtId="176" fontId="14" fillId="0" borderId="0" xfId="2" applyNumberFormat="1" applyFont="1" applyFill="1" applyAlignment="1" applyProtection="1">
      <alignment vertical="center"/>
      <protection locked="0"/>
    </xf>
    <xf numFmtId="176" fontId="14" fillId="0" borderId="0" xfId="2" applyNumberFormat="1" applyFont="1" applyFill="1" applyAlignment="1" applyProtection="1">
      <alignment horizontal="center" vertical="center"/>
    </xf>
    <xf numFmtId="176" fontId="14" fillId="0" borderId="0" xfId="2" applyNumberFormat="1" applyFont="1" applyFill="1" applyAlignment="1" applyProtection="1">
      <alignment vertical="center" wrapText="1"/>
    </xf>
    <xf numFmtId="0" fontId="14" fillId="0" borderId="0" xfId="0" applyFont="1" applyFill="1">
      <alignment vertical="center"/>
    </xf>
    <xf numFmtId="0" fontId="14" fillId="0" borderId="28" xfId="0" applyFont="1" applyFill="1" applyBorder="1" applyAlignment="1">
      <alignment horizontal="center" vertical="center"/>
    </xf>
    <xf numFmtId="0" fontId="15" fillId="0" borderId="0" xfId="2" applyFont="1" applyFill="1" applyBorder="1" applyAlignment="1" applyProtection="1">
      <alignment vertical="center"/>
    </xf>
    <xf numFmtId="0" fontId="14" fillId="0" borderId="0" xfId="2" applyFont="1" applyFill="1" applyBorder="1" applyProtection="1">
      <protection locked="0"/>
    </xf>
    <xf numFmtId="0" fontId="14" fillId="0" borderId="0" xfId="2" applyFont="1" applyFill="1" applyBorder="1" applyProtection="1"/>
    <xf numFmtId="176" fontId="14" fillId="0" borderId="0" xfId="2" applyNumberFormat="1" applyFont="1" applyFill="1" applyProtection="1">
      <protection locked="0"/>
    </xf>
    <xf numFmtId="176" fontId="14" fillId="0" borderId="0" xfId="2" applyNumberFormat="1" applyFont="1" applyFill="1" applyBorder="1" applyProtection="1">
      <protection locked="0"/>
    </xf>
    <xf numFmtId="176" fontId="14" fillId="0" borderId="0" xfId="2" applyNumberFormat="1" applyFont="1" applyFill="1" applyProtection="1"/>
    <xf numFmtId="176" fontId="14" fillId="0" borderId="0" xfId="2" applyNumberFormat="1" applyFont="1" applyFill="1" applyAlignment="1" applyProtection="1">
      <alignment horizontal="center"/>
      <protection locked="0"/>
    </xf>
    <xf numFmtId="176" fontId="14" fillId="0" borderId="0" xfId="2" applyNumberFormat="1" applyFont="1" applyFill="1" applyAlignment="1" applyProtection="1">
      <alignment horizontal="center"/>
    </xf>
    <xf numFmtId="176" fontId="14" fillId="0" borderId="0" xfId="2" applyNumberFormat="1" applyFont="1" applyFill="1" applyAlignment="1" applyProtection="1">
      <alignment vertical="center" wrapText="1"/>
      <protection locked="0"/>
    </xf>
    <xf numFmtId="176" fontId="14" fillId="0" borderId="0" xfId="2" applyNumberFormat="1" applyFont="1" applyFill="1" applyBorder="1" applyProtection="1"/>
    <xf numFmtId="176" fontId="14" fillId="0" borderId="0" xfId="2" applyNumberFormat="1" applyFont="1" applyFill="1" applyAlignment="1" applyProtection="1">
      <alignment horizontal="distributed"/>
    </xf>
    <xf numFmtId="0" fontId="14" fillId="0" borderId="14" xfId="0" applyFont="1" applyFill="1" applyBorder="1" applyAlignment="1">
      <alignment horizontal="center" vertical="center"/>
    </xf>
    <xf numFmtId="49" fontId="14" fillId="0" borderId="33" xfId="0" applyNumberFormat="1" applyFont="1" applyFill="1" applyBorder="1" applyAlignment="1">
      <alignment horizontal="left" vertical="center"/>
    </xf>
    <xf numFmtId="37" fontId="14" fillId="0" borderId="34" xfId="0" applyNumberFormat="1" applyFont="1" applyFill="1" applyBorder="1">
      <alignment vertical="center"/>
    </xf>
    <xf numFmtId="37" fontId="14" fillId="0" borderId="35" xfId="0" applyNumberFormat="1" applyFont="1" applyFill="1" applyBorder="1">
      <alignment vertical="center"/>
    </xf>
    <xf numFmtId="37" fontId="14" fillId="0" borderId="49" xfId="0" applyNumberFormat="1" applyFont="1" applyFill="1" applyBorder="1" applyAlignment="1" applyProtection="1">
      <alignment horizontal="center" vertical="center" wrapText="1"/>
      <protection locked="0"/>
    </xf>
    <xf numFmtId="37" fontId="14" fillId="0" borderId="49" xfId="0" applyNumberFormat="1" applyFont="1" applyFill="1" applyBorder="1" applyAlignment="1">
      <alignment horizontal="center" vertical="center" wrapText="1"/>
    </xf>
    <xf numFmtId="37" fontId="14" fillId="0" borderId="50" xfId="0" applyNumberFormat="1" applyFont="1" applyFill="1" applyBorder="1" applyAlignment="1" applyProtection="1">
      <alignment horizontal="center" vertical="center" wrapText="1"/>
      <protection locked="0"/>
    </xf>
    <xf numFmtId="37" fontId="14" fillId="0" borderId="47" xfId="0" applyNumberFormat="1" applyFont="1" applyFill="1" applyBorder="1" applyAlignment="1" applyProtection="1">
      <alignment horizontal="center" vertical="center" wrapText="1"/>
      <protection locked="0"/>
    </xf>
    <xf numFmtId="49" fontId="15" fillId="0" borderId="35" xfId="0" applyNumberFormat="1" applyFont="1" applyFill="1" applyBorder="1" applyAlignment="1">
      <alignment horizontal="center" vertical="center"/>
    </xf>
    <xf numFmtId="0" fontId="18" fillId="0" borderId="0" xfId="0" applyFont="1" applyFill="1">
      <alignment vertical="center"/>
    </xf>
    <xf numFmtId="176" fontId="13" fillId="0" borderId="0" xfId="2" applyNumberFormat="1" applyFont="1" applyFill="1" applyAlignment="1" applyProtection="1">
      <alignment vertical="center"/>
      <protection locked="0"/>
    </xf>
    <xf numFmtId="0" fontId="13" fillId="0" borderId="0" xfId="0" applyFont="1" applyFill="1">
      <alignment vertical="center"/>
    </xf>
    <xf numFmtId="176" fontId="15" fillId="0" borderId="0" xfId="2" quotePrefix="1" applyNumberFormat="1" applyFont="1" applyFill="1" applyProtection="1"/>
    <xf numFmtId="0" fontId="11" fillId="2" borderId="0" xfId="0" applyFont="1" applyFill="1" applyProtection="1">
      <alignment vertical="center"/>
      <protection locked="0"/>
    </xf>
    <xf numFmtId="0" fontId="12" fillId="2" borderId="0" xfId="0" applyFont="1" applyFill="1" applyBorder="1" applyAlignment="1" applyProtection="1">
      <alignment horizontal="right" vertical="center"/>
      <protection locked="0"/>
    </xf>
    <xf numFmtId="0" fontId="24" fillId="0" borderId="0" xfId="0" applyFont="1" applyFill="1" applyAlignment="1">
      <alignment horizontal="center"/>
    </xf>
    <xf numFmtId="0" fontId="19" fillId="0" borderId="0" xfId="0" applyFont="1" applyFill="1" applyAlignment="1">
      <alignment horizontal="left" vertical="center"/>
    </xf>
    <xf numFmtId="184" fontId="14" fillId="0" borderId="14" xfId="0" applyNumberFormat="1" applyFont="1" applyFill="1" applyBorder="1">
      <alignment vertical="center"/>
    </xf>
    <xf numFmtId="184" fontId="14" fillId="0" borderId="28" xfId="0" applyNumberFormat="1" applyFont="1" applyFill="1" applyBorder="1">
      <alignment vertical="center"/>
    </xf>
    <xf numFmtId="0" fontId="11" fillId="0" borderId="29" xfId="0" applyFont="1" applyFill="1" applyBorder="1" applyAlignment="1">
      <alignment vertical="center" wrapText="1"/>
    </xf>
    <xf numFmtId="184" fontId="14" fillId="0" borderId="30" xfId="0" applyNumberFormat="1" applyFont="1" applyFill="1" applyBorder="1">
      <alignment vertical="center"/>
    </xf>
    <xf numFmtId="184" fontId="14" fillId="0" borderId="37" xfId="0" applyNumberFormat="1" applyFont="1" applyFill="1" applyBorder="1">
      <alignment vertical="center"/>
    </xf>
    <xf numFmtId="0" fontId="25" fillId="0" borderId="0" xfId="0" applyFont="1" applyFill="1" applyBorder="1" applyAlignment="1" applyProtection="1">
      <alignment horizontal="center" vertical="center"/>
      <protection locked="0"/>
    </xf>
    <xf numFmtId="0" fontId="26" fillId="0" borderId="0" xfId="0" applyFont="1" applyFill="1" applyBorder="1" applyAlignment="1" applyProtection="1">
      <alignment horizontal="left" vertical="center"/>
      <protection locked="0"/>
    </xf>
    <xf numFmtId="0" fontId="25" fillId="0" borderId="0" xfId="0" applyFont="1" applyFill="1" applyProtection="1">
      <alignment vertical="center"/>
      <protection locked="0"/>
    </xf>
    <xf numFmtId="0" fontId="25" fillId="0" borderId="0" xfId="0" applyFont="1" applyFill="1" applyProtection="1">
      <alignment vertical="center"/>
    </xf>
    <xf numFmtId="0" fontId="25" fillId="0" borderId="0" xfId="0" applyFont="1" applyFill="1" applyBorder="1" applyAlignment="1" applyProtection="1">
      <alignment horizontal="left" vertical="center"/>
      <protection locked="0"/>
    </xf>
    <xf numFmtId="0" fontId="26" fillId="0" borderId="0" xfId="0" applyFont="1" applyFill="1" applyBorder="1" applyAlignment="1" applyProtection="1">
      <alignment horizontal="left" vertical="center"/>
    </xf>
    <xf numFmtId="0" fontId="25" fillId="0" borderId="0" xfId="0" applyFont="1" applyFill="1" applyBorder="1" applyAlignment="1" applyProtection="1">
      <alignment vertical="center"/>
      <protection locked="0"/>
    </xf>
    <xf numFmtId="0" fontId="27" fillId="0" borderId="0" xfId="0" applyFont="1" applyFill="1" applyProtection="1">
      <alignment vertical="center"/>
    </xf>
    <xf numFmtId="0" fontId="26" fillId="0" borderId="0" xfId="0" quotePrefix="1" applyFont="1" applyFill="1" applyProtection="1">
      <alignment vertical="center"/>
      <protection locked="0"/>
    </xf>
    <xf numFmtId="0" fontId="25" fillId="0" borderId="15" xfId="0" applyFont="1" applyFill="1" applyBorder="1" applyAlignment="1" applyProtection="1">
      <alignment vertical="center" wrapText="1"/>
      <protection locked="0"/>
    </xf>
    <xf numFmtId="0" fontId="25" fillId="0" borderId="47" xfId="0" applyFont="1" applyFill="1" applyBorder="1" applyAlignment="1" applyProtection="1">
      <alignment horizontal="center" vertical="center" wrapText="1"/>
      <protection locked="0"/>
    </xf>
    <xf numFmtId="0" fontId="25" fillId="0" borderId="4" xfId="0" applyFont="1" applyFill="1" applyBorder="1" applyAlignment="1" applyProtection="1">
      <alignment horizontal="center" vertical="center" wrapText="1"/>
      <protection locked="0"/>
    </xf>
    <xf numFmtId="0" fontId="23" fillId="0" borderId="0" xfId="0" applyFont="1" applyFill="1" applyAlignment="1" applyProtection="1">
      <alignment horizontal="center" vertical="center"/>
    </xf>
    <xf numFmtId="181" fontId="11" fillId="2" borderId="5" xfId="0" applyNumberFormat="1" applyFont="1" applyFill="1" applyBorder="1" applyAlignment="1" applyProtection="1">
      <alignment vertical="center" shrinkToFit="1"/>
      <protection locked="0"/>
    </xf>
    <xf numFmtId="181" fontId="11" fillId="2" borderId="5" xfId="0" applyNumberFormat="1" applyFont="1" applyFill="1" applyBorder="1" applyAlignment="1" applyProtection="1">
      <alignment vertical="center" shrinkToFit="1"/>
    </xf>
    <xf numFmtId="181" fontId="11" fillId="0" borderId="6" xfId="0" applyNumberFormat="1" applyFont="1" applyFill="1" applyBorder="1" applyAlignment="1" applyProtection="1">
      <alignment vertical="center" shrinkToFit="1"/>
    </xf>
    <xf numFmtId="0" fontId="11" fillId="0" borderId="0" xfId="0" applyFont="1" applyFill="1" applyAlignment="1" applyProtection="1">
      <alignment vertical="center" shrinkToFit="1"/>
    </xf>
    <xf numFmtId="0" fontId="25" fillId="3" borderId="32" xfId="0" applyFont="1" applyFill="1" applyBorder="1" applyAlignment="1" applyProtection="1">
      <alignment horizontal="center" vertical="center" wrapText="1"/>
      <protection locked="0"/>
    </xf>
    <xf numFmtId="0" fontId="25" fillId="3" borderId="32" xfId="0" applyFont="1" applyFill="1" applyBorder="1" applyProtection="1">
      <alignment vertical="center"/>
    </xf>
    <xf numFmtId="0" fontId="29" fillId="0" borderId="0" xfId="0" applyFont="1" applyFill="1" applyProtection="1">
      <alignment vertical="center"/>
    </xf>
    <xf numFmtId="181" fontId="30" fillId="0" borderId="32" xfId="0" applyNumberFormat="1" applyFont="1" applyFill="1" applyBorder="1" applyAlignment="1" applyProtection="1">
      <alignment vertical="center" shrinkToFit="1"/>
    </xf>
    <xf numFmtId="181" fontId="30" fillId="0" borderId="31" xfId="0" applyNumberFormat="1" applyFont="1" applyFill="1" applyBorder="1" applyAlignment="1" applyProtection="1">
      <alignment vertical="center" shrinkToFit="1"/>
    </xf>
    <xf numFmtId="0" fontId="31" fillId="0" borderId="0" xfId="0" applyFont="1" applyFill="1" applyProtection="1">
      <alignment vertical="center"/>
    </xf>
    <xf numFmtId="0" fontId="31" fillId="0" borderId="0" xfId="0" applyFont="1" applyFill="1" applyAlignment="1" applyProtection="1">
      <alignment vertical="center" shrinkToFit="1"/>
    </xf>
    <xf numFmtId="0" fontId="11" fillId="0" borderId="0" xfId="0" applyFont="1" applyFill="1" applyAlignment="1" applyProtection="1">
      <alignment horizontal="right" shrinkToFit="1"/>
    </xf>
    <xf numFmtId="0" fontId="32" fillId="0" borderId="0" xfId="0" applyFont="1" applyFill="1" applyAlignment="1" applyProtection="1">
      <alignment horizontal="center" vertical="center"/>
    </xf>
    <xf numFmtId="0" fontId="32" fillId="0" borderId="0" xfId="0" applyFont="1" applyFill="1" applyProtection="1">
      <alignment vertical="center"/>
    </xf>
    <xf numFmtId="0" fontId="31" fillId="0" borderId="34" xfId="0" applyFont="1" applyFill="1" applyBorder="1" applyAlignment="1" applyProtection="1">
      <alignment horizontal="center" vertical="center" wrapText="1"/>
    </xf>
    <xf numFmtId="0" fontId="11" fillId="0" borderId="35" xfId="0" applyFont="1" applyFill="1" applyBorder="1" applyAlignment="1" applyProtection="1">
      <alignment horizontal="center" vertical="center" wrapText="1"/>
    </xf>
    <xf numFmtId="0" fontId="11" fillId="0" borderId="55" xfId="0" applyFont="1" applyFill="1" applyBorder="1" applyAlignment="1" applyProtection="1">
      <alignment horizontal="center" vertical="center"/>
    </xf>
    <xf numFmtId="0" fontId="11" fillId="0" borderId="51" xfId="0" applyFont="1" applyFill="1" applyBorder="1" applyAlignment="1" applyProtection="1">
      <alignment horizontal="center" vertical="center" wrapText="1"/>
    </xf>
    <xf numFmtId="0" fontId="32" fillId="0" borderId="56" xfId="0" applyFont="1" applyFill="1" applyBorder="1" applyAlignment="1" applyProtection="1">
      <alignment horizontal="center" vertical="center"/>
    </xf>
    <xf numFmtId="0" fontId="32" fillId="0" borderId="36" xfId="0" applyFont="1" applyFill="1" applyBorder="1" applyAlignment="1" applyProtection="1">
      <alignment horizontal="center" vertical="center"/>
    </xf>
    <xf numFmtId="0" fontId="32" fillId="0" borderId="53" xfId="0" applyFont="1" applyFill="1" applyBorder="1" applyAlignment="1" applyProtection="1">
      <alignment horizontal="center" vertical="center" wrapText="1"/>
    </xf>
    <xf numFmtId="0" fontId="11" fillId="0" borderId="14" xfId="0" applyFont="1" applyFill="1" applyBorder="1" applyAlignment="1" applyProtection="1">
      <alignment horizontal="center" vertical="center"/>
      <protection locked="0"/>
    </xf>
    <xf numFmtId="0" fontId="11" fillId="0" borderId="15" xfId="0" applyFont="1" applyFill="1" applyBorder="1" applyAlignment="1" applyProtection="1">
      <alignment horizontal="center" vertical="center"/>
      <protection locked="0"/>
    </xf>
    <xf numFmtId="0" fontId="11" fillId="0" borderId="17" xfId="0" applyFont="1" applyFill="1" applyBorder="1" applyAlignment="1" applyProtection="1">
      <alignment vertical="center"/>
      <protection locked="0"/>
    </xf>
    <xf numFmtId="0" fontId="32" fillId="0" borderId="28" xfId="0" applyFont="1" applyFill="1" applyBorder="1" applyAlignment="1" applyProtection="1">
      <alignment vertical="center"/>
      <protection locked="0"/>
    </xf>
    <xf numFmtId="0" fontId="32" fillId="0" borderId="29" xfId="0" applyFont="1" applyFill="1" applyBorder="1" applyAlignment="1" applyProtection="1">
      <alignment horizontal="right" vertical="center"/>
      <protection locked="0"/>
    </xf>
    <xf numFmtId="0" fontId="16" fillId="0" borderId="16" xfId="0" applyFont="1" applyFill="1" applyBorder="1" applyAlignment="1" applyProtection="1">
      <alignment vertical="center"/>
      <protection locked="0"/>
    </xf>
    <xf numFmtId="0" fontId="25" fillId="0" borderId="57" xfId="0" applyFont="1" applyFill="1" applyBorder="1" applyProtection="1">
      <alignment vertical="center"/>
    </xf>
    <xf numFmtId="0" fontId="36" fillId="0" borderId="0" xfId="0" applyFont="1" applyFill="1" applyBorder="1">
      <alignment vertical="center"/>
    </xf>
    <xf numFmtId="38" fontId="36" fillId="0" borderId="0" xfId="1" applyFont="1" applyFill="1" applyBorder="1">
      <alignment vertical="center"/>
    </xf>
    <xf numFmtId="38" fontId="36" fillId="0" borderId="0" xfId="0" applyNumberFormat="1" applyFont="1" applyFill="1" applyBorder="1">
      <alignment vertical="center"/>
    </xf>
    <xf numFmtId="1" fontId="36" fillId="0" borderId="0" xfId="0" applyNumberFormat="1" applyFont="1" applyFill="1" applyBorder="1">
      <alignment vertical="center"/>
    </xf>
    <xf numFmtId="38" fontId="19" fillId="0" borderId="0" xfId="1" applyFont="1" applyFill="1" applyBorder="1">
      <alignment vertical="center"/>
    </xf>
    <xf numFmtId="1" fontId="19" fillId="0" borderId="0" xfId="0" applyNumberFormat="1" applyFont="1" applyFill="1" applyBorder="1">
      <alignment vertical="center"/>
    </xf>
    <xf numFmtId="0" fontId="19" fillId="0" borderId="0" xfId="0" applyFont="1" applyFill="1" applyBorder="1">
      <alignment vertical="center"/>
    </xf>
    <xf numFmtId="0" fontId="36" fillId="0" borderId="0" xfId="0" applyFont="1" applyFill="1" applyBorder="1" applyAlignment="1">
      <alignment horizontal="right" vertical="center"/>
    </xf>
    <xf numFmtId="0" fontId="37" fillId="0" borderId="0" xfId="0" applyFont="1" applyFill="1" applyBorder="1" applyAlignment="1">
      <alignment horizontal="center" vertical="center"/>
    </xf>
    <xf numFmtId="189" fontId="36" fillId="0" borderId="0" xfId="0" applyNumberFormat="1" applyFont="1" applyFill="1" applyBorder="1">
      <alignment vertical="center"/>
    </xf>
    <xf numFmtId="189" fontId="19" fillId="0" borderId="0" xfId="0" applyNumberFormat="1" applyFont="1" applyFill="1" applyBorder="1">
      <alignment vertical="center"/>
    </xf>
    <xf numFmtId="0" fontId="25" fillId="0" borderId="0" xfId="0" applyFont="1" applyFill="1" applyBorder="1" applyAlignment="1">
      <alignment vertical="center" wrapText="1"/>
    </xf>
    <xf numFmtId="0" fontId="25" fillId="0" borderId="95" xfId="0" applyFont="1" applyFill="1" applyBorder="1" applyAlignment="1" applyProtection="1">
      <alignment horizontal="center" vertical="center"/>
    </xf>
    <xf numFmtId="0" fontId="25" fillId="0" borderId="72" xfId="0" applyFont="1" applyFill="1" applyBorder="1" applyAlignment="1" applyProtection="1">
      <alignment horizontal="center" vertical="center"/>
    </xf>
    <xf numFmtId="0" fontId="25" fillId="0" borderId="77" xfId="0" applyFont="1" applyFill="1" applyBorder="1" applyAlignment="1" applyProtection="1">
      <alignment horizontal="center" vertical="center"/>
    </xf>
    <xf numFmtId="0" fontId="25" fillId="3" borderId="94" xfId="0" applyFont="1" applyFill="1" applyBorder="1" applyAlignment="1" applyProtection="1">
      <alignment horizontal="center" vertical="center"/>
    </xf>
    <xf numFmtId="0" fontId="26" fillId="0" borderId="98" xfId="0" applyFont="1" applyFill="1" applyBorder="1" applyAlignment="1" applyProtection="1">
      <alignment horizontal="center" vertical="center"/>
    </xf>
    <xf numFmtId="0" fontId="26" fillId="0" borderId="77" xfId="0" applyFont="1" applyFill="1" applyBorder="1" applyAlignment="1" applyProtection="1">
      <alignment horizontal="center" vertical="center"/>
    </xf>
    <xf numFmtId="0" fontId="25" fillId="0" borderId="96" xfId="0" applyFont="1" applyFill="1" applyBorder="1" applyProtection="1">
      <alignment vertical="center"/>
    </xf>
    <xf numFmtId="0" fontId="25" fillId="3" borderId="94" xfId="0" applyFont="1" applyFill="1" applyBorder="1" applyProtection="1">
      <alignment vertical="center"/>
    </xf>
    <xf numFmtId="0" fontId="25" fillId="0" borderId="99" xfId="0" applyFont="1" applyFill="1" applyBorder="1" applyProtection="1">
      <alignment vertical="center"/>
    </xf>
    <xf numFmtId="0" fontId="25" fillId="0" borderId="98" xfId="0" applyFont="1" applyFill="1" applyBorder="1" applyProtection="1">
      <alignment vertical="center"/>
    </xf>
    <xf numFmtId="0" fontId="25" fillId="0" borderId="97" xfId="0" applyFont="1" applyFill="1" applyBorder="1" applyProtection="1">
      <alignment vertical="center"/>
    </xf>
    <xf numFmtId="181" fontId="11" fillId="5" borderId="100" xfId="0" applyNumberFormat="1" applyFont="1" applyFill="1" applyBorder="1" applyAlignment="1" applyProtection="1">
      <alignment vertical="center" shrinkToFit="1"/>
      <protection locked="0"/>
    </xf>
    <xf numFmtId="181" fontId="11" fillId="5" borderId="100" xfId="0" applyNumberFormat="1" applyFont="1" applyFill="1" applyBorder="1" applyAlignment="1" applyProtection="1">
      <alignment vertical="center" shrinkToFit="1"/>
    </xf>
    <xf numFmtId="181" fontId="11" fillId="5" borderId="101" xfId="0" applyNumberFormat="1" applyFont="1" applyFill="1" applyBorder="1" applyAlignment="1" applyProtection="1">
      <alignment vertical="center" shrinkToFit="1"/>
      <protection locked="0"/>
    </xf>
    <xf numFmtId="181" fontId="11" fillId="5" borderId="101" xfId="0" applyNumberFormat="1" applyFont="1" applyFill="1" applyBorder="1" applyAlignment="1" applyProtection="1">
      <alignment vertical="center" shrinkToFit="1"/>
    </xf>
    <xf numFmtId="38" fontId="20" fillId="0" borderId="0" xfId="1" applyFont="1" applyFill="1" applyBorder="1">
      <alignment vertical="center"/>
    </xf>
    <xf numFmtId="0" fontId="36" fillId="0" borderId="0" xfId="0" applyFont="1" applyFill="1" applyBorder="1" applyAlignment="1"/>
    <xf numFmtId="0" fontId="37" fillId="0" borderId="0" xfId="0" applyFont="1" applyFill="1" applyBorder="1" applyAlignment="1">
      <alignment horizontal="center"/>
    </xf>
    <xf numFmtId="189" fontId="36" fillId="0" borderId="0" xfId="4" applyNumberFormat="1" applyFont="1" applyFill="1" applyBorder="1" applyAlignment="1"/>
    <xf numFmtId="0" fontId="36" fillId="0" borderId="0" xfId="0" applyFont="1" applyFill="1" applyBorder="1" applyAlignment="1">
      <alignment vertical="center"/>
    </xf>
    <xf numFmtId="38" fontId="36" fillId="0" borderId="0" xfId="1" applyFont="1" applyFill="1" applyBorder="1" applyAlignment="1">
      <alignment vertical="center"/>
    </xf>
    <xf numFmtId="0" fontId="37" fillId="0" borderId="0" xfId="0" applyFont="1" applyFill="1" applyBorder="1" applyAlignment="1">
      <alignment vertical="center"/>
    </xf>
    <xf numFmtId="1" fontId="36" fillId="0" borderId="0" xfId="0" applyNumberFormat="1" applyFont="1" applyFill="1" applyBorder="1" applyAlignment="1">
      <alignment vertical="center"/>
    </xf>
    <xf numFmtId="176" fontId="36" fillId="0" borderId="0" xfId="1" applyNumberFormat="1" applyFont="1" applyFill="1" applyBorder="1" applyAlignment="1"/>
    <xf numFmtId="176" fontId="36" fillId="0" borderId="0" xfId="0" applyNumberFormat="1" applyFont="1" applyFill="1" applyBorder="1" applyAlignment="1"/>
    <xf numFmtId="0" fontId="25" fillId="6" borderId="32" xfId="0" applyFont="1" applyFill="1" applyBorder="1" applyAlignment="1" applyProtection="1">
      <alignment vertical="center" wrapText="1"/>
      <protection locked="0"/>
    </xf>
    <xf numFmtId="0" fontId="25" fillId="6" borderId="94" xfId="0" applyFont="1" applyFill="1" applyBorder="1" applyAlignment="1" applyProtection="1">
      <alignment horizontal="center" vertical="center"/>
    </xf>
    <xf numFmtId="176" fontId="11" fillId="0" borderId="0" xfId="2" quotePrefix="1" applyNumberFormat="1" applyFont="1" applyFill="1" applyProtection="1"/>
    <xf numFmtId="185" fontId="14" fillId="0" borderId="0" xfId="0" applyNumberFormat="1" applyFont="1" applyFill="1" applyBorder="1">
      <alignment vertical="center"/>
    </xf>
    <xf numFmtId="185" fontId="14" fillId="0" borderId="30" xfId="0" applyNumberFormat="1" applyFont="1" applyFill="1" applyBorder="1">
      <alignment vertical="center"/>
    </xf>
    <xf numFmtId="183" fontId="14" fillId="0" borderId="32" xfId="2" applyNumberFormat="1" applyFont="1" applyFill="1" applyBorder="1" applyAlignment="1" applyProtection="1">
      <alignment vertical="center"/>
    </xf>
    <xf numFmtId="183" fontId="14" fillId="0" borderId="31" xfId="2" applyNumberFormat="1" applyFont="1" applyFill="1" applyBorder="1" applyAlignment="1" applyProtection="1">
      <alignment vertical="center"/>
    </xf>
    <xf numFmtId="183" fontId="14" fillId="0" borderId="37" xfId="2" applyNumberFormat="1" applyFont="1" applyFill="1" applyBorder="1" applyAlignment="1" applyProtection="1">
      <alignment vertical="center"/>
    </xf>
    <xf numFmtId="0" fontId="25" fillId="6" borderId="32" xfId="0" applyFont="1" applyFill="1" applyBorder="1" applyProtection="1">
      <alignment vertical="center"/>
    </xf>
    <xf numFmtId="0" fontId="25" fillId="6" borderId="94" xfId="0" applyFont="1" applyFill="1" applyBorder="1" applyProtection="1">
      <alignment vertical="center"/>
    </xf>
    <xf numFmtId="0" fontId="11" fillId="0" borderId="33" xfId="0" applyFont="1" applyFill="1" applyBorder="1" applyAlignment="1" applyProtection="1">
      <alignment horizontal="center" vertical="center" wrapText="1"/>
    </xf>
    <xf numFmtId="0" fontId="11" fillId="0" borderId="34" xfId="0" applyFont="1" applyFill="1" applyBorder="1" applyAlignment="1" applyProtection="1">
      <alignment horizontal="center" vertical="center" wrapText="1"/>
    </xf>
    <xf numFmtId="0" fontId="11" fillId="0" borderId="11" xfId="0" applyFont="1" applyFill="1" applyBorder="1" applyAlignment="1" applyProtection="1">
      <alignment horizontal="center" vertical="center" wrapText="1"/>
    </xf>
    <xf numFmtId="176" fontId="36" fillId="0" borderId="30" xfId="1" applyNumberFormat="1" applyFont="1" applyFill="1" applyBorder="1" applyAlignment="1"/>
    <xf numFmtId="38" fontId="19" fillId="0" borderId="0" xfId="1" applyFont="1" applyFill="1" applyBorder="1" applyAlignment="1">
      <alignment vertical="center"/>
    </xf>
    <xf numFmtId="176" fontId="19" fillId="0" borderId="0" xfId="1" applyNumberFormat="1" applyFont="1" applyFill="1" applyBorder="1" applyAlignment="1">
      <alignment vertical="center"/>
    </xf>
    <xf numFmtId="176" fontId="45" fillId="0" borderId="0" xfId="1" applyNumberFormat="1" applyFont="1" applyFill="1" applyBorder="1" applyAlignment="1">
      <alignment vertical="center"/>
    </xf>
    <xf numFmtId="38" fontId="36" fillId="0" borderId="30" xfId="1" applyFont="1" applyFill="1" applyBorder="1">
      <alignment vertical="center"/>
    </xf>
    <xf numFmtId="176" fontId="36" fillId="0" borderId="34" xfId="1" applyNumberFormat="1" applyFont="1" applyFill="1" applyBorder="1" applyAlignment="1"/>
    <xf numFmtId="38" fontId="36" fillId="0" borderId="34" xfId="1" applyFont="1" applyFill="1" applyBorder="1">
      <alignment vertical="center"/>
    </xf>
    <xf numFmtId="176" fontId="36" fillId="0" borderId="102" xfId="1" applyNumberFormat="1" applyFont="1" applyFill="1" applyBorder="1" applyAlignment="1"/>
    <xf numFmtId="38" fontId="36" fillId="0" borderId="102" xfId="1" applyFont="1" applyFill="1" applyBorder="1">
      <alignment vertical="center"/>
    </xf>
    <xf numFmtId="176" fontId="19" fillId="0" borderId="0" xfId="1" applyNumberFormat="1" applyFont="1" applyFill="1" applyBorder="1" applyAlignment="1"/>
    <xf numFmtId="185" fontId="36" fillId="0" borderId="0" xfId="0" applyNumberFormat="1" applyFont="1" applyFill="1" applyBorder="1" applyAlignment="1">
      <alignment vertical="center"/>
    </xf>
    <xf numFmtId="0" fontId="25" fillId="0" borderId="55" xfId="0" applyFont="1" applyFill="1" applyBorder="1" applyAlignment="1" applyProtection="1">
      <alignment horizontal="center" vertical="center"/>
    </xf>
    <xf numFmtId="0" fontId="25" fillId="0" borderId="7" xfId="0" applyFont="1" applyFill="1" applyBorder="1" applyAlignment="1" applyProtection="1">
      <alignment horizontal="center" vertical="center"/>
    </xf>
    <xf numFmtId="0" fontId="25" fillId="0" borderId="75" xfId="0" applyFont="1" applyFill="1" applyBorder="1" applyAlignment="1" applyProtection="1">
      <alignment horizontal="center" vertical="center"/>
    </xf>
    <xf numFmtId="0" fontId="25" fillId="0" borderId="96" xfId="0" applyFont="1" applyFill="1" applyBorder="1" applyAlignment="1" applyProtection="1">
      <alignment horizontal="center" vertical="center"/>
    </xf>
    <xf numFmtId="0" fontId="25" fillId="0" borderId="95" xfId="0" applyFont="1" applyFill="1" applyBorder="1" applyAlignment="1" applyProtection="1">
      <alignment horizontal="center" vertical="center" shrinkToFit="1"/>
    </xf>
    <xf numFmtId="0" fontId="25" fillId="0" borderId="75" xfId="0" applyFont="1" applyFill="1" applyBorder="1" applyAlignment="1" applyProtection="1">
      <alignment horizontal="center" vertical="center" shrinkToFit="1"/>
    </xf>
    <xf numFmtId="0" fontId="25" fillId="0" borderId="77" xfId="0" applyFont="1" applyFill="1" applyBorder="1" applyAlignment="1" applyProtection="1">
      <alignment horizontal="center" vertical="center" wrapText="1"/>
    </xf>
    <xf numFmtId="0" fontId="25" fillId="0" borderId="75" xfId="0" applyFont="1" applyFill="1" applyBorder="1" applyAlignment="1" applyProtection="1">
      <alignment horizontal="center" vertical="center" wrapText="1"/>
    </xf>
    <xf numFmtId="0" fontId="25" fillId="0" borderId="97" xfId="0" applyFont="1" applyFill="1" applyBorder="1" applyAlignment="1" applyProtection="1">
      <alignment horizontal="center" vertical="center"/>
    </xf>
    <xf numFmtId="0" fontId="25" fillId="0" borderId="98" xfId="0" applyFont="1" applyFill="1" applyBorder="1" applyAlignment="1" applyProtection="1">
      <alignment horizontal="center" vertical="center"/>
    </xf>
    <xf numFmtId="0" fontId="21" fillId="0" borderId="0" xfId="0" applyFont="1" applyFill="1" applyAlignment="1" applyProtection="1">
      <alignment horizontal="center" vertical="center"/>
    </xf>
    <xf numFmtId="3" fontId="21" fillId="0" borderId="78" xfId="0" applyNumberFormat="1" applyFont="1" applyFill="1" applyBorder="1" applyAlignment="1" applyProtection="1">
      <alignment vertical="center" shrinkToFit="1"/>
    </xf>
    <xf numFmtId="3" fontId="21" fillId="0" borderId="26" xfId="0" applyNumberFormat="1" applyFont="1" applyFill="1" applyBorder="1" applyAlignment="1" applyProtection="1">
      <alignment vertical="center" shrinkToFit="1"/>
    </xf>
    <xf numFmtId="3" fontId="21" fillId="0" borderId="83" xfId="0" applyNumberFormat="1" applyFont="1" applyFill="1" applyBorder="1" applyAlignment="1" applyProtection="1">
      <alignment vertical="center" shrinkToFit="1"/>
    </xf>
    <xf numFmtId="3" fontId="21" fillId="0" borderId="27" xfId="0" applyNumberFormat="1" applyFont="1" applyFill="1" applyBorder="1" applyAlignment="1" applyProtection="1">
      <alignment vertical="center" shrinkToFit="1"/>
    </xf>
    <xf numFmtId="183" fontId="21" fillId="0" borderId="78" xfId="0" applyNumberFormat="1" applyFont="1" applyFill="1" applyBorder="1" applyAlignment="1" applyProtection="1">
      <alignment vertical="center" shrinkToFit="1"/>
      <protection locked="0"/>
    </xf>
    <xf numFmtId="183" fontId="21" fillId="0" borderId="25" xfId="0" applyNumberFormat="1" applyFont="1" applyFill="1" applyBorder="1" applyAlignment="1" applyProtection="1">
      <alignment vertical="center" shrinkToFit="1"/>
      <protection locked="0"/>
    </xf>
    <xf numFmtId="3" fontId="21" fillId="0" borderId="79" xfId="0" applyNumberFormat="1" applyFont="1" applyFill="1" applyBorder="1" applyAlignment="1" applyProtection="1">
      <alignment vertical="center" shrinkToFit="1"/>
    </xf>
    <xf numFmtId="3" fontId="21" fillId="0" borderId="93" xfId="0" applyNumberFormat="1" applyFont="1" applyFill="1" applyBorder="1" applyAlignment="1" applyProtection="1">
      <alignment vertical="center" shrinkToFit="1"/>
    </xf>
    <xf numFmtId="3" fontId="21" fillId="0" borderId="73" xfId="0" applyNumberFormat="1" applyFont="1" applyFill="1" applyBorder="1" applyAlignment="1" applyProtection="1">
      <alignment vertical="center" shrinkToFit="1"/>
    </xf>
    <xf numFmtId="3" fontId="21" fillId="0" borderId="24" xfId="0" applyNumberFormat="1" applyFont="1" applyFill="1" applyBorder="1" applyAlignment="1" applyProtection="1">
      <alignment vertical="center" shrinkToFit="1"/>
    </xf>
    <xf numFmtId="3" fontId="21" fillId="0" borderId="25" xfId="0" applyNumberFormat="1" applyFont="1" applyFill="1" applyBorder="1" applyAlignment="1" applyProtection="1">
      <alignment vertical="center" shrinkToFit="1"/>
    </xf>
    <xf numFmtId="3" fontId="21" fillId="0" borderId="68" xfId="0" applyNumberFormat="1" applyFont="1" applyFill="1" applyBorder="1" applyAlignment="1" applyProtection="1">
      <alignment vertical="center" shrinkToFit="1"/>
    </xf>
    <xf numFmtId="3" fontId="50" fillId="0" borderId="27" xfId="0" applyNumberFormat="1" applyFont="1" applyFill="1" applyBorder="1" applyAlignment="1" applyProtection="1">
      <alignment vertical="center" shrinkToFit="1"/>
    </xf>
    <xf numFmtId="3" fontId="50" fillId="0" borderId="83" xfId="0" applyNumberFormat="1" applyFont="1" applyFill="1" applyBorder="1" applyAlignment="1" applyProtection="1">
      <alignment vertical="center" shrinkToFit="1"/>
    </xf>
    <xf numFmtId="181" fontId="50" fillId="0" borderId="0" xfId="0" applyNumberFormat="1" applyFont="1" applyFill="1" applyProtection="1">
      <alignment vertical="center"/>
    </xf>
    <xf numFmtId="181" fontId="21" fillId="0" borderId="31" xfId="0" applyNumberFormat="1" applyFont="1" applyFill="1" applyBorder="1" applyProtection="1">
      <alignment vertical="center"/>
    </xf>
    <xf numFmtId="181" fontId="21" fillId="0" borderId="17" xfId="0" applyNumberFormat="1" applyFont="1" applyFill="1" applyBorder="1" applyProtection="1">
      <alignment vertical="center"/>
    </xf>
    <xf numFmtId="181" fontId="21" fillId="0" borderId="0" xfId="0" applyNumberFormat="1" applyFont="1" applyFill="1" applyBorder="1" applyProtection="1">
      <alignment vertical="center"/>
    </xf>
    <xf numFmtId="181" fontId="21" fillId="0" borderId="16" xfId="0" applyNumberFormat="1" applyFont="1" applyFill="1" applyBorder="1" applyProtection="1">
      <alignment vertical="center"/>
    </xf>
    <xf numFmtId="0" fontId="21" fillId="0" borderId="0" xfId="0" applyFont="1" applyFill="1" applyProtection="1">
      <alignment vertical="center"/>
    </xf>
    <xf numFmtId="3" fontId="21" fillId="0" borderId="80" xfId="0" applyNumberFormat="1" applyFont="1" applyFill="1" applyBorder="1" applyAlignment="1" applyProtection="1">
      <alignment vertical="center" shrinkToFit="1"/>
    </xf>
    <xf numFmtId="3" fontId="21" fillId="0" borderId="19" xfId="0" applyNumberFormat="1" applyFont="1" applyFill="1" applyBorder="1" applyAlignment="1" applyProtection="1">
      <alignment vertical="center" shrinkToFit="1"/>
    </xf>
    <xf numFmtId="3" fontId="21" fillId="0" borderId="84" xfId="0" applyNumberFormat="1" applyFont="1" applyFill="1" applyBorder="1" applyAlignment="1" applyProtection="1">
      <alignment vertical="center" shrinkToFit="1"/>
    </xf>
    <xf numFmtId="3" fontId="21" fillId="0" borderId="22" xfId="0" applyNumberFormat="1" applyFont="1" applyFill="1" applyBorder="1" applyAlignment="1" applyProtection="1">
      <alignment vertical="center" shrinkToFit="1"/>
    </xf>
    <xf numFmtId="183" fontId="21" fillId="0" borderId="80" xfId="0" applyNumberFormat="1" applyFont="1" applyFill="1" applyBorder="1" applyAlignment="1" applyProtection="1">
      <alignment vertical="center" shrinkToFit="1"/>
      <protection locked="0"/>
    </xf>
    <xf numFmtId="183" fontId="21" fillId="0" borderId="18" xfId="0" applyNumberFormat="1" applyFont="1" applyFill="1" applyBorder="1" applyAlignment="1" applyProtection="1">
      <alignment vertical="center" shrinkToFit="1"/>
      <protection locked="0"/>
    </xf>
    <xf numFmtId="3" fontId="21" fillId="0" borderId="74" xfId="0" applyNumberFormat="1" applyFont="1" applyFill="1" applyBorder="1" applyAlignment="1" applyProtection="1">
      <alignment vertical="center" shrinkToFit="1"/>
    </xf>
    <xf numFmtId="3" fontId="21" fillId="0" borderId="8" xfId="0" applyNumberFormat="1" applyFont="1" applyFill="1" applyBorder="1" applyAlignment="1" applyProtection="1">
      <alignment vertical="center" shrinkToFit="1"/>
    </xf>
    <xf numFmtId="3" fontId="21" fillId="0" borderId="18" xfId="0" applyNumberFormat="1" applyFont="1" applyFill="1" applyBorder="1" applyAlignment="1" applyProtection="1">
      <alignment vertical="center" shrinkToFit="1"/>
    </xf>
    <xf numFmtId="3" fontId="21" fillId="0" borderId="12" xfId="0" applyNumberFormat="1" applyFont="1" applyFill="1" applyBorder="1" applyAlignment="1" applyProtection="1">
      <alignment vertical="center" shrinkToFit="1"/>
    </xf>
    <xf numFmtId="3" fontId="50" fillId="0" borderId="22" xfId="0" applyNumberFormat="1" applyFont="1" applyFill="1" applyBorder="1" applyAlignment="1" applyProtection="1">
      <alignment vertical="center" shrinkToFit="1"/>
    </xf>
    <xf numFmtId="3" fontId="50" fillId="0" borderId="84" xfId="0" applyNumberFormat="1" applyFont="1" applyFill="1" applyBorder="1" applyAlignment="1" applyProtection="1">
      <alignment vertical="center" shrinkToFit="1"/>
    </xf>
    <xf numFmtId="183" fontId="21" fillId="4" borderId="80" xfId="0" applyNumberFormat="1" applyFont="1" applyFill="1" applyBorder="1" applyAlignment="1" applyProtection="1">
      <alignment vertical="center" shrinkToFit="1"/>
      <protection locked="0"/>
    </xf>
    <xf numFmtId="3" fontId="21" fillId="3" borderId="84" xfId="0" applyNumberFormat="1" applyFont="1" applyFill="1" applyBorder="1" applyAlignment="1" applyProtection="1">
      <alignment vertical="center" shrinkToFit="1"/>
    </xf>
    <xf numFmtId="183" fontId="21" fillId="4" borderId="18" xfId="0" applyNumberFormat="1" applyFont="1" applyFill="1" applyBorder="1" applyAlignment="1" applyProtection="1">
      <alignment vertical="center" shrinkToFit="1"/>
      <protection locked="0"/>
    </xf>
    <xf numFmtId="3" fontId="21" fillId="5" borderId="80" xfId="0" applyNumberFormat="1" applyFont="1" applyFill="1" applyBorder="1" applyAlignment="1" applyProtection="1">
      <alignment vertical="center" shrinkToFit="1"/>
    </xf>
    <xf numFmtId="3" fontId="21" fillId="5" borderId="19" xfId="0" applyNumberFormat="1" applyFont="1" applyFill="1" applyBorder="1" applyAlignment="1" applyProtection="1">
      <alignment vertical="center" shrinkToFit="1"/>
    </xf>
    <xf numFmtId="3" fontId="21" fillId="5" borderId="84" xfId="0" applyNumberFormat="1" applyFont="1" applyFill="1" applyBorder="1" applyAlignment="1" applyProtection="1">
      <alignment vertical="center" shrinkToFit="1"/>
    </xf>
    <xf numFmtId="3" fontId="21" fillId="5" borderId="22" xfId="0" applyNumberFormat="1" applyFont="1" applyFill="1" applyBorder="1" applyAlignment="1" applyProtection="1">
      <alignment vertical="center" shrinkToFit="1"/>
    </xf>
    <xf numFmtId="3" fontId="21" fillId="5" borderId="8" xfId="0" applyNumberFormat="1" applyFont="1" applyFill="1" applyBorder="1" applyAlignment="1" applyProtection="1">
      <alignment vertical="center" shrinkToFit="1"/>
    </xf>
    <xf numFmtId="3" fontId="21" fillId="5" borderId="18" xfId="0" applyNumberFormat="1" applyFont="1" applyFill="1" applyBorder="1" applyAlignment="1" applyProtection="1">
      <alignment vertical="center" shrinkToFit="1"/>
    </xf>
    <xf numFmtId="3" fontId="21" fillId="0" borderId="69" xfId="0" applyNumberFormat="1" applyFont="1" applyFill="1" applyBorder="1" applyAlignment="1" applyProtection="1">
      <alignment vertical="center" shrinkToFit="1"/>
    </xf>
    <xf numFmtId="3" fontId="50" fillId="0" borderId="90" xfId="0" applyNumberFormat="1" applyFont="1" applyFill="1" applyBorder="1" applyAlignment="1" applyProtection="1">
      <alignment vertical="center" shrinkToFit="1"/>
    </xf>
    <xf numFmtId="3" fontId="21" fillId="0" borderId="2" xfId="0" applyNumberFormat="1" applyFont="1" applyFill="1" applyBorder="1" applyAlignment="1" applyProtection="1">
      <alignment vertical="center" shrinkToFit="1"/>
    </xf>
    <xf numFmtId="3" fontId="21" fillId="0" borderId="69" xfId="0" applyNumberFormat="1" applyFont="1" applyFill="1" applyBorder="1" applyAlignment="1" applyProtection="1">
      <alignment horizontal="center" vertical="center" shrinkToFit="1"/>
    </xf>
    <xf numFmtId="3" fontId="21" fillId="0" borderId="82" xfId="0" applyNumberFormat="1" applyFont="1" applyFill="1" applyBorder="1" applyAlignment="1" applyProtection="1">
      <alignment horizontal="center" vertical="center" shrinkToFit="1"/>
    </xf>
    <xf numFmtId="3" fontId="21" fillId="0" borderId="69" xfId="0" applyNumberFormat="1" applyFont="1" applyFill="1" applyBorder="1" applyAlignment="1" applyProtection="1">
      <alignment vertical="center" shrinkToFit="1"/>
      <protection locked="0"/>
    </xf>
    <xf numFmtId="3" fontId="21" fillId="0" borderId="70" xfId="0" applyNumberFormat="1" applyFont="1" applyFill="1" applyBorder="1" applyAlignment="1" applyProtection="1">
      <alignment vertical="center" shrinkToFit="1"/>
    </xf>
    <xf numFmtId="3" fontId="21" fillId="0" borderId="81" xfId="0" applyNumberFormat="1" applyFont="1" applyFill="1" applyBorder="1" applyAlignment="1" applyProtection="1">
      <alignment vertical="center" shrinkToFit="1"/>
    </xf>
    <xf numFmtId="3" fontId="21" fillId="0" borderId="82" xfId="0" applyNumberFormat="1" applyFont="1" applyFill="1" applyBorder="1" applyAlignment="1" applyProtection="1">
      <alignment vertical="center" shrinkToFit="1"/>
    </xf>
    <xf numFmtId="181" fontId="21" fillId="0" borderId="69" xfId="0" applyNumberFormat="1" applyFont="1" applyFill="1" applyBorder="1" applyAlignment="1" applyProtection="1">
      <alignment vertical="center" shrinkToFit="1"/>
    </xf>
    <xf numFmtId="181" fontId="21" fillId="0" borderId="90" xfId="0" applyNumberFormat="1" applyFont="1" applyFill="1" applyBorder="1" applyAlignment="1" applyProtection="1">
      <alignment vertical="center" shrinkToFit="1"/>
    </xf>
    <xf numFmtId="0" fontId="21" fillId="0" borderId="0" xfId="0" applyFont="1" applyFill="1" applyProtection="1">
      <alignment vertical="center"/>
      <protection locked="0"/>
    </xf>
    <xf numFmtId="0" fontId="53" fillId="0" borderId="0" xfId="0" applyFont="1" applyFill="1" applyAlignment="1" applyProtection="1">
      <alignment horizontal="center" vertical="center"/>
    </xf>
    <xf numFmtId="0" fontId="14" fillId="0" borderId="4" xfId="0" applyFont="1" applyFill="1" applyBorder="1" applyAlignment="1">
      <alignment horizontal="center" vertical="center"/>
    </xf>
    <xf numFmtId="0" fontId="14" fillId="0" borderId="30" xfId="0" applyFont="1" applyFill="1" applyBorder="1" applyAlignment="1">
      <alignment vertical="center" wrapText="1"/>
    </xf>
    <xf numFmtId="176" fontId="54" fillId="0" borderId="0" xfId="2" applyNumberFormat="1" applyFont="1" applyFill="1" applyAlignment="1" applyProtection="1">
      <alignment vertical="center"/>
    </xf>
    <xf numFmtId="49" fontId="47" fillId="0" borderId="0" xfId="2" applyNumberFormat="1" applyFont="1" applyFill="1" applyAlignment="1" applyProtection="1">
      <alignment vertical="center"/>
    </xf>
    <xf numFmtId="176" fontId="47" fillId="0" borderId="0" xfId="2" applyNumberFormat="1" applyFont="1" applyFill="1" applyAlignment="1" applyProtection="1">
      <alignment horizontal="distributed" vertical="center"/>
    </xf>
    <xf numFmtId="176" fontId="47" fillId="0" borderId="0" xfId="2" applyNumberFormat="1" applyFont="1" applyFill="1" applyAlignment="1" applyProtection="1">
      <alignment vertical="center"/>
    </xf>
    <xf numFmtId="0" fontId="54" fillId="0" borderId="0" xfId="2" applyFont="1" applyFill="1" applyBorder="1" applyAlignment="1" applyProtection="1">
      <alignment vertical="center"/>
    </xf>
    <xf numFmtId="49" fontId="47" fillId="0" borderId="0" xfId="2" applyNumberFormat="1" applyFont="1" applyFill="1" applyBorder="1" applyAlignment="1" applyProtection="1">
      <alignment vertical="center"/>
      <protection locked="0"/>
    </xf>
    <xf numFmtId="0" fontId="55" fillId="0" borderId="0" xfId="2" applyFont="1" applyFill="1" applyBorder="1" applyAlignment="1" applyProtection="1">
      <alignment vertical="center"/>
    </xf>
    <xf numFmtId="0" fontId="47" fillId="0" borderId="0" xfId="2" applyFont="1" applyFill="1" applyBorder="1" applyAlignment="1" applyProtection="1">
      <alignment vertical="center"/>
      <protection locked="0"/>
    </xf>
    <xf numFmtId="0" fontId="47" fillId="0" borderId="0" xfId="2" applyFont="1" applyFill="1" applyBorder="1" applyAlignment="1" applyProtection="1">
      <alignment vertical="center"/>
    </xf>
    <xf numFmtId="49" fontId="47" fillId="0" borderId="0" xfId="2" applyNumberFormat="1" applyFont="1" applyFill="1" applyAlignment="1" applyProtection="1">
      <alignment vertical="center"/>
      <protection locked="0"/>
    </xf>
    <xf numFmtId="176" fontId="51" fillId="0" borderId="0" xfId="2" applyNumberFormat="1" applyFont="1" applyFill="1" applyAlignment="1" applyProtection="1">
      <alignment vertical="center"/>
      <protection locked="0"/>
    </xf>
    <xf numFmtId="176" fontId="47" fillId="0" borderId="0" xfId="2" applyNumberFormat="1" applyFont="1" applyFill="1" applyAlignment="1" applyProtection="1">
      <alignment vertical="center"/>
      <protection locked="0"/>
    </xf>
    <xf numFmtId="176" fontId="47" fillId="0" borderId="0" xfId="2" quotePrefix="1" applyNumberFormat="1" applyFont="1" applyFill="1" applyAlignment="1" applyProtection="1">
      <alignment horizontal="right" vertical="center"/>
      <protection locked="0"/>
    </xf>
    <xf numFmtId="176" fontId="54" fillId="0" borderId="0" xfId="2" applyNumberFormat="1" applyFont="1" applyFill="1" applyAlignment="1" applyProtection="1">
      <alignment horizontal="center" vertical="center"/>
    </xf>
    <xf numFmtId="176" fontId="47" fillId="0" borderId="0" xfId="2" applyNumberFormat="1" applyFont="1" applyFill="1" applyAlignment="1" applyProtection="1">
      <alignment horizontal="center" vertical="center"/>
    </xf>
    <xf numFmtId="176" fontId="54" fillId="0" borderId="0" xfId="2" applyNumberFormat="1" applyFont="1" applyFill="1" applyAlignment="1" applyProtection="1">
      <alignment vertical="center" wrapText="1"/>
    </xf>
    <xf numFmtId="176" fontId="47" fillId="0" borderId="0" xfId="2" applyNumberFormat="1" applyFont="1" applyFill="1" applyAlignment="1" applyProtection="1">
      <alignment vertical="center" wrapText="1"/>
    </xf>
    <xf numFmtId="181" fontId="21" fillId="0" borderId="0" xfId="0" applyNumberFormat="1" applyFont="1" applyFill="1" applyAlignment="1">
      <alignment vertical="center" shrinkToFit="1"/>
    </xf>
    <xf numFmtId="181" fontId="21" fillId="0" borderId="31" xfId="0" applyNumberFormat="1" applyFont="1" applyFill="1" applyBorder="1" applyAlignment="1">
      <alignment vertical="center" shrinkToFit="1"/>
    </xf>
    <xf numFmtId="0" fontId="47" fillId="0" borderId="0" xfId="2" applyFont="1" applyFill="1" applyAlignment="1" applyProtection="1">
      <alignment horizontal="distributed" vertical="center"/>
      <protection locked="0"/>
    </xf>
    <xf numFmtId="183" fontId="14" fillId="0" borderId="11" xfId="2" applyNumberFormat="1" applyFont="1" applyFill="1" applyBorder="1" applyAlignment="1" applyProtection="1">
      <alignment vertical="center"/>
    </xf>
    <xf numFmtId="176" fontId="14" fillId="0" borderId="17" xfId="2" applyNumberFormat="1" applyFont="1" applyFill="1" applyBorder="1" applyProtection="1"/>
    <xf numFmtId="176" fontId="14" fillId="0" borderId="0" xfId="2" applyNumberFormat="1" applyFont="1" applyFill="1" applyBorder="1" applyAlignment="1" applyProtection="1">
      <alignment horizontal="distributed"/>
    </xf>
    <xf numFmtId="0" fontId="19" fillId="0" borderId="0" xfId="0" applyFont="1" applyFill="1" applyBorder="1" applyAlignment="1">
      <alignment horizontal="left" vertical="center"/>
    </xf>
    <xf numFmtId="176" fontId="15" fillId="0" borderId="0" xfId="2" quotePrefix="1" applyNumberFormat="1" applyFont="1" applyFill="1" applyBorder="1" applyAlignment="1" applyProtection="1">
      <alignment vertical="center"/>
    </xf>
    <xf numFmtId="176" fontId="14" fillId="0" borderId="17" xfId="2" applyNumberFormat="1" applyFont="1" applyFill="1" applyBorder="1" applyProtection="1">
      <protection locked="0"/>
    </xf>
    <xf numFmtId="176" fontId="13" fillId="0" borderId="0" xfId="2" applyNumberFormat="1" applyFont="1" applyFill="1" applyBorder="1" applyAlignment="1" applyProtection="1">
      <alignment vertical="center"/>
      <protection locked="0"/>
    </xf>
    <xf numFmtId="176" fontId="47" fillId="0" borderId="0" xfId="2" applyNumberFormat="1" applyFont="1" applyFill="1" applyAlignment="1">
      <alignment vertical="center"/>
    </xf>
    <xf numFmtId="176" fontId="47" fillId="0" borderId="0" xfId="2" applyNumberFormat="1" applyFont="1" applyFill="1" applyAlignment="1">
      <alignment horizontal="distributed" vertical="center"/>
    </xf>
    <xf numFmtId="0" fontId="47" fillId="0" borderId="0" xfId="2" applyFont="1" applyFill="1" applyAlignment="1">
      <alignment vertical="center"/>
    </xf>
    <xf numFmtId="0" fontId="47" fillId="0" borderId="0" xfId="2" applyFont="1" applyFill="1" applyAlignment="1" applyProtection="1">
      <alignment vertical="center"/>
      <protection locked="0"/>
    </xf>
    <xf numFmtId="0" fontId="56" fillId="0" borderId="0" xfId="2" applyFont="1" applyFill="1" applyAlignment="1">
      <alignment vertical="center"/>
    </xf>
    <xf numFmtId="176" fontId="47" fillId="0" borderId="0" xfId="2" applyNumberFormat="1" applyFont="1" applyFill="1" applyAlignment="1">
      <alignment horizontal="center" vertical="center"/>
    </xf>
    <xf numFmtId="176" fontId="47" fillId="0" borderId="0" xfId="2" applyNumberFormat="1" applyFont="1" applyFill="1" applyAlignment="1">
      <alignment vertical="center" wrapText="1"/>
    </xf>
    <xf numFmtId="176" fontId="56" fillId="0" borderId="0" xfId="2" quotePrefix="1" applyNumberFormat="1" applyFont="1" applyFill="1" applyAlignment="1">
      <alignment vertical="center"/>
    </xf>
    <xf numFmtId="0" fontId="47" fillId="0" borderId="0" xfId="2" applyFont="1" applyFill="1" applyAlignment="1" applyProtection="1">
      <alignment horizontal="center" vertical="center"/>
      <protection locked="0"/>
    </xf>
    <xf numFmtId="183" fontId="47" fillId="0" borderId="39" xfId="0" applyNumberFormat="1" applyFont="1" applyFill="1" applyBorder="1" applyAlignment="1">
      <alignment vertical="center" shrinkToFit="1"/>
    </xf>
    <xf numFmtId="183" fontId="47" fillId="0" borderId="41" xfId="0" applyNumberFormat="1" applyFont="1" applyFill="1" applyBorder="1" applyAlignment="1">
      <alignment vertical="center" shrinkToFit="1"/>
    </xf>
    <xf numFmtId="183" fontId="47" fillId="0" borderId="13" xfId="0" applyNumberFormat="1" applyFont="1" applyFill="1" applyBorder="1" applyAlignment="1">
      <alignment vertical="center" shrinkToFit="1"/>
    </xf>
    <xf numFmtId="183" fontId="47" fillId="0" borderId="44" xfId="0" applyNumberFormat="1" applyFont="1" applyFill="1" applyBorder="1" applyAlignment="1">
      <alignment vertical="center" shrinkToFit="1"/>
    </xf>
    <xf numFmtId="183" fontId="47" fillId="0" borderId="45" xfId="0" applyNumberFormat="1" applyFont="1" applyFill="1" applyBorder="1" applyAlignment="1">
      <alignment vertical="center" shrinkToFit="1"/>
    </xf>
    <xf numFmtId="176" fontId="59" fillId="0" borderId="0" xfId="2" applyNumberFormat="1" applyFont="1" applyFill="1" applyAlignment="1" applyProtection="1">
      <alignment vertical="center"/>
    </xf>
    <xf numFmtId="0" fontId="15" fillId="0" borderId="0" xfId="0" applyFont="1" applyFill="1" applyBorder="1">
      <alignment vertical="center"/>
    </xf>
    <xf numFmtId="14" fontId="35" fillId="0" borderId="0" xfId="0" applyNumberFormat="1" applyFont="1" applyFill="1" applyBorder="1" applyAlignment="1">
      <alignment horizontal="center" vertical="center"/>
    </xf>
    <xf numFmtId="0" fontId="11" fillId="0" borderId="0" xfId="0" applyFont="1" applyBorder="1" applyAlignment="1">
      <alignment horizontal="center" vertical="center"/>
    </xf>
    <xf numFmtId="0" fontId="44" fillId="0" borderId="0" xfId="0" applyFont="1" applyFill="1" applyBorder="1" applyAlignment="1">
      <alignment vertical="center"/>
    </xf>
    <xf numFmtId="0" fontId="25" fillId="0" borderId="0" xfId="0" applyFont="1" applyFill="1" applyBorder="1" applyAlignment="1">
      <alignment horizontal="right" vertical="center"/>
    </xf>
    <xf numFmtId="0" fontId="61" fillId="0" borderId="30" xfId="0" applyFont="1" applyFill="1" applyBorder="1" applyAlignment="1">
      <alignment horizontal="right"/>
    </xf>
    <xf numFmtId="38" fontId="62" fillId="0" borderId="0" xfId="1" applyFont="1" applyFill="1" applyBorder="1" applyAlignment="1">
      <alignment horizontal="center"/>
    </xf>
    <xf numFmtId="0" fontId="16" fillId="0" borderId="0" xfId="0" applyFont="1" applyFill="1" applyBorder="1" applyAlignment="1">
      <alignment horizontal="center" vertical="center"/>
    </xf>
    <xf numFmtId="0" fontId="11" fillId="0" borderId="0" xfId="0" applyFont="1" applyFill="1" applyBorder="1" applyAlignment="1">
      <alignment vertical="center" shrinkToFit="1"/>
    </xf>
    <xf numFmtId="0" fontId="53" fillId="0" borderId="0" xfId="0" applyFont="1" applyFill="1" applyBorder="1" applyAlignment="1" applyProtection="1">
      <alignment horizontal="center" vertical="center"/>
    </xf>
    <xf numFmtId="0" fontId="14" fillId="0" borderId="0" xfId="0" applyFont="1" applyFill="1" applyBorder="1" applyAlignment="1" applyProtection="1">
      <alignment horizontal="right" vertical="center"/>
      <protection locked="0"/>
    </xf>
    <xf numFmtId="0" fontId="16" fillId="0" borderId="0" xfId="0" applyFont="1" applyFill="1" applyBorder="1" applyAlignment="1" applyProtection="1">
      <alignment vertical="top" wrapText="1"/>
      <protection locked="0"/>
    </xf>
    <xf numFmtId="0" fontId="15" fillId="0" borderId="0" xfId="0" applyFont="1" applyFill="1" applyAlignment="1" applyProtection="1">
      <alignment horizontal="center" wrapText="1"/>
      <protection locked="0"/>
    </xf>
    <xf numFmtId="0" fontId="24" fillId="0" borderId="0" xfId="0" applyFont="1" applyFill="1" applyBorder="1" applyAlignment="1" applyProtection="1">
      <alignment vertical="center"/>
    </xf>
    <xf numFmtId="0" fontId="50" fillId="0" borderId="0" xfId="0" applyFont="1" applyFill="1" applyBorder="1" applyAlignment="1" applyProtection="1">
      <alignment horizontal="center" vertical="center"/>
      <protection locked="0"/>
    </xf>
    <xf numFmtId="0" fontId="64" fillId="0" borderId="0" xfId="0" applyFont="1" applyFill="1" applyBorder="1" applyAlignment="1" applyProtection="1">
      <alignment horizontal="left" vertical="center"/>
      <protection locked="0"/>
    </xf>
    <xf numFmtId="0" fontId="21" fillId="0" borderId="0" xfId="0" applyFont="1" applyFill="1" applyBorder="1" applyAlignment="1" applyProtection="1">
      <alignment vertical="center"/>
      <protection locked="0"/>
    </xf>
    <xf numFmtId="0" fontId="21" fillId="0" borderId="0" xfId="0" applyFont="1" applyFill="1" applyAlignment="1" applyProtection="1">
      <alignment vertical="center"/>
      <protection locked="0"/>
    </xf>
    <xf numFmtId="0" fontId="21" fillId="0" borderId="0" xfId="0" applyFont="1" applyFill="1" applyAlignment="1"/>
    <xf numFmtId="0" fontId="21" fillId="0" borderId="0" xfId="0" applyFont="1" applyFill="1" applyAlignment="1" applyProtection="1">
      <alignment vertical="center"/>
    </xf>
    <xf numFmtId="0" fontId="24" fillId="0" borderId="0" xfId="0" applyFont="1" applyFill="1" applyAlignment="1" applyProtection="1">
      <alignment vertical="center"/>
    </xf>
    <xf numFmtId="0" fontId="21" fillId="0" borderId="0" xfId="0" applyFont="1" applyFill="1" applyBorder="1" applyAlignment="1" applyProtection="1">
      <alignment horizontal="center" vertical="center"/>
      <protection locked="0"/>
    </xf>
    <xf numFmtId="0" fontId="21" fillId="0" borderId="0" xfId="0" applyFont="1" applyFill="1" applyAlignment="1">
      <alignment shrinkToFit="1"/>
    </xf>
    <xf numFmtId="0" fontId="49" fillId="0" borderId="0" xfId="0" applyFont="1" applyFill="1" applyBorder="1" applyAlignment="1">
      <alignment vertical="center"/>
    </xf>
    <xf numFmtId="0" fontId="21" fillId="0" borderId="16" xfId="0" applyFont="1" applyFill="1" applyBorder="1" applyAlignment="1" applyProtection="1">
      <alignment horizontal="center" vertical="center" wrapText="1"/>
      <protection locked="0"/>
    </xf>
    <xf numFmtId="0" fontId="21" fillId="0" borderId="54" xfId="0" applyFont="1" applyFill="1" applyBorder="1" applyAlignment="1">
      <alignment horizontal="center"/>
    </xf>
    <xf numFmtId="0" fontId="21" fillId="0" borderId="4" xfId="0" applyFont="1" applyFill="1" applyBorder="1" applyAlignment="1">
      <alignment horizontal="center"/>
    </xf>
    <xf numFmtId="0" fontId="21" fillId="0" borderId="49" xfId="0" applyFont="1" applyFill="1" applyBorder="1" applyAlignment="1">
      <alignment horizontal="center"/>
    </xf>
    <xf numFmtId="0" fontId="21" fillId="0" borderId="49" xfId="0" applyFont="1" applyFill="1" applyBorder="1" applyAlignment="1"/>
    <xf numFmtId="0" fontId="21" fillId="0" borderId="15" xfId="0" applyFont="1" applyFill="1" applyBorder="1" applyAlignment="1"/>
    <xf numFmtId="0" fontId="21" fillId="0" borderId="14" xfId="0" applyFont="1" applyFill="1" applyBorder="1" applyAlignment="1">
      <alignment horizontal="center"/>
    </xf>
    <xf numFmtId="0" fontId="21" fillId="0" borderId="47" xfId="0" applyFont="1" applyFill="1" applyBorder="1" applyAlignment="1">
      <alignment horizontal="center"/>
    </xf>
    <xf numFmtId="0" fontId="21" fillId="0" borderId="15" xfId="0" applyFont="1" applyFill="1" applyBorder="1" applyAlignment="1">
      <alignment horizontal="center"/>
    </xf>
    <xf numFmtId="0" fontId="21" fillId="0" borderId="0" xfId="0" applyFont="1" applyFill="1" applyAlignment="1" applyProtection="1">
      <alignment horizontal="center" vertical="center" wrapText="1"/>
      <protection locked="0"/>
    </xf>
    <xf numFmtId="0" fontId="21" fillId="0" borderId="0" xfId="0" applyFont="1" applyFill="1" applyAlignment="1" applyProtection="1">
      <alignment horizontal="center" vertical="center"/>
      <protection locked="0"/>
    </xf>
    <xf numFmtId="0" fontId="21" fillId="0" borderId="55" xfId="0" applyFont="1" applyFill="1" applyBorder="1" applyAlignment="1">
      <alignment horizontal="center" vertical="center" wrapText="1"/>
    </xf>
    <xf numFmtId="0" fontId="21" fillId="0" borderId="0" xfId="0" applyFont="1" applyFill="1" applyBorder="1" applyAlignment="1">
      <alignment horizontal="center" vertical="center" wrapText="1"/>
    </xf>
    <xf numFmtId="0" fontId="21" fillId="0" borderId="5" xfId="0" applyFont="1" applyFill="1" applyBorder="1" applyAlignment="1">
      <alignment horizontal="center" vertical="center" wrapText="1"/>
    </xf>
    <xf numFmtId="0" fontId="21" fillId="0" borderId="16" xfId="0" applyFont="1" applyFill="1" applyBorder="1" applyAlignment="1">
      <alignment horizontal="center" vertical="center" wrapText="1"/>
    </xf>
    <xf numFmtId="0" fontId="21" fillId="0" borderId="0" xfId="0" applyFont="1" applyFill="1" applyBorder="1" applyAlignment="1"/>
    <xf numFmtId="0" fontId="21" fillId="0" borderId="17" xfId="0" applyFont="1" applyFill="1" applyBorder="1" applyAlignment="1">
      <alignment horizontal="center" vertical="center" wrapText="1"/>
    </xf>
    <xf numFmtId="38" fontId="21" fillId="0" borderId="5" xfId="1" applyFont="1" applyFill="1" applyBorder="1" applyAlignment="1">
      <alignment horizontal="center" vertical="center"/>
    </xf>
    <xf numFmtId="38" fontId="21" fillId="0" borderId="7" xfId="1" applyFont="1" applyFill="1" applyBorder="1" applyAlignment="1">
      <alignment horizontal="center" vertical="center"/>
    </xf>
    <xf numFmtId="0" fontId="21" fillId="0" borderId="51" xfId="0" applyFont="1" applyFill="1" applyBorder="1" applyAlignment="1">
      <alignment horizontal="center" vertical="center" wrapText="1"/>
    </xf>
    <xf numFmtId="0" fontId="21" fillId="0" borderId="0" xfId="0" applyFont="1" applyFill="1" applyAlignment="1">
      <alignment vertical="center" wrapText="1"/>
    </xf>
    <xf numFmtId="0" fontId="21" fillId="0" borderId="28" xfId="0" applyFont="1" applyFill="1" applyBorder="1" applyAlignment="1" applyProtection="1">
      <alignment horizontal="center" vertical="center"/>
    </xf>
    <xf numFmtId="0" fontId="21" fillId="0" borderId="53" xfId="0" applyFont="1" applyFill="1" applyBorder="1" applyAlignment="1" applyProtection="1">
      <alignment horizontal="center" vertical="center"/>
    </xf>
    <xf numFmtId="0" fontId="21" fillId="0" borderId="16" xfId="0" applyFont="1" applyFill="1" applyBorder="1" applyAlignment="1" applyProtection="1">
      <alignment horizontal="center" vertical="center" wrapText="1"/>
    </xf>
    <xf numFmtId="0" fontId="21" fillId="0" borderId="56" xfId="0" applyFont="1" applyFill="1" applyBorder="1" applyAlignment="1">
      <alignment horizontal="center"/>
    </xf>
    <xf numFmtId="0" fontId="21" fillId="0" borderId="30" xfId="0" applyFont="1" applyFill="1" applyBorder="1" applyAlignment="1">
      <alignment horizontal="center"/>
    </xf>
    <xf numFmtId="0" fontId="21" fillId="0" borderId="52" xfId="0" applyFont="1" applyFill="1" applyBorder="1" applyAlignment="1">
      <alignment horizontal="center"/>
    </xf>
    <xf numFmtId="0" fontId="21" fillId="0" borderId="29" xfId="0" applyFont="1" applyFill="1" applyBorder="1" applyAlignment="1">
      <alignment horizontal="center"/>
    </xf>
    <xf numFmtId="0" fontId="21" fillId="0" borderId="0" xfId="0" applyFont="1" applyFill="1" applyBorder="1" applyAlignment="1">
      <alignment horizontal="center"/>
    </xf>
    <xf numFmtId="0" fontId="21" fillId="0" borderId="28" xfId="0" applyFont="1" applyFill="1" applyBorder="1" applyAlignment="1">
      <alignment horizontal="center"/>
    </xf>
    <xf numFmtId="0" fontId="21" fillId="0" borderId="36" xfId="0" applyFont="1" applyFill="1" applyBorder="1" applyAlignment="1">
      <alignment horizontal="center"/>
    </xf>
    <xf numFmtId="0" fontId="21" fillId="0" borderId="53" xfId="0" applyFont="1" applyFill="1" applyBorder="1" applyAlignment="1">
      <alignment horizontal="center"/>
    </xf>
    <xf numFmtId="0" fontId="42" fillId="0" borderId="69" xfId="0" applyFont="1" applyFill="1" applyBorder="1" applyAlignment="1">
      <alignment horizontal="center" vertical="center" wrapText="1"/>
    </xf>
    <xf numFmtId="0" fontId="42" fillId="0" borderId="81" xfId="0" applyFont="1" applyFill="1" applyBorder="1" applyAlignment="1">
      <alignment horizontal="center" vertical="center" wrapText="1"/>
    </xf>
    <xf numFmtId="0" fontId="24" fillId="0" borderId="0" xfId="0" applyFont="1" applyFill="1" applyAlignment="1" applyProtection="1">
      <alignment horizontal="center" vertical="center"/>
    </xf>
    <xf numFmtId="0" fontId="21" fillId="0" borderId="0" xfId="0" applyFont="1" applyFill="1" applyBorder="1" applyAlignment="1" applyProtection="1">
      <alignment vertical="center" shrinkToFit="1"/>
    </xf>
    <xf numFmtId="178" fontId="21" fillId="0" borderId="16" xfId="0" applyNumberFormat="1" applyFont="1" applyFill="1" applyBorder="1" applyAlignment="1" applyProtection="1">
      <alignment vertical="center" shrinkToFit="1"/>
    </xf>
    <xf numFmtId="38" fontId="21" fillId="0" borderId="38" xfId="1" applyFont="1" applyFill="1" applyBorder="1" applyAlignment="1">
      <alignment shrinkToFit="1"/>
    </xf>
    <xf numFmtId="38" fontId="21" fillId="0" borderId="39" xfId="1" applyFont="1" applyFill="1" applyBorder="1" applyAlignment="1">
      <alignment shrinkToFit="1"/>
    </xf>
    <xf numFmtId="184" fontId="21" fillId="0" borderId="39" xfId="0" applyNumberFormat="1" applyFont="1" applyFill="1" applyBorder="1" applyAlignment="1">
      <alignment shrinkToFit="1"/>
    </xf>
    <xf numFmtId="184" fontId="21" fillId="0" borderId="40" xfId="0" applyNumberFormat="1" applyFont="1" applyFill="1" applyBorder="1" applyAlignment="1">
      <alignment shrinkToFit="1"/>
    </xf>
    <xf numFmtId="182" fontId="21" fillId="0" borderId="0" xfId="0" applyNumberFormat="1" applyFont="1" applyFill="1" applyBorder="1" applyAlignment="1">
      <alignment shrinkToFit="1"/>
    </xf>
    <xf numFmtId="179" fontId="21" fillId="0" borderId="59" xfId="0" applyNumberFormat="1" applyFont="1" applyFill="1" applyBorder="1" applyAlignment="1">
      <alignment shrinkToFit="1"/>
    </xf>
    <xf numFmtId="179" fontId="21" fillId="0" borderId="60" xfId="0" applyNumberFormat="1" applyFont="1" applyFill="1" applyBorder="1" applyAlignment="1">
      <alignment shrinkToFit="1"/>
    </xf>
    <xf numFmtId="183" fontId="21" fillId="0" borderId="60" xfId="1" applyNumberFormat="1" applyFont="1" applyFill="1" applyBorder="1" applyAlignment="1">
      <alignment shrinkToFit="1"/>
    </xf>
    <xf numFmtId="183" fontId="21" fillId="0" borderId="61" xfId="1" applyNumberFormat="1" applyFont="1" applyFill="1" applyBorder="1" applyAlignment="1">
      <alignment shrinkToFit="1"/>
    </xf>
    <xf numFmtId="179" fontId="21" fillId="0" borderId="65" xfId="0" applyNumberFormat="1" applyFont="1" applyFill="1" applyBorder="1" applyAlignment="1">
      <alignment shrinkToFit="1"/>
    </xf>
    <xf numFmtId="183" fontId="21" fillId="0" borderId="67" xfId="0" applyNumberFormat="1" applyFont="1" applyFill="1" applyBorder="1" applyAlignment="1" applyProtection="1">
      <alignment vertical="center" shrinkToFit="1"/>
      <protection locked="0"/>
    </xf>
    <xf numFmtId="0" fontId="21" fillId="0" borderId="0" xfId="0" applyFont="1" applyFill="1" applyAlignment="1" applyProtection="1">
      <alignment vertical="center" shrinkToFit="1"/>
      <protection locked="0"/>
    </xf>
    <xf numFmtId="183" fontId="21" fillId="0" borderId="40" xfId="0" applyNumberFormat="1" applyFont="1" applyFill="1" applyBorder="1" applyAlignment="1" applyProtection="1">
      <alignment vertical="center" shrinkToFit="1"/>
      <protection locked="0"/>
    </xf>
    <xf numFmtId="178" fontId="21" fillId="0" borderId="0" xfId="0" applyNumberFormat="1" applyFont="1" applyFill="1" applyBorder="1" applyAlignment="1" applyProtection="1">
      <alignment vertical="center" shrinkToFit="1"/>
      <protection locked="0"/>
    </xf>
    <xf numFmtId="179" fontId="21" fillId="0" borderId="38" xfId="0" applyNumberFormat="1" applyFont="1" applyFill="1" applyBorder="1" applyAlignment="1" applyProtection="1">
      <alignment vertical="center" shrinkToFit="1"/>
      <protection locked="0"/>
    </xf>
    <xf numFmtId="38" fontId="21" fillId="0" borderId="41" xfId="1" applyFont="1" applyFill="1" applyBorder="1" applyAlignment="1">
      <alignment shrinkToFit="1"/>
    </xf>
    <xf numFmtId="38" fontId="21" fillId="0" borderId="13" xfId="1" applyFont="1" applyFill="1" applyBorder="1" applyAlignment="1">
      <alignment shrinkToFit="1"/>
    </xf>
    <xf numFmtId="184" fontId="21" fillId="0" borderId="13" xfId="0" applyNumberFormat="1" applyFont="1" applyFill="1" applyBorder="1" applyAlignment="1">
      <alignment shrinkToFit="1"/>
    </xf>
    <xf numFmtId="184" fontId="21" fillId="0" borderId="42" xfId="0" applyNumberFormat="1" applyFont="1" applyFill="1" applyBorder="1" applyAlignment="1">
      <alignment shrinkToFit="1"/>
    </xf>
    <xf numFmtId="179" fontId="21" fillId="0" borderId="62" xfId="0" applyNumberFormat="1" applyFont="1" applyFill="1" applyBorder="1" applyAlignment="1">
      <alignment shrinkToFit="1"/>
    </xf>
    <xf numFmtId="179" fontId="21" fillId="0" borderId="48" xfId="0" applyNumberFormat="1" applyFont="1" applyFill="1" applyBorder="1" applyAlignment="1">
      <alignment shrinkToFit="1"/>
    </xf>
    <xf numFmtId="183" fontId="21" fillId="0" borderId="48" xfId="1" applyNumberFormat="1" applyFont="1" applyFill="1" applyBorder="1" applyAlignment="1">
      <alignment shrinkToFit="1"/>
    </xf>
    <xf numFmtId="183" fontId="21" fillId="0" borderId="63" xfId="1" applyNumberFormat="1" applyFont="1" applyFill="1" applyBorder="1" applyAlignment="1">
      <alignment shrinkToFit="1"/>
    </xf>
    <xf numFmtId="179" fontId="21" fillId="0" borderId="64" xfId="0" applyNumberFormat="1" applyFont="1" applyFill="1" applyBorder="1" applyAlignment="1">
      <alignment shrinkToFit="1"/>
    </xf>
    <xf numFmtId="183" fontId="21" fillId="0" borderId="43" xfId="0" applyNumberFormat="1" applyFont="1" applyFill="1" applyBorder="1" applyAlignment="1" applyProtection="1">
      <alignment vertical="center" shrinkToFit="1"/>
      <protection locked="0"/>
    </xf>
    <xf numFmtId="183" fontId="21" fillId="0" borderId="42" xfId="0" applyNumberFormat="1" applyFont="1" applyFill="1" applyBorder="1" applyAlignment="1" applyProtection="1">
      <alignment vertical="center" shrinkToFit="1"/>
      <protection locked="0"/>
    </xf>
    <xf numFmtId="179" fontId="21" fillId="0" borderId="41" xfId="0" applyNumberFormat="1" applyFont="1" applyFill="1" applyBorder="1" applyAlignment="1" applyProtection="1">
      <alignment vertical="center" shrinkToFit="1"/>
      <protection locked="0"/>
    </xf>
    <xf numFmtId="38" fontId="21" fillId="0" borderId="44" xfId="1" applyFont="1" applyFill="1" applyBorder="1" applyAlignment="1">
      <alignment shrinkToFit="1"/>
    </xf>
    <xf numFmtId="38" fontId="21" fillId="0" borderId="45" xfId="1" applyFont="1" applyFill="1" applyBorder="1" applyAlignment="1">
      <alignment shrinkToFit="1"/>
    </xf>
    <xf numFmtId="184" fontId="21" fillId="0" borderId="45" xfId="0" applyNumberFormat="1" applyFont="1" applyFill="1" applyBorder="1" applyAlignment="1">
      <alignment shrinkToFit="1"/>
    </xf>
    <xf numFmtId="184" fontId="21" fillId="0" borderId="46" xfId="0" applyNumberFormat="1" applyFont="1" applyFill="1" applyBorder="1" applyAlignment="1">
      <alignment shrinkToFit="1"/>
    </xf>
    <xf numFmtId="179" fontId="21" fillId="0" borderId="105" xfId="0" applyNumberFormat="1" applyFont="1" applyFill="1" applyBorder="1" applyAlignment="1">
      <alignment shrinkToFit="1"/>
    </xf>
    <xf numFmtId="179" fontId="21" fillId="0" borderId="106" xfId="0" applyNumberFormat="1" applyFont="1" applyFill="1" applyBorder="1" applyAlignment="1">
      <alignment shrinkToFit="1"/>
    </xf>
    <xf numFmtId="183" fontId="21" fillId="0" borderId="106" xfId="1" applyNumberFormat="1" applyFont="1" applyFill="1" applyBorder="1" applyAlignment="1">
      <alignment shrinkToFit="1"/>
    </xf>
    <xf numFmtId="183" fontId="21" fillId="0" borderId="107" xfId="1" applyNumberFormat="1" applyFont="1" applyFill="1" applyBorder="1" applyAlignment="1">
      <alignment shrinkToFit="1"/>
    </xf>
    <xf numFmtId="183" fontId="21" fillId="0" borderId="46" xfId="0" applyNumberFormat="1" applyFont="1" applyFill="1" applyBorder="1" applyAlignment="1" applyProtection="1">
      <alignment vertical="center" shrinkToFit="1"/>
      <protection locked="0"/>
    </xf>
    <xf numFmtId="179" fontId="21" fillId="0" borderId="44" xfId="0" applyNumberFormat="1" applyFont="1" applyFill="1" applyBorder="1" applyAlignment="1" applyProtection="1">
      <alignment vertical="center" shrinkToFit="1"/>
      <protection locked="0"/>
    </xf>
    <xf numFmtId="0" fontId="21" fillId="0" borderId="0" xfId="0" applyFont="1" applyFill="1" applyBorder="1" applyAlignment="1" applyProtection="1">
      <alignment vertical="center"/>
    </xf>
    <xf numFmtId="0" fontId="21" fillId="0" borderId="0" xfId="0" applyFont="1" applyFill="1" applyAlignment="1" applyProtection="1">
      <alignment vertical="center" wrapText="1"/>
    </xf>
    <xf numFmtId="0" fontId="21" fillId="0" borderId="11" xfId="0" applyFont="1" applyFill="1" applyBorder="1" applyAlignment="1" applyProtection="1">
      <alignment vertical="center" shrinkToFit="1"/>
    </xf>
    <xf numFmtId="188" fontId="21" fillId="0" borderId="11" xfId="0" applyNumberFormat="1" applyFont="1" applyFill="1" applyBorder="1" applyProtection="1">
      <alignment vertical="center"/>
    </xf>
    <xf numFmtId="0" fontId="11" fillId="0" borderId="0" xfId="0" applyFont="1" applyFill="1" applyBorder="1" applyAlignment="1">
      <alignment vertical="center"/>
    </xf>
    <xf numFmtId="3" fontId="65" fillId="4" borderId="0" xfId="0" applyNumberFormat="1" applyFont="1" applyFill="1" applyProtection="1">
      <alignment vertical="center"/>
    </xf>
    <xf numFmtId="176" fontId="21" fillId="0" borderId="0" xfId="0" applyNumberFormat="1" applyFont="1" applyFill="1" applyProtection="1">
      <alignment vertical="center"/>
    </xf>
    <xf numFmtId="3" fontId="19" fillId="0" borderId="91" xfId="0" applyNumberFormat="1" applyFont="1" applyFill="1" applyBorder="1" applyAlignment="1" applyProtection="1">
      <alignment vertical="center" shrinkToFit="1"/>
    </xf>
    <xf numFmtId="3" fontId="49" fillId="0" borderId="11" xfId="0" applyNumberFormat="1" applyFont="1" applyFill="1" applyBorder="1" applyAlignment="1" applyProtection="1">
      <alignment vertical="center" shrinkToFit="1"/>
    </xf>
    <xf numFmtId="0" fontId="50" fillId="0" borderId="5" xfId="0" applyFont="1" applyFill="1" applyBorder="1" applyAlignment="1">
      <alignment horizontal="center" vertical="center" wrapText="1"/>
    </xf>
    <xf numFmtId="181" fontId="30" fillId="7" borderId="11" xfId="0" applyNumberFormat="1" applyFont="1" applyFill="1" applyBorder="1" applyAlignment="1" applyProtection="1">
      <alignment vertical="center" shrinkToFit="1"/>
    </xf>
    <xf numFmtId="3" fontId="19" fillId="0" borderId="11" xfId="0" applyNumberFormat="1" applyFont="1" applyFill="1" applyBorder="1" applyAlignment="1" applyProtection="1">
      <alignment vertical="center" shrinkToFit="1"/>
    </xf>
    <xf numFmtId="181" fontId="66" fillId="0" borderId="34" xfId="0" applyNumberFormat="1" applyFont="1" applyFill="1" applyBorder="1" applyAlignment="1">
      <alignment vertical="center" shrinkToFit="1"/>
    </xf>
    <xf numFmtId="181" fontId="66" fillId="0" borderId="31" xfId="0" applyNumberFormat="1" applyFont="1" applyFill="1" applyBorder="1" applyAlignment="1">
      <alignment vertical="center" shrinkToFit="1"/>
    </xf>
    <xf numFmtId="181" fontId="66" fillId="0" borderId="16" xfId="0" applyNumberFormat="1" applyFont="1" applyFill="1" applyBorder="1" applyAlignment="1">
      <alignment vertical="center" shrinkToFit="1"/>
    </xf>
    <xf numFmtId="0" fontId="47" fillId="8" borderId="17" xfId="0" applyFont="1" applyFill="1" applyBorder="1" applyAlignment="1">
      <alignment horizontal="center" vertical="center"/>
    </xf>
    <xf numFmtId="0" fontId="47" fillId="8" borderId="16" xfId="0" applyFont="1" applyFill="1" applyBorder="1" applyAlignment="1">
      <alignment vertical="center" wrapText="1"/>
    </xf>
    <xf numFmtId="181" fontId="66" fillId="0" borderId="35" xfId="0" applyNumberFormat="1" applyFont="1" applyFill="1" applyBorder="1" applyAlignment="1">
      <alignment vertical="center" shrinkToFit="1"/>
    </xf>
    <xf numFmtId="181" fontId="66" fillId="0" borderId="11" xfId="0" applyNumberFormat="1" applyFont="1" applyFill="1" applyBorder="1" applyAlignment="1">
      <alignment vertical="center" shrinkToFit="1"/>
    </xf>
    <xf numFmtId="176" fontId="47" fillId="0" borderId="0" xfId="2" quotePrefix="1" applyNumberFormat="1" applyFont="1" applyFill="1" applyAlignment="1">
      <alignment horizontal="distributed" vertical="center"/>
    </xf>
    <xf numFmtId="183" fontId="47" fillId="8" borderId="38" xfId="0" applyNumberFormat="1" applyFont="1" applyFill="1" applyBorder="1" applyAlignment="1">
      <alignment vertical="center" shrinkToFit="1"/>
    </xf>
    <xf numFmtId="0" fontId="67" fillId="0" borderId="0" xfId="0" applyFont="1" applyFill="1" applyAlignment="1">
      <alignment horizontal="center"/>
    </xf>
    <xf numFmtId="0" fontId="45" fillId="0" borderId="0" xfId="0" quotePrefix="1" applyFont="1" applyFill="1" applyAlignment="1" applyProtection="1">
      <alignment vertical="center"/>
      <protection locked="0"/>
    </xf>
    <xf numFmtId="176" fontId="14" fillId="0" borderId="0" xfId="2" quotePrefix="1" applyNumberFormat="1" applyFont="1" applyFill="1" applyBorder="1" applyProtection="1">
      <protection locked="0"/>
    </xf>
    <xf numFmtId="181" fontId="29" fillId="0" borderId="32" xfId="0" applyNumberFormat="1" applyFont="1" applyFill="1" applyBorder="1" applyAlignment="1" applyProtection="1">
      <alignment vertical="center" shrinkToFit="1"/>
    </xf>
    <xf numFmtId="181" fontId="31" fillId="0" borderId="32" xfId="0" applyNumberFormat="1" applyFont="1" applyFill="1" applyBorder="1" applyAlignment="1" applyProtection="1">
      <alignment vertical="center" shrinkToFit="1"/>
    </xf>
    <xf numFmtId="181" fontId="29" fillId="0" borderId="14" xfId="0" applyNumberFormat="1" applyFont="1" applyFill="1" applyBorder="1" applyAlignment="1" applyProtection="1">
      <alignment vertical="center" shrinkToFit="1"/>
    </xf>
    <xf numFmtId="181" fontId="11" fillId="0" borderId="32" xfId="0" applyNumberFormat="1" applyFont="1" applyFill="1" applyBorder="1" applyAlignment="1" applyProtection="1">
      <alignment vertical="center" shrinkToFit="1"/>
    </xf>
    <xf numFmtId="181" fontId="29" fillId="0" borderId="15" xfId="0" applyNumberFormat="1" applyFont="1" applyFill="1" applyBorder="1" applyAlignment="1" applyProtection="1">
      <alignment vertical="center" shrinkToFit="1"/>
    </xf>
    <xf numFmtId="181" fontId="29" fillId="0" borderId="31" xfId="0" applyNumberFormat="1" applyFont="1" applyFill="1" applyBorder="1" applyAlignment="1" applyProtection="1">
      <alignment vertical="center" shrinkToFit="1"/>
    </xf>
    <xf numFmtId="181" fontId="31" fillId="0" borderId="31" xfId="0" applyNumberFormat="1" applyFont="1" applyFill="1" applyBorder="1" applyAlignment="1" applyProtection="1">
      <alignment vertical="center" shrinkToFit="1"/>
    </xf>
    <xf numFmtId="181" fontId="29" fillId="0" borderId="17" xfId="0" applyNumberFormat="1" applyFont="1" applyFill="1" applyBorder="1" applyAlignment="1" applyProtection="1">
      <alignment vertical="center" shrinkToFit="1"/>
    </xf>
    <xf numFmtId="181" fontId="11" fillId="0" borderId="31" xfId="0" applyNumberFormat="1" applyFont="1" applyFill="1" applyBorder="1" applyAlignment="1" applyProtection="1">
      <alignment vertical="center" shrinkToFit="1"/>
    </xf>
    <xf numFmtId="181" fontId="29" fillId="0" borderId="16" xfId="0" applyNumberFormat="1" applyFont="1" applyFill="1" applyBorder="1" applyAlignment="1" applyProtection="1">
      <alignment vertical="center" shrinkToFit="1"/>
    </xf>
    <xf numFmtId="181" fontId="29" fillId="7" borderId="11" xfId="0" applyNumberFormat="1" applyFont="1" applyFill="1" applyBorder="1" applyAlignment="1" applyProtection="1">
      <alignment vertical="center" shrinkToFit="1"/>
    </xf>
    <xf numFmtId="181" fontId="31" fillId="7" borderId="11" xfId="0" applyNumberFormat="1" applyFont="1" applyFill="1" applyBorder="1" applyAlignment="1" applyProtection="1">
      <alignment vertical="center" shrinkToFit="1"/>
    </xf>
    <xf numFmtId="181" fontId="29" fillId="7" borderId="33" xfId="0" applyNumberFormat="1" applyFont="1" applyFill="1" applyBorder="1" applyAlignment="1" applyProtection="1">
      <alignment vertical="center" shrinkToFit="1"/>
    </xf>
    <xf numFmtId="181" fontId="11" fillId="7" borderId="11" xfId="0" applyNumberFormat="1" applyFont="1" applyFill="1" applyBorder="1" applyAlignment="1" applyProtection="1">
      <alignment vertical="center" shrinkToFit="1"/>
    </xf>
    <xf numFmtId="181" fontId="29" fillId="7" borderId="35" xfId="0" applyNumberFormat="1" applyFont="1" applyFill="1" applyBorder="1" applyAlignment="1" applyProtection="1">
      <alignment vertical="center" shrinkToFit="1"/>
    </xf>
    <xf numFmtId="3" fontId="49" fillId="7" borderId="11" xfId="0" applyNumberFormat="1" applyFont="1" applyFill="1" applyBorder="1" applyAlignment="1" applyProtection="1">
      <alignment vertical="center" shrinkToFit="1"/>
    </xf>
    <xf numFmtId="3" fontId="19" fillId="7" borderId="2" xfId="0" applyNumberFormat="1" applyFont="1" applyFill="1" applyBorder="1" applyAlignment="1" applyProtection="1">
      <alignment vertical="center" shrinkToFit="1"/>
    </xf>
    <xf numFmtId="181" fontId="19" fillId="7" borderId="91" xfId="0" applyNumberFormat="1" applyFont="1" applyFill="1" applyBorder="1" applyAlignment="1" applyProtection="1">
      <alignment vertical="center" shrinkToFit="1"/>
    </xf>
    <xf numFmtId="181" fontId="49" fillId="7" borderId="91" xfId="0" applyNumberFormat="1" applyFont="1" applyFill="1" applyBorder="1" applyAlignment="1" applyProtection="1">
      <alignment vertical="center" shrinkToFit="1"/>
    </xf>
    <xf numFmtId="176" fontId="59" fillId="0" borderId="0" xfId="2" applyNumberFormat="1" applyFont="1" applyFill="1" applyAlignment="1">
      <alignment vertical="center"/>
    </xf>
    <xf numFmtId="0" fontId="59" fillId="0" borderId="0" xfId="2" applyFont="1" applyFill="1" applyAlignment="1">
      <alignment vertical="center"/>
    </xf>
    <xf numFmtId="176" fontId="59" fillId="0" borderId="0" xfId="2" applyNumberFormat="1" applyFont="1" applyFill="1" applyAlignment="1">
      <alignment horizontal="center" vertical="center"/>
    </xf>
    <xf numFmtId="176" fontId="59" fillId="0" borderId="0" xfId="2" applyNumberFormat="1" applyFont="1" applyFill="1" applyAlignment="1">
      <alignment vertical="center" wrapText="1"/>
    </xf>
    <xf numFmtId="0" fontId="11" fillId="0" borderId="15" xfId="0" applyFont="1" applyFill="1" applyBorder="1" applyAlignment="1">
      <alignment horizontal="center" vertical="center"/>
    </xf>
    <xf numFmtId="185" fontId="70" fillId="0" borderId="0" xfId="0" applyNumberFormat="1" applyFont="1" applyFill="1" applyBorder="1" applyAlignment="1">
      <alignment vertical="center"/>
    </xf>
    <xf numFmtId="0" fontId="47" fillId="0" borderId="17" xfId="0" applyFont="1" applyFill="1" applyBorder="1" applyAlignment="1">
      <alignment horizontal="center" vertical="center"/>
    </xf>
    <xf numFmtId="0" fontId="47" fillId="0" borderId="16" xfId="0" applyFont="1" applyFill="1" applyBorder="1" applyAlignment="1">
      <alignment vertical="center" wrapText="1"/>
    </xf>
    <xf numFmtId="0" fontId="47" fillId="0" borderId="33" xfId="0" applyFont="1" applyFill="1" applyBorder="1" applyAlignment="1">
      <alignment horizontal="center" vertical="center"/>
    </xf>
    <xf numFmtId="0" fontId="47" fillId="0" borderId="35" xfId="0" applyFont="1" applyFill="1" applyBorder="1" applyAlignment="1">
      <alignment vertical="center" wrapText="1"/>
    </xf>
    <xf numFmtId="0" fontId="47" fillId="0" borderId="28" xfId="0" applyFont="1" applyFill="1" applyBorder="1" applyAlignment="1">
      <alignment horizontal="center" vertical="center"/>
    </xf>
    <xf numFmtId="0" fontId="47" fillId="0" borderId="29" xfId="0" applyFont="1" applyFill="1" applyBorder="1">
      <alignment vertical="center"/>
    </xf>
    <xf numFmtId="0" fontId="47" fillId="0" borderId="4" xfId="0" applyFont="1" applyFill="1" applyBorder="1" applyAlignment="1">
      <alignment horizontal="center" vertical="center"/>
    </xf>
    <xf numFmtId="0" fontId="47" fillId="0" borderId="32" xfId="0" applyFont="1" applyFill="1" applyBorder="1" applyAlignment="1">
      <alignment horizontal="center" vertical="center"/>
    </xf>
    <xf numFmtId="0" fontId="47" fillId="0" borderId="15" xfId="0" applyFont="1" applyFill="1" applyBorder="1" applyAlignment="1">
      <alignment horizontal="center" vertical="center"/>
    </xf>
    <xf numFmtId="0" fontId="47" fillId="0" borderId="30" xfId="0" applyFont="1" applyFill="1" applyBorder="1" applyAlignment="1">
      <alignment vertical="center" wrapText="1"/>
    </xf>
    <xf numFmtId="0" fontId="47" fillId="0" borderId="37" xfId="0" applyFont="1" applyFill="1" applyBorder="1" applyAlignment="1">
      <alignment vertical="center" wrapText="1"/>
    </xf>
    <xf numFmtId="0" fontId="47" fillId="0" borderId="29" xfId="0" applyFont="1" applyFill="1" applyBorder="1" applyAlignment="1">
      <alignment vertical="center" wrapText="1"/>
    </xf>
    <xf numFmtId="184" fontId="14" fillId="0" borderId="38" xfId="0" quotePrefix="1" applyNumberFormat="1" applyFont="1" applyFill="1" applyBorder="1" applyAlignment="1">
      <alignment vertical="center" shrinkToFit="1"/>
    </xf>
    <xf numFmtId="184" fontId="14" fillId="0" borderId="39" xfId="0" quotePrefix="1" applyNumberFormat="1" applyFont="1" applyFill="1" applyBorder="1" applyAlignment="1">
      <alignment vertical="center" shrinkToFit="1"/>
    </xf>
    <xf numFmtId="184" fontId="14" fillId="0" borderId="41" xfId="0" quotePrefix="1" applyNumberFormat="1" applyFont="1" applyFill="1" applyBorder="1" applyAlignment="1">
      <alignment vertical="center" shrinkToFit="1"/>
    </xf>
    <xf numFmtId="184" fontId="14" fillId="0" borderId="13" xfId="0" quotePrefix="1" applyNumberFormat="1" applyFont="1" applyFill="1" applyBorder="1" applyAlignment="1">
      <alignment vertical="center" shrinkToFit="1"/>
    </xf>
    <xf numFmtId="184" fontId="14" fillId="0" borderId="44" xfId="0" quotePrefix="1" applyNumberFormat="1" applyFont="1" applyFill="1" applyBorder="1" applyAlignment="1">
      <alignment vertical="center" shrinkToFit="1"/>
    </xf>
    <xf numFmtId="184" fontId="14" fillId="0" borderId="45" xfId="0" quotePrefix="1" applyNumberFormat="1" applyFont="1" applyFill="1" applyBorder="1" applyAlignment="1">
      <alignment vertical="center" shrinkToFit="1"/>
    </xf>
    <xf numFmtId="184" fontId="14" fillId="0" borderId="40" xfId="0" quotePrefix="1" applyNumberFormat="1" applyFont="1" applyFill="1" applyBorder="1" applyAlignment="1">
      <alignment vertical="center" shrinkToFit="1"/>
    </xf>
    <xf numFmtId="184" fontId="14" fillId="0" borderId="42" xfId="0" quotePrefix="1" applyNumberFormat="1" applyFont="1" applyFill="1" applyBorder="1" applyAlignment="1">
      <alignment vertical="center" shrinkToFit="1"/>
    </xf>
    <xf numFmtId="184" fontId="14" fillId="0" borderId="46" xfId="0" quotePrefix="1" applyNumberFormat="1" applyFont="1" applyFill="1" applyBorder="1" applyAlignment="1">
      <alignment vertical="center" shrinkToFit="1"/>
    </xf>
    <xf numFmtId="184" fontId="14" fillId="0" borderId="32" xfId="0" applyNumberFormat="1" applyFont="1" applyFill="1" applyBorder="1">
      <alignment vertical="center"/>
    </xf>
    <xf numFmtId="184" fontId="14" fillId="0" borderId="29" xfId="0" applyNumberFormat="1" applyFont="1" applyFill="1" applyBorder="1">
      <alignment vertical="center"/>
    </xf>
    <xf numFmtId="176" fontId="14" fillId="0" borderId="16" xfId="2" applyNumberFormat="1" applyFont="1" applyFill="1" applyBorder="1" applyProtection="1"/>
    <xf numFmtId="0" fontId="14" fillId="0" borderId="15" xfId="0" applyFont="1" applyFill="1" applyBorder="1" applyAlignment="1">
      <alignment horizontal="center" vertical="center"/>
    </xf>
    <xf numFmtId="0" fontId="14" fillId="0" borderId="29" xfId="0" applyFont="1" applyFill="1" applyBorder="1" applyAlignment="1">
      <alignment vertical="center" wrapText="1"/>
    </xf>
    <xf numFmtId="186" fontId="47" fillId="0" borderId="39" xfId="0" applyNumberFormat="1" applyFont="1" applyFill="1" applyBorder="1" applyAlignment="1">
      <alignment vertical="center" shrinkToFit="1"/>
    </xf>
    <xf numFmtId="186" fontId="47" fillId="0" borderId="40" xfId="0" applyNumberFormat="1" applyFont="1" applyFill="1" applyBorder="1" applyAlignment="1">
      <alignment vertical="center" shrinkToFit="1"/>
    </xf>
    <xf numFmtId="186" fontId="47" fillId="0" borderId="41" xfId="0" applyNumberFormat="1" applyFont="1" applyFill="1" applyBorder="1" applyAlignment="1">
      <alignment vertical="center" shrinkToFit="1"/>
    </xf>
    <xf numFmtId="186" fontId="47" fillId="0" borderId="13" xfId="0" applyNumberFormat="1" applyFont="1" applyFill="1" applyBorder="1" applyAlignment="1">
      <alignment vertical="center" shrinkToFit="1"/>
    </xf>
    <xf numFmtId="186" fontId="47" fillId="0" borderId="42" xfId="0" applyNumberFormat="1" applyFont="1" applyFill="1" applyBorder="1" applyAlignment="1">
      <alignment vertical="center" shrinkToFit="1"/>
    </xf>
    <xf numFmtId="186" fontId="47" fillId="0" borderId="44" xfId="0" applyNumberFormat="1" applyFont="1" applyFill="1" applyBorder="1" applyAlignment="1">
      <alignment vertical="center" shrinkToFit="1"/>
    </xf>
    <xf numFmtId="186" fontId="47" fillId="0" borderId="45" xfId="0" applyNumberFormat="1" applyFont="1" applyFill="1" applyBorder="1" applyAlignment="1">
      <alignment vertical="center" shrinkToFit="1"/>
    </xf>
    <xf numFmtId="183" fontId="47" fillId="0" borderId="40" xfId="0" applyNumberFormat="1" applyFont="1" applyFill="1" applyBorder="1" applyAlignment="1">
      <alignment vertical="center" shrinkToFit="1"/>
    </xf>
    <xf numFmtId="183" fontId="47" fillId="0" borderId="42" xfId="0" applyNumberFormat="1" applyFont="1" applyFill="1" applyBorder="1" applyAlignment="1">
      <alignment vertical="center" shrinkToFit="1"/>
    </xf>
    <xf numFmtId="183" fontId="47" fillId="8" borderId="13" xfId="0" applyNumberFormat="1" applyFont="1" applyFill="1" applyBorder="1" applyAlignment="1">
      <alignment vertical="center" shrinkToFit="1"/>
    </xf>
    <xf numFmtId="183" fontId="47" fillId="8" borderId="46" xfId="0" applyNumberFormat="1" applyFont="1" applyFill="1" applyBorder="1" applyAlignment="1">
      <alignment vertical="center" shrinkToFit="1"/>
    </xf>
    <xf numFmtId="186" fontId="48" fillId="9" borderId="38" xfId="0" applyNumberFormat="1" applyFont="1" applyFill="1" applyBorder="1" applyAlignment="1">
      <alignment vertical="center" shrinkToFit="1"/>
    </xf>
    <xf numFmtId="186" fontId="48" fillId="9" borderId="13" xfId="0" applyNumberFormat="1" applyFont="1" applyFill="1" applyBorder="1" applyAlignment="1">
      <alignment vertical="center" shrinkToFit="1"/>
    </xf>
    <xf numFmtId="186" fontId="48" fillId="9" borderId="46" xfId="0" applyNumberFormat="1" applyFont="1" applyFill="1" applyBorder="1" applyAlignment="1">
      <alignment vertical="center" shrinkToFit="1"/>
    </xf>
    <xf numFmtId="0" fontId="47" fillId="0" borderId="14" xfId="0" applyFont="1" applyFill="1" applyBorder="1" applyAlignment="1">
      <alignment horizontal="center" vertical="center"/>
    </xf>
    <xf numFmtId="0" fontId="47" fillId="0" borderId="15" xfId="0" applyFont="1" applyFill="1" applyBorder="1" applyAlignment="1">
      <alignment vertical="center" wrapText="1"/>
    </xf>
    <xf numFmtId="179" fontId="21" fillId="0" borderId="66" xfId="0" applyNumberFormat="1" applyFont="1" applyFill="1" applyBorder="1" applyAlignment="1" applyProtection="1">
      <alignment vertical="center" shrinkToFit="1"/>
    </xf>
    <xf numFmtId="179" fontId="21" fillId="0" borderId="23" xfId="0" applyNumberFormat="1" applyFont="1" applyFill="1" applyBorder="1" applyAlignment="1" applyProtection="1">
      <alignment vertical="center" shrinkToFit="1"/>
    </xf>
    <xf numFmtId="179" fontId="21" fillId="0" borderId="13" xfId="0" applyNumberFormat="1" applyFont="1" applyFill="1" applyBorder="1" applyAlignment="1" applyProtection="1">
      <alignment vertical="center" shrinkToFit="1"/>
    </xf>
    <xf numFmtId="179" fontId="21" fillId="0" borderId="45" xfId="0" applyNumberFormat="1" applyFont="1" applyFill="1" applyBorder="1" applyAlignment="1" applyProtection="1">
      <alignment vertical="center" shrinkToFit="1"/>
    </xf>
    <xf numFmtId="0" fontId="48" fillId="0" borderId="37" xfId="0" applyFont="1" applyFill="1" applyBorder="1" applyAlignment="1">
      <alignment horizontal="center" vertical="center" wrapText="1"/>
    </xf>
    <xf numFmtId="0" fontId="72" fillId="0" borderId="0" xfId="0" applyFont="1">
      <alignment vertical="center"/>
    </xf>
    <xf numFmtId="0" fontId="72" fillId="0" borderId="0" xfId="0" applyFont="1" applyAlignment="1" applyProtection="1">
      <protection locked="0"/>
    </xf>
    <xf numFmtId="0" fontId="73" fillId="0" borderId="0" xfId="0" applyFont="1" applyAlignment="1" applyProtection="1">
      <alignment horizontal="center" vertical="center"/>
      <protection locked="0"/>
    </xf>
    <xf numFmtId="0" fontId="73" fillId="0" borderId="0" xfId="0" applyFont="1" applyAlignment="1">
      <alignment horizontal="center" vertical="center"/>
    </xf>
    <xf numFmtId="0" fontId="72" fillId="0" borderId="0" xfId="0" applyFont="1" applyAlignment="1">
      <alignment horizontal="right" vertical="center"/>
    </xf>
    <xf numFmtId="0" fontId="73" fillId="2" borderId="0" xfId="0" applyFont="1" applyFill="1" applyAlignment="1" applyProtection="1">
      <alignment horizontal="center" vertical="center"/>
      <protection locked="0"/>
    </xf>
    <xf numFmtId="0" fontId="72" fillId="0" borderId="0" xfId="0" applyFont="1" applyProtection="1">
      <alignment vertical="center"/>
      <protection locked="0"/>
    </xf>
    <xf numFmtId="184" fontId="73" fillId="2" borderId="11" xfId="0" applyNumberFormat="1" applyFont="1" applyFill="1" applyBorder="1">
      <alignment vertical="center"/>
    </xf>
    <xf numFmtId="0" fontId="72" fillId="0" borderId="0" xfId="0" applyFont="1" applyAlignment="1">
      <alignment horizontal="center"/>
    </xf>
    <xf numFmtId="0" fontId="72" fillId="0" borderId="0" xfId="0" applyFont="1" applyAlignment="1">
      <alignment horizontal="center" vertical="center"/>
    </xf>
    <xf numFmtId="177" fontId="72" fillId="0" borderId="0" xfId="1" applyNumberFormat="1" applyFont="1" applyFill="1" applyAlignment="1" applyProtection="1">
      <protection locked="0"/>
    </xf>
    <xf numFmtId="177" fontId="72" fillId="0" borderId="0" xfId="1" applyNumberFormat="1" applyFont="1" applyFill="1" applyAlignment="1" applyProtection="1">
      <alignment horizontal="center"/>
      <protection locked="0"/>
    </xf>
    <xf numFmtId="0" fontId="74" fillId="0" borderId="1" xfId="0" applyFont="1" applyBorder="1" applyAlignment="1">
      <alignment horizontal="center" vertical="center" shrinkToFit="1"/>
    </xf>
    <xf numFmtId="190" fontId="74" fillId="0" borderId="1" xfId="0" applyNumberFormat="1" applyFont="1" applyBorder="1" applyAlignment="1">
      <alignment horizontal="center" vertical="center" shrinkToFit="1"/>
    </xf>
    <xf numFmtId="38" fontId="36" fillId="0" borderId="1" xfId="0" applyNumberFormat="1" applyFont="1" applyBorder="1" applyAlignment="1">
      <alignment vertical="center" shrinkToFit="1"/>
    </xf>
    <xf numFmtId="180" fontId="72" fillId="0" borderId="0" xfId="0" applyNumberFormat="1" applyFont="1">
      <alignment vertical="center"/>
    </xf>
    <xf numFmtId="0" fontId="36" fillId="0" borderId="1" xfId="0" applyFont="1" applyBorder="1" applyAlignment="1" applyProtection="1">
      <alignment horizontal="center" vertical="center" shrinkToFit="1"/>
      <protection locked="0"/>
    </xf>
    <xf numFmtId="3" fontId="21" fillId="0" borderId="0" xfId="0" applyNumberFormat="1" applyFont="1" applyFill="1" applyProtection="1">
      <alignment vertical="center"/>
      <protection locked="0"/>
    </xf>
    <xf numFmtId="176" fontId="21" fillId="0" borderId="113" xfId="0" applyNumberFormat="1" applyFont="1" applyFill="1" applyBorder="1" applyProtection="1">
      <alignment vertical="center"/>
    </xf>
    <xf numFmtId="176" fontId="21" fillId="0" borderId="114" xfId="0" applyNumberFormat="1" applyFont="1" applyFill="1" applyBorder="1" applyProtection="1">
      <alignment vertical="center"/>
    </xf>
    <xf numFmtId="176" fontId="21" fillId="0" borderId="21" xfId="0" applyNumberFormat="1" applyFont="1" applyFill="1" applyBorder="1" applyProtection="1">
      <alignment vertical="center"/>
    </xf>
    <xf numFmtId="176" fontId="21" fillId="0" borderId="2" xfId="0" applyNumberFormat="1" applyFont="1" applyFill="1" applyBorder="1" applyProtection="1">
      <alignment vertical="center"/>
    </xf>
    <xf numFmtId="176" fontId="21" fillId="0" borderId="20" xfId="0" applyNumberFormat="1" applyFont="1" applyFill="1" applyBorder="1" applyProtection="1">
      <alignment vertical="center"/>
    </xf>
    <xf numFmtId="0" fontId="75" fillId="0" borderId="13" xfId="0" applyFont="1" applyBorder="1" applyAlignment="1">
      <alignment horizontal="center" vertical="center"/>
    </xf>
    <xf numFmtId="0" fontId="15" fillId="0" borderId="13" xfId="0" applyFont="1" applyBorder="1" applyAlignment="1">
      <alignment horizontal="left" vertical="center"/>
    </xf>
    <xf numFmtId="0" fontId="15" fillId="0" borderId="13" xfId="0" applyFont="1" applyBorder="1">
      <alignment vertical="center"/>
    </xf>
    <xf numFmtId="0" fontId="15" fillId="0" borderId="13" xfId="0" applyFont="1" applyBorder="1" applyAlignment="1">
      <alignment vertical="center" wrapText="1"/>
    </xf>
    <xf numFmtId="0" fontId="15" fillId="0" borderId="13" xfId="0" quotePrefix="1" applyFont="1" applyBorder="1">
      <alignment vertical="center"/>
    </xf>
    <xf numFmtId="0" fontId="62" fillId="0" borderId="0" xfId="0" applyFont="1" applyAlignment="1">
      <alignment horizontal="center" vertical="center"/>
    </xf>
    <xf numFmtId="0" fontId="62" fillId="0" borderId="0" xfId="0" applyFont="1">
      <alignment vertical="center"/>
    </xf>
    <xf numFmtId="181" fontId="62" fillId="0" borderId="0" xfId="0" applyNumberFormat="1" applyFont="1">
      <alignment vertical="center"/>
    </xf>
    <xf numFmtId="0" fontId="76" fillId="0" borderId="0" xfId="0" applyFont="1">
      <alignment vertical="center"/>
    </xf>
    <xf numFmtId="0" fontId="62" fillId="0" borderId="0" xfId="0" applyFont="1" applyAlignment="1">
      <alignment horizontal="left" vertical="center"/>
    </xf>
    <xf numFmtId="0" fontId="62" fillId="0" borderId="14" xfId="0" applyFont="1" applyBorder="1" applyAlignment="1">
      <alignment horizontal="center" vertical="center"/>
    </xf>
    <xf numFmtId="0" fontId="62" fillId="0" borderId="4" xfId="0" applyFont="1" applyBorder="1">
      <alignment vertical="center"/>
    </xf>
    <xf numFmtId="181" fontId="62" fillId="0" borderId="15" xfId="0" applyNumberFormat="1" applyFont="1" applyBorder="1">
      <alignment vertical="center"/>
    </xf>
    <xf numFmtId="0" fontId="76" fillId="3" borderId="0" xfId="0" applyFont="1" applyFill="1" applyAlignment="1">
      <alignment horizontal="center" vertical="center"/>
    </xf>
    <xf numFmtId="0" fontId="21" fillId="0" borderId="14" xfId="0" applyFont="1" applyBorder="1" applyAlignment="1">
      <alignment horizontal="center"/>
    </xf>
    <xf numFmtId="0" fontId="21" fillId="0" borderId="4" xfId="0" applyFont="1" applyBorder="1" applyAlignment="1"/>
    <xf numFmtId="0" fontId="62" fillId="0" borderId="17" xfId="0" applyFont="1" applyBorder="1" applyAlignment="1">
      <alignment horizontal="center" vertical="center"/>
    </xf>
    <xf numFmtId="181" fontId="62" fillId="0" borderId="16" xfId="0" applyNumberFormat="1" applyFont="1" applyBorder="1">
      <alignment vertical="center"/>
    </xf>
    <xf numFmtId="0" fontId="21" fillId="0" borderId="17" xfId="0" applyFont="1" applyBorder="1" applyAlignment="1">
      <alignment horizontal="center"/>
    </xf>
    <xf numFmtId="0" fontId="21" fillId="0" borderId="0" xfId="0" applyFont="1" applyAlignment="1"/>
    <xf numFmtId="0" fontId="21" fillId="0" borderId="28" xfId="0" applyFont="1" applyBorder="1" applyAlignment="1">
      <alignment horizontal="center"/>
    </xf>
    <xf numFmtId="0" fontId="21" fillId="0" borderId="30" xfId="0" applyFont="1" applyBorder="1" applyAlignment="1"/>
    <xf numFmtId="181" fontId="62" fillId="0" borderId="29" xfId="0" applyNumberFormat="1" applyFont="1" applyBorder="1">
      <alignment vertical="center"/>
    </xf>
    <xf numFmtId="0" fontId="21" fillId="0" borderId="0" xfId="0" applyFont="1" applyAlignment="1">
      <alignment horizontal="center"/>
    </xf>
    <xf numFmtId="0" fontId="76" fillId="10" borderId="0" xfId="0" applyFont="1" applyFill="1" applyAlignment="1">
      <alignment horizontal="center" vertical="center"/>
    </xf>
    <xf numFmtId="0" fontId="62" fillId="0" borderId="28" xfId="0" applyFont="1" applyBorder="1" applyAlignment="1">
      <alignment horizontal="center" vertical="center"/>
    </xf>
    <xf numFmtId="0" fontId="62" fillId="0" borderId="30" xfId="0" applyFont="1" applyBorder="1">
      <alignment vertical="center"/>
    </xf>
    <xf numFmtId="0" fontId="62" fillId="3" borderId="0" xfId="0" applyFont="1" applyFill="1" applyAlignment="1">
      <alignment horizontal="center" vertical="center"/>
    </xf>
    <xf numFmtId="0" fontId="62" fillId="10" borderId="0" xfId="0" applyFont="1" applyFill="1" applyAlignment="1">
      <alignment horizontal="center" vertical="center"/>
    </xf>
    <xf numFmtId="0" fontId="77" fillId="0" borderId="0" xfId="0" applyFont="1" applyFill="1" applyAlignment="1">
      <alignment horizontal="left" vertical="center"/>
    </xf>
    <xf numFmtId="0" fontId="78" fillId="0" borderId="0" xfId="0" applyFont="1" applyFill="1" applyAlignment="1"/>
    <xf numFmtId="0" fontId="79" fillId="0" borderId="0" xfId="0" applyFont="1" applyFill="1" applyAlignment="1">
      <alignment horizontal="center"/>
    </xf>
    <xf numFmtId="0" fontId="80" fillId="0" borderId="0" xfId="0" applyFont="1" applyFill="1">
      <alignment vertical="center"/>
    </xf>
    <xf numFmtId="0" fontId="78" fillId="0" borderId="0" xfId="0" applyFont="1" applyFill="1" applyAlignment="1">
      <alignment vertical="center" shrinkToFit="1"/>
    </xf>
    <xf numFmtId="0" fontId="78" fillId="0" borderId="0" xfId="0" applyFont="1" applyFill="1">
      <alignment vertical="center"/>
    </xf>
    <xf numFmtId="0" fontId="78" fillId="0" borderId="0" xfId="0" applyFont="1" applyFill="1" applyAlignment="1">
      <alignment horizontal="center" vertical="center"/>
    </xf>
    <xf numFmtId="0" fontId="81" fillId="0" borderId="0" xfId="0" applyFont="1" applyFill="1" applyAlignment="1"/>
    <xf numFmtId="49" fontId="81" fillId="0" borderId="116" xfId="2" applyNumberFormat="1" applyFont="1" applyFill="1" applyBorder="1" applyAlignment="1">
      <alignment horizontal="right" vertical="center"/>
    </xf>
    <xf numFmtId="191" fontId="81" fillId="0" borderId="9" xfId="2" applyNumberFormat="1" applyFont="1" applyFill="1" applyBorder="1" applyAlignment="1">
      <alignment vertical="center"/>
    </xf>
    <xf numFmtId="191" fontId="81" fillId="0" borderId="9" xfId="2" applyNumberFormat="1" applyFont="1" applyFill="1" applyBorder="1" applyAlignment="1">
      <alignment vertical="center" shrinkToFit="1"/>
    </xf>
    <xf numFmtId="0" fontId="81" fillId="0" borderId="115" xfId="2" applyFont="1" applyFill="1" applyBorder="1" applyAlignment="1">
      <alignment vertical="center" shrinkToFit="1"/>
    </xf>
    <xf numFmtId="0" fontId="81" fillId="0" borderId="117" xfId="2" applyFont="1" applyFill="1" applyBorder="1" applyAlignment="1">
      <alignment horizontal="center" vertical="center"/>
    </xf>
    <xf numFmtId="0" fontId="81" fillId="0" borderId="115" xfId="2" applyFont="1" applyFill="1" applyBorder="1" applyAlignment="1">
      <alignment vertical="center"/>
    </xf>
    <xf numFmtId="0" fontId="81" fillId="0" borderId="115" xfId="2" applyFont="1" applyFill="1" applyBorder="1" applyAlignment="1">
      <alignment vertical="top"/>
    </xf>
    <xf numFmtId="0" fontId="81" fillId="0" borderId="0" xfId="0" applyFont="1" applyFill="1">
      <alignment vertical="center"/>
    </xf>
    <xf numFmtId="49" fontId="81" fillId="0" borderId="3" xfId="2" applyNumberFormat="1" applyFont="1" applyFill="1" applyBorder="1" applyAlignment="1">
      <alignment horizontal="right" vertical="center"/>
    </xf>
    <xf numFmtId="191" fontId="81" fillId="0" borderId="0" xfId="2" applyNumberFormat="1" applyFont="1" applyFill="1" applyAlignment="1">
      <alignment vertical="center"/>
    </xf>
    <xf numFmtId="191" fontId="81" fillId="0" borderId="0" xfId="2" applyNumberFormat="1" applyFont="1" applyFill="1" applyAlignment="1">
      <alignment vertical="center" shrinkToFit="1"/>
    </xf>
    <xf numFmtId="0" fontId="81" fillId="0" borderId="5" xfId="2" applyFont="1" applyFill="1" applyBorder="1" applyAlignment="1">
      <alignment vertical="center" shrinkToFit="1"/>
    </xf>
    <xf numFmtId="0" fontId="81" fillId="0" borderId="7" xfId="2" applyFont="1" applyFill="1" applyBorder="1" applyAlignment="1">
      <alignment horizontal="center" vertical="center"/>
    </xf>
    <xf numFmtId="0" fontId="81" fillId="0" borderId="5" xfId="2" applyFont="1" applyFill="1" applyBorder="1" applyAlignment="1">
      <alignment vertical="center"/>
    </xf>
    <xf numFmtId="0" fontId="81" fillId="0" borderId="5" xfId="2" applyFont="1" applyFill="1" applyBorder="1" applyAlignment="1">
      <alignment vertical="top"/>
    </xf>
    <xf numFmtId="0" fontId="78" fillId="0" borderId="0" xfId="0" applyFont="1" applyFill="1" applyAlignment="1">
      <alignment vertical="top"/>
    </xf>
    <xf numFmtId="49" fontId="81" fillId="0" borderId="25" xfId="2" applyNumberFormat="1" applyFont="1" applyFill="1" applyBorder="1" applyAlignment="1">
      <alignment horizontal="right" vertical="center"/>
    </xf>
    <xf numFmtId="191" fontId="81" fillId="0" borderId="27" xfId="2" applyNumberFormat="1" applyFont="1" applyFill="1" applyBorder="1" applyAlignment="1">
      <alignment vertical="center" shrinkToFit="1"/>
    </xf>
    <xf numFmtId="0" fontId="81" fillId="0" borderId="24" xfId="2" applyFont="1" applyFill="1" applyBorder="1" applyAlignment="1">
      <alignment vertical="center" shrinkToFit="1"/>
    </xf>
    <xf numFmtId="49" fontId="81" fillId="0" borderId="118" xfId="2" applyNumberFormat="1" applyFont="1" applyFill="1" applyBorder="1" applyAlignment="1">
      <alignment horizontal="right" vertical="center"/>
    </xf>
    <xf numFmtId="191" fontId="81" fillId="0" borderId="119" xfId="2" applyNumberFormat="1" applyFont="1" applyFill="1" applyBorder="1" applyAlignment="1">
      <alignment vertical="center"/>
    </xf>
    <xf numFmtId="49" fontId="81" fillId="0" borderId="113" xfId="2" applyNumberFormat="1" applyFont="1" applyFill="1" applyBorder="1" applyAlignment="1">
      <alignment horizontal="right" vertical="center"/>
    </xf>
    <xf numFmtId="191" fontId="81" fillId="0" borderId="10" xfId="2" applyNumberFormat="1" applyFont="1" applyFill="1" applyBorder="1" applyAlignment="1">
      <alignment vertical="center" shrinkToFit="1"/>
    </xf>
    <xf numFmtId="49" fontId="81" fillId="0" borderId="120" xfId="2" applyNumberFormat="1" applyFont="1" applyFill="1" applyBorder="1" applyAlignment="1">
      <alignment horizontal="right" vertical="center"/>
    </xf>
    <xf numFmtId="191" fontId="81" fillId="0" borderId="121" xfId="2" applyNumberFormat="1" applyFont="1" applyFill="1" applyBorder="1" applyAlignment="1">
      <alignment vertical="center"/>
    </xf>
    <xf numFmtId="191" fontId="81" fillId="0" borderId="122" xfId="2" applyNumberFormat="1" applyFont="1" applyFill="1" applyBorder="1" applyAlignment="1">
      <alignment vertical="center" shrinkToFit="1"/>
    </xf>
    <xf numFmtId="0" fontId="81" fillId="0" borderId="123" xfId="2" applyFont="1" applyFill="1" applyBorder="1" applyAlignment="1">
      <alignment vertical="center" shrinkToFit="1"/>
    </xf>
    <xf numFmtId="191" fontId="81" fillId="0" borderId="117" xfId="2" applyNumberFormat="1" applyFont="1" applyFill="1" applyBorder="1" applyAlignment="1">
      <alignment vertical="center" shrinkToFit="1"/>
    </xf>
    <xf numFmtId="0" fontId="81" fillId="0" borderId="20" xfId="2" applyFont="1" applyFill="1" applyBorder="1" applyAlignment="1">
      <alignment horizontal="center" vertical="center"/>
    </xf>
    <xf numFmtId="0" fontId="81" fillId="0" borderId="1" xfId="2" applyFont="1" applyFill="1" applyBorder="1" applyAlignment="1">
      <alignment vertical="center"/>
    </xf>
    <xf numFmtId="191" fontId="81" fillId="0" borderId="121" xfId="2" applyNumberFormat="1" applyFont="1" applyFill="1" applyBorder="1" applyAlignment="1">
      <alignment vertical="center" shrinkToFit="1"/>
    </xf>
    <xf numFmtId="0" fontId="81" fillId="0" borderId="124" xfId="2" applyFont="1" applyFill="1" applyBorder="1" applyAlignment="1">
      <alignment vertical="center" shrinkToFit="1"/>
    </xf>
    <xf numFmtId="49" fontId="81" fillId="0" borderId="18" xfId="2" applyNumberFormat="1" applyFont="1" applyFill="1" applyBorder="1" applyAlignment="1">
      <alignment horizontal="right" vertical="center"/>
    </xf>
    <xf numFmtId="191" fontId="81" fillId="0" borderId="22" xfId="2" applyNumberFormat="1" applyFont="1" applyFill="1" applyBorder="1" applyAlignment="1">
      <alignment vertical="center"/>
    </xf>
    <xf numFmtId="191" fontId="81" fillId="0" borderId="19" xfId="2" applyNumberFormat="1" applyFont="1" applyFill="1" applyBorder="1" applyAlignment="1">
      <alignment vertical="center" shrinkToFit="1"/>
    </xf>
    <xf numFmtId="191" fontId="81" fillId="0" borderId="114" xfId="2" applyNumberFormat="1" applyFont="1" applyFill="1" applyBorder="1" applyAlignment="1">
      <alignment vertical="center" shrinkToFit="1"/>
    </xf>
    <xf numFmtId="0" fontId="81" fillId="0" borderId="125" xfId="2" applyFont="1" applyFill="1" applyBorder="1" applyAlignment="1">
      <alignment vertical="center" shrinkToFit="1"/>
    </xf>
    <xf numFmtId="191" fontId="81" fillId="0" borderId="22" xfId="2" applyNumberFormat="1" applyFont="1" applyFill="1" applyBorder="1" applyAlignment="1">
      <alignment vertical="center" shrinkToFit="1"/>
    </xf>
    <xf numFmtId="0" fontId="81" fillId="0" borderId="8" xfId="2" applyFont="1" applyFill="1" applyBorder="1" applyAlignment="1">
      <alignment vertical="center" shrinkToFit="1"/>
    </xf>
    <xf numFmtId="191" fontId="81" fillId="0" borderId="114" xfId="2" applyNumberFormat="1" applyFont="1" applyFill="1" applyBorder="1" applyAlignment="1">
      <alignment vertical="center"/>
    </xf>
    <xf numFmtId="0" fontId="81" fillId="0" borderId="6" xfId="2" applyFont="1" applyFill="1" applyBorder="1" applyAlignment="1">
      <alignment vertical="center" shrinkToFit="1"/>
    </xf>
    <xf numFmtId="0" fontId="81" fillId="0" borderId="10" xfId="2" applyFont="1" applyFill="1" applyBorder="1" applyAlignment="1">
      <alignment horizontal="center" vertical="center"/>
    </xf>
    <xf numFmtId="0" fontId="81" fillId="0" borderId="6" xfId="2" applyFont="1" applyFill="1" applyBorder="1" applyAlignment="1">
      <alignment vertical="center"/>
    </xf>
    <xf numFmtId="191" fontId="81" fillId="0" borderId="27" xfId="2" applyNumberFormat="1" applyFont="1" applyFill="1" applyBorder="1" applyAlignment="1">
      <alignment vertical="center"/>
    </xf>
    <xf numFmtId="49" fontId="81" fillId="0" borderId="126" xfId="2" applyNumberFormat="1" applyFont="1" applyFill="1" applyBorder="1" applyAlignment="1">
      <alignment horizontal="right" vertical="center"/>
    </xf>
    <xf numFmtId="191" fontId="81" fillId="0" borderId="127" xfId="2" applyNumberFormat="1" applyFont="1" applyFill="1" applyBorder="1" applyAlignment="1">
      <alignment vertical="center"/>
    </xf>
    <xf numFmtId="191" fontId="81" fillId="0" borderId="127" xfId="2" applyNumberFormat="1" applyFont="1" applyFill="1" applyBorder="1" applyAlignment="1">
      <alignment vertical="center" shrinkToFit="1"/>
    </xf>
    <xf numFmtId="0" fontId="81" fillId="0" borderId="6" xfId="2" applyFont="1" applyFill="1" applyBorder="1" applyAlignment="1">
      <alignment vertical="top"/>
    </xf>
    <xf numFmtId="49" fontId="81" fillId="0" borderId="21" xfId="2" applyNumberFormat="1" applyFont="1" applyFill="1" applyBorder="1" applyAlignment="1">
      <alignment horizontal="right" vertical="center"/>
    </xf>
    <xf numFmtId="191" fontId="81" fillId="0" borderId="2" xfId="2" applyNumberFormat="1" applyFont="1" applyFill="1" applyBorder="1" applyAlignment="1">
      <alignment vertical="center"/>
    </xf>
    <xf numFmtId="191" fontId="81" fillId="0" borderId="2" xfId="2" applyNumberFormat="1" applyFont="1" applyFill="1" applyBorder="1" applyAlignment="1">
      <alignment vertical="center" shrinkToFit="1"/>
    </xf>
    <xf numFmtId="0" fontId="81" fillId="0" borderId="1" xfId="2" applyFont="1" applyFill="1" applyBorder="1" applyAlignment="1">
      <alignment vertical="center" shrinkToFit="1"/>
    </xf>
    <xf numFmtId="191" fontId="81" fillId="0" borderId="20" xfId="2" applyNumberFormat="1" applyFont="1" applyFill="1" applyBorder="1" applyAlignment="1">
      <alignment vertical="center" shrinkToFit="1"/>
    </xf>
    <xf numFmtId="191" fontId="81" fillId="0" borderId="7" xfId="2" applyNumberFormat="1" applyFont="1" applyFill="1" applyBorder="1" applyAlignment="1">
      <alignment vertical="center" shrinkToFit="1"/>
    </xf>
    <xf numFmtId="191" fontId="81" fillId="0" borderId="10" xfId="2" applyNumberFormat="1" applyFont="1" applyFill="1" applyBorder="1" applyAlignment="1">
      <alignment vertical="center"/>
    </xf>
    <xf numFmtId="191" fontId="81" fillId="0" borderId="119" xfId="2" applyNumberFormat="1" applyFont="1" applyFill="1" applyBorder="1" applyAlignment="1">
      <alignment vertical="center" shrinkToFit="1"/>
    </xf>
    <xf numFmtId="0" fontId="81" fillId="0" borderId="117" xfId="2" quotePrefix="1" applyFont="1" applyFill="1" applyBorder="1" applyAlignment="1">
      <alignment horizontal="center" vertical="center"/>
    </xf>
    <xf numFmtId="0" fontId="81" fillId="0" borderId="1" xfId="2" applyFont="1" applyFill="1" applyBorder="1" applyAlignment="1">
      <alignment vertical="top"/>
    </xf>
    <xf numFmtId="0" fontId="81" fillId="0" borderId="6" xfId="2" applyFont="1" applyFill="1" applyBorder="1" applyAlignment="1">
      <alignment horizontal="center" vertical="center"/>
    </xf>
    <xf numFmtId="49" fontId="81" fillId="0" borderId="116" xfId="2" applyNumberFormat="1" applyFont="1" applyFill="1" applyBorder="1" applyAlignment="1">
      <alignment horizontal="right" vertical="top"/>
    </xf>
    <xf numFmtId="191" fontId="81" fillId="0" borderId="9" xfId="2" applyNumberFormat="1" applyFont="1" applyFill="1" applyBorder="1" applyAlignment="1">
      <alignment vertical="top"/>
    </xf>
    <xf numFmtId="191" fontId="81" fillId="0" borderId="9" xfId="2" applyNumberFormat="1" applyFont="1" applyFill="1" applyBorder="1" applyAlignment="1">
      <alignment vertical="top" shrinkToFit="1"/>
    </xf>
    <xf numFmtId="0" fontId="81" fillId="0" borderId="1" xfId="2" applyFont="1" applyFill="1" applyBorder="1" applyAlignment="1">
      <alignment vertical="top" shrinkToFit="1"/>
    </xf>
    <xf numFmtId="0" fontId="81" fillId="0" borderId="20" xfId="2" applyFont="1" applyFill="1" applyBorder="1" applyAlignment="1">
      <alignment horizontal="center" vertical="top"/>
    </xf>
    <xf numFmtId="49" fontId="81" fillId="0" borderId="20" xfId="2" applyNumberFormat="1" applyFont="1" applyFill="1" applyBorder="1" applyAlignment="1">
      <alignment horizontal="center" vertical="top"/>
    </xf>
    <xf numFmtId="0" fontId="81" fillId="0" borderId="1" xfId="2" applyFont="1" applyFill="1" applyBorder="1" applyAlignment="1">
      <alignment horizontal="left" vertical="top" wrapText="1" shrinkToFit="1"/>
    </xf>
    <xf numFmtId="0" fontId="81" fillId="0" borderId="115" xfId="2" applyFont="1" applyFill="1" applyBorder="1" applyAlignment="1">
      <alignment horizontal="left" vertical="top" wrapText="1"/>
    </xf>
    <xf numFmtId="0" fontId="81" fillId="0" borderId="115" xfId="2" applyFont="1" applyFill="1" applyBorder="1" applyAlignment="1">
      <alignment vertical="top" wrapText="1"/>
    </xf>
    <xf numFmtId="0" fontId="81" fillId="0" borderId="5" xfId="2" applyFont="1" applyFill="1" applyBorder="1" applyAlignment="1">
      <alignment vertical="top" wrapText="1"/>
    </xf>
    <xf numFmtId="0" fontId="81" fillId="0" borderId="115" xfId="2" applyFont="1" applyFill="1" applyBorder="1" applyAlignment="1">
      <alignment vertical="top" shrinkToFit="1"/>
    </xf>
    <xf numFmtId="0" fontId="81" fillId="0" borderId="117" xfId="2" applyFont="1" applyFill="1" applyBorder="1" applyAlignment="1">
      <alignment horizontal="center" vertical="top"/>
    </xf>
    <xf numFmtId="0" fontId="81" fillId="0" borderId="9" xfId="2" applyFont="1" applyFill="1" applyBorder="1" applyAlignment="1">
      <alignment vertical="top"/>
    </xf>
    <xf numFmtId="0" fontId="81" fillId="0" borderId="115" xfId="2" applyFont="1" applyFill="1" applyBorder="1" applyAlignment="1">
      <alignment horizontal="center" vertical="top"/>
    </xf>
    <xf numFmtId="0" fontId="81" fillId="0" borderId="5" xfId="2" applyFont="1" applyFill="1" applyBorder="1" applyAlignment="1">
      <alignment vertical="top" shrinkToFit="1"/>
    </xf>
    <xf numFmtId="0" fontId="81" fillId="0" borderId="7" xfId="2" applyFont="1" applyFill="1" applyBorder="1" applyAlignment="1">
      <alignment horizontal="center" vertical="top"/>
    </xf>
    <xf numFmtId="0" fontId="81" fillId="0" borderId="0" xfId="2" applyFont="1" applyFill="1" applyAlignment="1">
      <alignment vertical="top"/>
    </xf>
    <xf numFmtId="0" fontId="81" fillId="0" borderId="5" xfId="2" applyFont="1" applyFill="1" applyBorder="1" applyAlignment="1">
      <alignment horizontal="center" vertical="top"/>
    </xf>
    <xf numFmtId="49" fontId="81" fillId="0" borderId="3" xfId="2" applyNumberFormat="1" applyFont="1" applyFill="1" applyBorder="1" applyAlignment="1">
      <alignment horizontal="center" vertical="top"/>
    </xf>
    <xf numFmtId="191" fontId="81" fillId="0" borderId="0" xfId="2" applyNumberFormat="1" applyFont="1" applyFill="1" applyAlignment="1">
      <alignment horizontal="center" vertical="top"/>
    </xf>
    <xf numFmtId="49" fontId="81" fillId="0" borderId="117" xfId="2" applyNumberFormat="1" applyFont="1" applyFill="1" applyBorder="1" applyAlignment="1">
      <alignment horizontal="center" vertical="center"/>
    </xf>
    <xf numFmtId="0" fontId="81" fillId="0" borderId="115" xfId="2" applyFont="1" applyFill="1" applyBorder="1" applyAlignment="1">
      <alignment horizontal="left" vertical="center" wrapText="1"/>
    </xf>
    <xf numFmtId="0" fontId="81" fillId="0" borderId="20" xfId="2" quotePrefix="1" applyFont="1" applyFill="1" applyBorder="1" applyAlignment="1">
      <alignment horizontal="center" vertical="center"/>
    </xf>
    <xf numFmtId="49" fontId="81" fillId="0" borderId="21" xfId="2" applyNumberFormat="1" applyFont="1" applyFill="1" applyBorder="1" applyAlignment="1">
      <alignment horizontal="right" vertical="top"/>
    </xf>
    <xf numFmtId="191" fontId="81" fillId="0" borderId="2" xfId="2" applyNumberFormat="1" applyFont="1" applyFill="1" applyBorder="1" applyAlignment="1">
      <alignment vertical="top"/>
    </xf>
    <xf numFmtId="191" fontId="81" fillId="0" borderId="2" xfId="2" applyNumberFormat="1" applyFont="1" applyFill="1" applyBorder="1" applyAlignment="1">
      <alignment vertical="top" shrinkToFit="1"/>
    </xf>
    <xf numFmtId="0" fontId="81" fillId="0" borderId="1" xfId="2" applyFont="1" applyFill="1" applyBorder="1" applyAlignment="1">
      <alignment vertical="top" wrapText="1"/>
    </xf>
    <xf numFmtId="191" fontId="81" fillId="0" borderId="128" xfId="2" applyNumberFormat="1" applyFont="1" applyFill="1" applyBorder="1" applyAlignment="1">
      <alignment vertical="center" shrinkToFit="1"/>
    </xf>
    <xf numFmtId="0" fontId="81" fillId="0" borderId="25" xfId="2" applyFont="1" applyFill="1" applyBorder="1" applyAlignment="1">
      <alignment horizontal="right" vertical="center"/>
    </xf>
    <xf numFmtId="0" fontId="81" fillId="0" borderId="0" xfId="2" applyFont="1" applyFill="1" applyAlignment="1">
      <alignment vertical="center"/>
    </xf>
    <xf numFmtId="191" fontId="81" fillId="0" borderId="26" xfId="2" applyNumberFormat="1" applyFont="1" applyFill="1" applyBorder="1" applyAlignment="1">
      <alignment vertical="center" shrinkToFit="1"/>
    </xf>
    <xf numFmtId="191" fontId="81" fillId="0" borderId="129" xfId="2" applyNumberFormat="1" applyFont="1" applyFill="1" applyBorder="1" applyAlignment="1">
      <alignment vertical="center" shrinkToFit="1"/>
    </xf>
    <xf numFmtId="191" fontId="81" fillId="0" borderId="117" xfId="2" applyNumberFormat="1" applyFont="1" applyFill="1" applyBorder="1" applyAlignment="1">
      <alignment vertical="top" shrinkToFit="1"/>
    </xf>
    <xf numFmtId="0" fontId="81" fillId="0" borderId="1" xfId="2" applyFont="1" applyFill="1" applyBorder="1" applyAlignment="1">
      <alignment vertical="center" wrapText="1"/>
    </xf>
    <xf numFmtId="49" fontId="81" fillId="0" borderId="2" xfId="2" applyNumberFormat="1" applyFont="1" applyFill="1" applyBorder="1" applyAlignment="1">
      <alignment horizontal="center" vertical="center"/>
    </xf>
    <xf numFmtId="49" fontId="81" fillId="0" borderId="114" xfId="2" applyNumberFormat="1" applyFont="1" applyFill="1" applyBorder="1" applyAlignment="1">
      <alignment horizontal="center" vertical="center"/>
    </xf>
    <xf numFmtId="0" fontId="81" fillId="0" borderId="1" xfId="2" applyFont="1" applyFill="1" applyBorder="1" applyAlignment="1">
      <alignment horizontal="left" vertical="top" wrapText="1"/>
    </xf>
    <xf numFmtId="49" fontId="81" fillId="0" borderId="113" xfId="2" applyNumberFormat="1" applyFont="1" applyFill="1" applyBorder="1" applyAlignment="1">
      <alignment horizontal="right" vertical="top"/>
    </xf>
    <xf numFmtId="191" fontId="81" fillId="0" borderId="114" xfId="2" applyNumberFormat="1" applyFont="1" applyFill="1" applyBorder="1" applyAlignment="1">
      <alignment vertical="top"/>
    </xf>
    <xf numFmtId="191" fontId="81" fillId="0" borderId="114" xfId="2" applyNumberFormat="1" applyFont="1" applyFill="1" applyBorder="1" applyAlignment="1">
      <alignment vertical="top" shrinkToFit="1"/>
    </xf>
    <xf numFmtId="0" fontId="81" fillId="0" borderId="1" xfId="2" applyFont="1" applyFill="1" applyBorder="1" applyAlignment="1">
      <alignment vertical="top" wrapText="1" shrinkToFit="1"/>
    </xf>
    <xf numFmtId="191" fontId="81" fillId="0" borderId="122" xfId="2" applyNumberFormat="1" applyFont="1" applyFill="1" applyBorder="1" applyAlignment="1">
      <alignment vertical="center"/>
    </xf>
    <xf numFmtId="191" fontId="81" fillId="0" borderId="19" xfId="2" applyNumberFormat="1" applyFont="1" applyFill="1" applyBorder="1" applyAlignment="1">
      <alignment vertical="center"/>
    </xf>
    <xf numFmtId="191" fontId="81" fillId="0" borderId="128" xfId="2" applyNumberFormat="1" applyFont="1" applyFill="1" applyBorder="1" applyAlignment="1">
      <alignment vertical="center"/>
    </xf>
    <xf numFmtId="0" fontId="81" fillId="0" borderId="5" xfId="2" applyFont="1" applyFill="1" applyBorder="1" applyAlignment="1">
      <alignment horizontal="center" vertical="center"/>
    </xf>
    <xf numFmtId="0" fontId="81" fillId="0" borderId="1" xfId="2" applyFont="1" applyFill="1" applyBorder="1" applyAlignment="1">
      <alignment horizontal="center" vertical="center"/>
    </xf>
    <xf numFmtId="49" fontId="81" fillId="0" borderId="20" xfId="2" applyNumberFormat="1" applyFont="1" applyFill="1" applyBorder="1" applyAlignment="1">
      <alignment horizontal="center" vertical="center"/>
    </xf>
    <xf numFmtId="49" fontId="78" fillId="0" borderId="0" xfId="0" applyNumberFormat="1" applyFont="1" applyFill="1" applyAlignment="1">
      <alignment horizontal="center"/>
    </xf>
    <xf numFmtId="0" fontId="78" fillId="0" borderId="0" xfId="0" applyFont="1" applyFill="1" applyAlignment="1">
      <alignment horizontal="center"/>
    </xf>
    <xf numFmtId="0" fontId="78" fillId="0" borderId="0" xfId="0" applyFont="1" applyFill="1" applyAlignment="1">
      <alignment shrinkToFit="1"/>
    </xf>
    <xf numFmtId="3" fontId="21" fillId="11" borderId="0" xfId="0" applyNumberFormat="1" applyFont="1" applyFill="1" applyProtection="1">
      <alignment vertical="center"/>
    </xf>
    <xf numFmtId="176" fontId="21" fillId="11" borderId="10" xfId="0" applyNumberFormat="1" applyFont="1" applyFill="1" applyBorder="1" applyProtection="1">
      <alignment vertical="center"/>
    </xf>
    <xf numFmtId="3" fontId="21" fillId="11" borderId="0" xfId="0" applyNumberFormat="1" applyFont="1" applyFill="1" applyProtection="1">
      <alignment vertical="center"/>
      <protection locked="0"/>
    </xf>
    <xf numFmtId="3" fontId="21" fillId="11" borderId="91" xfId="0" applyNumberFormat="1" applyFont="1" applyFill="1" applyBorder="1" applyAlignment="1" applyProtection="1">
      <alignment vertical="center" shrinkToFit="1"/>
    </xf>
    <xf numFmtId="176" fontId="47" fillId="0" borderId="0" xfId="2" applyNumberFormat="1" applyFont="1" applyFill="1" applyAlignment="1">
      <alignment horizontal="left" vertical="center"/>
    </xf>
    <xf numFmtId="184" fontId="14" fillId="0" borderId="33" xfId="0" applyNumberFormat="1" applyFont="1" applyFill="1" applyBorder="1">
      <alignment vertical="center"/>
    </xf>
    <xf numFmtId="184" fontId="14" fillId="0" borderId="11" xfId="0" applyNumberFormat="1" applyFont="1" applyFill="1" applyBorder="1">
      <alignment vertical="center"/>
    </xf>
    <xf numFmtId="0" fontId="81" fillId="0" borderId="0" xfId="0" applyFont="1">
      <alignment vertical="center"/>
    </xf>
    <xf numFmtId="0" fontId="81" fillId="0" borderId="0" xfId="0" applyFont="1" applyAlignment="1">
      <alignment horizontal="center" vertical="center"/>
    </xf>
    <xf numFmtId="192" fontId="81" fillId="0" borderId="0" xfId="0" applyNumberFormat="1" applyFont="1">
      <alignment vertical="center"/>
    </xf>
    <xf numFmtId="0" fontId="78" fillId="0" borderId="0" xfId="0" applyFont="1" applyAlignment="1">
      <alignment horizontal="left" vertical="center"/>
    </xf>
    <xf numFmtId="181" fontId="62" fillId="8" borderId="15" xfId="0" applyNumberFormat="1" applyFont="1" applyFill="1" applyBorder="1">
      <alignment vertical="center"/>
    </xf>
    <xf numFmtId="181" fontId="62" fillId="8" borderId="16" xfId="0" applyNumberFormat="1" applyFont="1" applyFill="1" applyBorder="1">
      <alignment vertical="center"/>
    </xf>
    <xf numFmtId="181" fontId="62" fillId="8" borderId="29" xfId="0" applyNumberFormat="1" applyFont="1" applyFill="1" applyBorder="1">
      <alignment vertical="center"/>
    </xf>
    <xf numFmtId="183" fontId="21" fillId="0" borderId="130" xfId="0" applyNumberFormat="1" applyFont="1" applyFill="1" applyBorder="1" applyAlignment="1" applyProtection="1">
      <alignment vertical="center" shrinkToFit="1"/>
      <protection locked="0"/>
    </xf>
    <xf numFmtId="183" fontId="21" fillId="0" borderId="131" xfId="0" applyNumberFormat="1" applyFont="1" applyFill="1" applyBorder="1" applyAlignment="1" applyProtection="1">
      <alignment vertical="center" shrinkToFit="1"/>
      <protection locked="0"/>
    </xf>
    <xf numFmtId="183" fontId="21" fillId="0" borderId="132" xfId="0" applyNumberFormat="1" applyFont="1" applyFill="1" applyBorder="1" applyAlignment="1" applyProtection="1">
      <alignment vertical="center" shrinkToFit="1"/>
      <protection locked="0"/>
    </xf>
    <xf numFmtId="179" fontId="21" fillId="0" borderId="133" xfId="0" applyNumberFormat="1" applyFont="1" applyFill="1" applyBorder="1" applyAlignment="1" applyProtection="1">
      <alignment vertical="center" shrinkToFit="1"/>
      <protection locked="0"/>
    </xf>
    <xf numFmtId="179" fontId="21" fillId="0" borderId="134" xfId="0" applyNumberFormat="1" applyFont="1" applyFill="1" applyBorder="1" applyAlignment="1" applyProtection="1">
      <alignment vertical="center" shrinkToFit="1"/>
      <protection locked="0"/>
    </xf>
    <xf numFmtId="179" fontId="21" fillId="0" borderId="135" xfId="0" applyNumberFormat="1" applyFont="1" applyFill="1" applyBorder="1" applyAlignment="1" applyProtection="1">
      <alignment vertical="center" shrinkToFit="1"/>
      <protection locked="0"/>
    </xf>
    <xf numFmtId="179" fontId="21" fillId="0" borderId="136" xfId="0" applyNumberFormat="1" applyFont="1" applyFill="1" applyBorder="1" applyAlignment="1">
      <alignment shrinkToFit="1"/>
    </xf>
    <xf numFmtId="179" fontId="21" fillId="0" borderId="137" xfId="0" applyNumberFormat="1" applyFont="1" applyFill="1" applyBorder="1" applyAlignment="1">
      <alignment shrinkToFit="1"/>
    </xf>
    <xf numFmtId="179" fontId="21" fillId="0" borderId="138" xfId="0" applyNumberFormat="1" applyFont="1" applyFill="1" applyBorder="1" applyAlignment="1">
      <alignment shrinkToFit="1"/>
    </xf>
    <xf numFmtId="179" fontId="21" fillId="0" borderId="11" xfId="0" applyNumberFormat="1" applyFont="1" applyFill="1" applyBorder="1" applyAlignment="1" applyProtection="1">
      <alignment vertical="center" shrinkToFit="1"/>
      <protection locked="0"/>
    </xf>
    <xf numFmtId="37" fontId="47" fillId="0" borderId="76" xfId="0" applyNumberFormat="1" applyFont="1" applyFill="1" applyBorder="1" applyProtection="1">
      <alignment vertical="center"/>
      <protection locked="0"/>
    </xf>
    <xf numFmtId="37" fontId="47" fillId="0" borderId="71" xfId="0" quotePrefix="1" applyNumberFormat="1" applyFont="1" applyFill="1" applyBorder="1">
      <alignment vertical="center"/>
    </xf>
    <xf numFmtId="37" fontId="47" fillId="0" borderId="71" xfId="0" applyNumberFormat="1" applyFont="1" applyFill="1" applyBorder="1">
      <alignment vertical="center"/>
    </xf>
    <xf numFmtId="37" fontId="47" fillId="0" borderId="73" xfId="0" quotePrefix="1" applyNumberFormat="1" applyFont="1" applyFill="1" applyBorder="1">
      <alignment vertical="center"/>
    </xf>
    <xf numFmtId="37" fontId="47" fillId="0" borderId="19" xfId="0" applyNumberFormat="1" applyFont="1" applyFill="1" applyBorder="1" applyProtection="1">
      <alignment vertical="center"/>
      <protection locked="0"/>
    </xf>
    <xf numFmtId="37" fontId="47" fillId="0" borderId="8" xfId="0" applyNumberFormat="1" applyFont="1" applyFill="1" applyBorder="1">
      <alignment vertical="center"/>
    </xf>
    <xf numFmtId="37" fontId="47" fillId="0" borderId="74" xfId="0" applyNumberFormat="1" applyFont="1" applyFill="1" applyBorder="1">
      <alignment vertical="center"/>
    </xf>
    <xf numFmtId="37" fontId="47" fillId="0" borderId="77" xfId="0" applyNumberFormat="1" applyFont="1" applyFill="1" applyBorder="1" applyProtection="1">
      <alignment vertical="center"/>
      <protection locked="0"/>
    </xf>
    <xf numFmtId="37" fontId="47" fillId="0" borderId="72" xfId="0" applyNumberFormat="1" applyFont="1" applyFill="1" applyBorder="1">
      <alignment vertical="center"/>
    </xf>
    <xf numFmtId="37" fontId="47" fillId="0" borderId="75" xfId="0" applyNumberFormat="1" applyFont="1" applyFill="1" applyBorder="1">
      <alignment vertical="center"/>
    </xf>
    <xf numFmtId="183" fontId="21" fillId="0" borderId="38" xfId="0" applyNumberFormat="1" applyFont="1" applyFill="1" applyBorder="1" applyAlignment="1" applyProtection="1">
      <alignment vertical="center" shrinkToFit="1"/>
    </xf>
    <xf numFmtId="183" fontId="21" fillId="0" borderId="40" xfId="0" applyNumberFormat="1" applyFont="1" applyFill="1" applyBorder="1" applyAlignment="1" applyProtection="1">
      <alignment vertical="center" shrinkToFit="1"/>
    </xf>
    <xf numFmtId="187" fontId="42" fillId="0" borderId="110" xfId="0" applyNumberFormat="1" applyFont="1" applyFill="1" applyBorder="1" applyAlignment="1">
      <alignment horizontal="right" vertical="center"/>
    </xf>
    <xf numFmtId="187" fontId="42" fillId="0" borderId="111" xfId="0" applyNumberFormat="1" applyFont="1" applyFill="1" applyBorder="1" applyAlignment="1">
      <alignment horizontal="right" vertical="center"/>
    </xf>
    <xf numFmtId="184" fontId="50" fillId="0" borderId="112" xfId="0" applyNumberFormat="1" applyFont="1" applyFill="1" applyBorder="1" applyAlignment="1" applyProtection="1">
      <alignment vertical="center"/>
    </xf>
    <xf numFmtId="183" fontId="21" fillId="0" borderId="41" xfId="0" applyNumberFormat="1" applyFont="1" applyFill="1" applyBorder="1" applyAlignment="1" applyProtection="1">
      <alignment vertical="center" shrinkToFit="1"/>
    </xf>
    <xf numFmtId="183" fontId="21" fillId="0" borderId="42" xfId="0" applyNumberFormat="1" applyFont="1" applyFill="1" applyBorder="1" applyAlignment="1" applyProtection="1">
      <alignment vertical="center" shrinkToFit="1"/>
    </xf>
    <xf numFmtId="183" fontId="21" fillId="0" borderId="44" xfId="0" applyNumberFormat="1" applyFont="1" applyFill="1" applyBorder="1" applyAlignment="1" applyProtection="1">
      <alignment vertical="center" shrinkToFit="1"/>
    </xf>
    <xf numFmtId="183" fontId="21" fillId="0" borderId="46" xfId="0" applyNumberFormat="1" applyFont="1" applyFill="1" applyBorder="1" applyAlignment="1" applyProtection="1">
      <alignment vertical="center" shrinkToFit="1"/>
    </xf>
    <xf numFmtId="179" fontId="81" fillId="0" borderId="0" xfId="0" applyNumberFormat="1" applyFont="1">
      <alignment vertical="center"/>
    </xf>
    <xf numFmtId="193" fontId="84" fillId="0" borderId="0" xfId="0" applyNumberFormat="1" applyFont="1" applyAlignment="1">
      <alignment horizontal="center" vertical="center" shrinkToFit="1"/>
    </xf>
    <xf numFmtId="194" fontId="84" fillId="0" borderId="0" xfId="0" applyNumberFormat="1" applyFont="1" applyAlignment="1">
      <alignment horizontal="center" shrinkToFit="1"/>
    </xf>
    <xf numFmtId="186" fontId="86" fillId="0" borderId="0" xfId="5" applyNumberFormat="1" applyFont="1" applyAlignment="1">
      <alignment vertical="center" shrinkToFit="1"/>
    </xf>
    <xf numFmtId="186" fontId="86" fillId="0" borderId="116" xfId="5" applyNumberFormat="1" applyFont="1" applyBorder="1" applyAlignment="1">
      <alignment horizontal="center" vertical="center" shrinkToFit="1"/>
    </xf>
    <xf numFmtId="186" fontId="86" fillId="0" borderId="115" xfId="5" applyNumberFormat="1" applyFont="1" applyBorder="1" applyAlignment="1">
      <alignment horizontal="center" vertical="center" shrinkToFit="1"/>
    </xf>
    <xf numFmtId="186" fontId="84" fillId="0" borderId="0" xfId="0" applyNumberFormat="1" applyFont="1" applyAlignment="1">
      <alignment shrinkToFit="1"/>
    </xf>
    <xf numFmtId="186" fontId="87" fillId="0" borderId="139" xfId="5" applyNumberFormat="1" applyFont="1" applyBorder="1" applyAlignment="1">
      <alignment vertical="center" shrinkToFit="1"/>
    </xf>
    <xf numFmtId="186" fontId="87" fillId="0" borderId="140" xfId="5" applyNumberFormat="1" applyFont="1" applyBorder="1" applyAlignment="1">
      <alignment vertical="center" shrinkToFit="1"/>
    </xf>
    <xf numFmtId="186" fontId="87" fillId="0" borderId="141" xfId="5" applyNumberFormat="1" applyFont="1" applyBorder="1" applyAlignment="1">
      <alignment vertical="center" shrinkToFit="1"/>
    </xf>
    <xf numFmtId="186" fontId="87" fillId="0" borderId="142" xfId="5" applyNumberFormat="1" applyFont="1" applyBorder="1" applyAlignment="1">
      <alignment vertical="center" shrinkToFit="1"/>
    </xf>
    <xf numFmtId="179" fontId="84" fillId="0" borderId="120" xfId="5" applyNumberFormat="1" applyFont="1" applyBorder="1" applyAlignment="1">
      <alignment horizontal="left" vertical="center" shrinkToFit="1"/>
    </xf>
    <xf numFmtId="179" fontId="88" fillId="0" borderId="143" xfId="5" applyNumberFormat="1" applyFont="1" applyBorder="1" applyAlignment="1">
      <alignment vertical="center" shrinkToFit="1"/>
    </xf>
    <xf numFmtId="179" fontId="84" fillId="0" borderId="144" xfId="5" applyNumberFormat="1" applyFont="1" applyBorder="1" applyAlignment="1">
      <alignment vertical="center" shrinkToFit="1"/>
    </xf>
    <xf numFmtId="179" fontId="84" fillId="0" borderId="10" xfId="5" applyNumberFormat="1" applyFont="1" applyBorder="1" applyAlignment="1">
      <alignment vertical="center" shrinkToFit="1"/>
    </xf>
    <xf numFmtId="179" fontId="84" fillId="0" borderId="0" xfId="5" applyNumberFormat="1" applyFont="1" applyAlignment="1">
      <alignment vertical="center" shrinkToFit="1"/>
    </xf>
    <xf numFmtId="179" fontId="84" fillId="0" borderId="145" xfId="5" applyNumberFormat="1" applyFont="1" applyBorder="1" applyAlignment="1">
      <alignment vertical="center" shrinkToFit="1"/>
    </xf>
    <xf numFmtId="179" fontId="84" fillId="0" borderId="18" xfId="5" applyNumberFormat="1" applyFont="1" applyBorder="1" applyAlignment="1">
      <alignment horizontal="left" vertical="center" shrinkToFit="1"/>
    </xf>
    <xf numFmtId="179" fontId="88" fillId="0" borderId="146" xfId="5" applyNumberFormat="1" applyFont="1" applyBorder="1" applyAlignment="1">
      <alignment vertical="center" shrinkToFit="1"/>
    </xf>
    <xf numFmtId="179" fontId="84" fillId="0" borderId="147" xfId="5" applyNumberFormat="1" applyFont="1" applyBorder="1" applyAlignment="1">
      <alignment vertical="center" shrinkToFit="1"/>
    </xf>
    <xf numFmtId="179" fontId="84" fillId="0" borderId="21" xfId="5" applyNumberFormat="1" applyFont="1" applyBorder="1" applyAlignment="1">
      <alignment vertical="center" shrinkToFit="1"/>
    </xf>
    <xf numFmtId="179" fontId="84" fillId="0" borderId="20" xfId="5" applyNumberFormat="1" applyFont="1" applyBorder="1" applyAlignment="1">
      <alignment vertical="center" shrinkToFit="1"/>
    </xf>
    <xf numFmtId="179" fontId="84" fillId="0" borderId="147" xfId="0" applyNumberFormat="1" applyFont="1" applyBorder="1" applyAlignment="1">
      <alignment shrinkToFit="1"/>
    </xf>
    <xf numFmtId="179" fontId="84" fillId="0" borderId="0" xfId="0" applyNumberFormat="1" applyFont="1" applyAlignment="1">
      <alignment shrinkToFit="1"/>
    </xf>
    <xf numFmtId="179" fontId="84" fillId="0" borderId="145" xfId="0" applyNumberFormat="1" applyFont="1" applyBorder="1" applyAlignment="1">
      <alignment shrinkToFit="1"/>
    </xf>
    <xf numFmtId="179" fontId="88" fillId="0" borderId="146" xfId="0" applyNumberFormat="1" applyFont="1" applyBorder="1" applyAlignment="1">
      <alignment shrinkToFit="1"/>
    </xf>
    <xf numFmtId="179" fontId="84" fillId="0" borderId="18" xfId="0" applyNumberFormat="1" applyFont="1" applyBorder="1" applyAlignment="1">
      <alignment horizontal="left" shrinkToFit="1"/>
    </xf>
    <xf numFmtId="179" fontId="88" fillId="0" borderId="148" xfId="0" applyNumberFormat="1" applyFont="1" applyBorder="1" applyAlignment="1">
      <alignment shrinkToFit="1"/>
    </xf>
    <xf numFmtId="179" fontId="84" fillId="0" borderId="149" xfId="0" applyNumberFormat="1" applyFont="1" applyBorder="1" applyAlignment="1">
      <alignment shrinkToFit="1"/>
    </xf>
    <xf numFmtId="179" fontId="84" fillId="0" borderId="150" xfId="0" applyNumberFormat="1" applyFont="1" applyBorder="1" applyAlignment="1">
      <alignment shrinkToFit="1"/>
    </xf>
    <xf numFmtId="179" fontId="84" fillId="0" borderId="151" xfId="5" applyNumberFormat="1" applyFont="1" applyBorder="1" applyAlignment="1">
      <alignment vertical="center" shrinkToFit="1"/>
    </xf>
    <xf numFmtId="179" fontId="84" fillId="0" borderId="152" xfId="5" applyNumberFormat="1" applyFont="1" applyBorder="1" applyAlignment="1">
      <alignment vertical="center" shrinkToFit="1"/>
    </xf>
    <xf numFmtId="186" fontId="87" fillId="0" borderId="153" xfId="5" applyNumberFormat="1" applyFont="1" applyBorder="1" applyAlignment="1">
      <alignment vertical="center" shrinkToFit="1"/>
    </xf>
    <xf numFmtId="186" fontId="87" fillId="0" borderId="154" xfId="5" applyNumberFormat="1" applyFont="1" applyBorder="1" applyAlignment="1">
      <alignment vertical="center" shrinkToFit="1"/>
    </xf>
    <xf numFmtId="186" fontId="87" fillId="0" borderId="155" xfId="5" applyNumberFormat="1" applyFont="1" applyBorder="1" applyAlignment="1">
      <alignment vertical="center" shrinkToFit="1"/>
    </xf>
    <xf numFmtId="179" fontId="88" fillId="0" borderId="153" xfId="5" applyNumberFormat="1" applyFont="1" applyBorder="1" applyAlignment="1">
      <alignment vertical="center" shrinkToFit="1"/>
    </xf>
    <xf numFmtId="179" fontId="88" fillId="0" borderId="154" xfId="5" applyNumberFormat="1" applyFont="1" applyBorder="1" applyAlignment="1">
      <alignment vertical="center" shrinkToFit="1"/>
    </xf>
    <xf numFmtId="179" fontId="88" fillId="0" borderId="154" xfId="0" applyNumberFormat="1" applyFont="1" applyBorder="1" applyAlignment="1">
      <alignment shrinkToFit="1"/>
    </xf>
    <xf numFmtId="179" fontId="88" fillId="0" borderId="155" xfId="0" applyNumberFormat="1" applyFont="1" applyBorder="1" applyAlignment="1">
      <alignment shrinkToFit="1"/>
    </xf>
    <xf numFmtId="186" fontId="84" fillId="0" borderId="153" xfId="5" applyNumberFormat="1" applyFont="1" applyBorder="1" applyAlignment="1">
      <alignment vertical="center" shrinkToFit="1"/>
    </xf>
    <xf numFmtId="186" fontId="84" fillId="0" borderId="154" xfId="5" applyNumberFormat="1" applyFont="1" applyBorder="1" applyAlignment="1">
      <alignment vertical="center" shrinkToFit="1"/>
    </xf>
    <xf numFmtId="186" fontId="84" fillId="0" borderId="155" xfId="5" applyNumberFormat="1" applyFont="1" applyBorder="1" applyAlignment="1">
      <alignment vertical="center" shrinkToFit="1"/>
    </xf>
    <xf numFmtId="176" fontId="11" fillId="0" borderId="21" xfId="0" quotePrefix="1" applyNumberFormat="1" applyFont="1" applyFill="1" applyBorder="1" applyAlignment="1" applyProtection="1">
      <alignment horizontal="center" vertical="center"/>
      <protection locked="0"/>
    </xf>
    <xf numFmtId="176" fontId="11" fillId="0" borderId="20" xfId="0" quotePrefix="1" applyNumberFormat="1" applyFont="1" applyFill="1" applyBorder="1" applyAlignment="1" applyProtection="1">
      <alignment horizontal="center" vertical="center"/>
      <protection locked="0"/>
    </xf>
    <xf numFmtId="0" fontId="12" fillId="0" borderId="14" xfId="0" applyFont="1" applyFill="1" applyBorder="1" applyAlignment="1" applyProtection="1">
      <alignment horizontal="center" vertical="center"/>
    </xf>
    <xf numFmtId="0" fontId="0" fillId="0" borderId="15" xfId="0" applyBorder="1" applyAlignment="1">
      <alignment horizontal="center" vertical="center"/>
    </xf>
    <xf numFmtId="0" fontId="12" fillId="0" borderId="4" xfId="0" applyFont="1" applyFill="1" applyBorder="1" applyAlignment="1" applyProtection="1">
      <alignment horizontal="center" vertical="center"/>
    </xf>
    <xf numFmtId="0" fontId="13" fillId="0" borderId="0" xfId="0" applyFont="1" applyFill="1" applyAlignment="1" applyProtection="1">
      <alignment horizontal="center"/>
    </xf>
    <xf numFmtId="0" fontId="17" fillId="0" borderId="0" xfId="0" applyFont="1" applyAlignment="1">
      <alignment horizontal="center"/>
    </xf>
    <xf numFmtId="0" fontId="25" fillId="0" borderId="9" xfId="0" applyFont="1" applyBorder="1" applyAlignment="1">
      <alignment horizontal="left" vertical="top" wrapText="1"/>
    </xf>
    <xf numFmtId="0" fontId="20" fillId="0" borderId="9" xfId="0" applyFont="1" applyBorder="1" applyAlignment="1">
      <alignment horizontal="left" vertical="top" wrapText="1"/>
    </xf>
    <xf numFmtId="0" fontId="44" fillId="0" borderId="0" xfId="0" applyFont="1" applyFill="1" applyBorder="1" applyAlignment="1">
      <alignment horizontal="center" vertical="center"/>
    </xf>
    <xf numFmtId="0" fontId="44" fillId="0" borderId="0" xfId="0" applyFont="1" applyFill="1" applyBorder="1" applyAlignment="1">
      <alignment vertical="center"/>
    </xf>
    <xf numFmtId="0" fontId="36" fillId="0" borderId="0" xfId="0" applyFont="1" applyFill="1" applyBorder="1" applyAlignment="1">
      <alignment horizontal="center" vertical="center"/>
    </xf>
    <xf numFmtId="0" fontId="60" fillId="0" borderId="0" xfId="0" applyFont="1" applyFill="1" applyBorder="1" applyAlignment="1">
      <alignment horizontal="center" vertical="center"/>
    </xf>
    <xf numFmtId="38" fontId="36" fillId="0" borderId="0" xfId="1" applyFont="1" applyFill="1" applyBorder="1" applyAlignment="1">
      <alignment horizontal="center" vertical="center"/>
    </xf>
    <xf numFmtId="0" fontId="38" fillId="0" borderId="33" xfId="0" applyFont="1" applyFill="1" applyBorder="1" applyAlignment="1" applyProtection="1">
      <alignment horizontal="center" vertical="center"/>
      <protection locked="0"/>
    </xf>
    <xf numFmtId="0" fontId="0" fillId="0" borderId="34" xfId="0" applyFont="1" applyBorder="1" applyAlignment="1">
      <alignment horizontal="center" vertical="center"/>
    </xf>
    <xf numFmtId="0" fontId="0" fillId="0" borderId="35" xfId="0" applyFont="1" applyBorder="1" applyAlignment="1">
      <alignment horizontal="center" vertical="center"/>
    </xf>
    <xf numFmtId="0" fontId="38" fillId="0" borderId="33" xfId="0" applyFont="1" applyFill="1" applyBorder="1" applyAlignment="1" applyProtection="1">
      <alignment horizontal="center" vertical="center" wrapText="1"/>
      <protection locked="0"/>
    </xf>
    <xf numFmtId="0" fontId="0" fillId="0" borderId="34" xfId="0" applyFont="1" applyBorder="1" applyAlignment="1">
      <alignment horizontal="center" vertical="center" wrapText="1"/>
    </xf>
    <xf numFmtId="0" fontId="0" fillId="0" borderId="35" xfId="0" applyFont="1" applyBorder="1" applyAlignment="1">
      <alignment horizontal="center" vertical="center" wrapText="1"/>
    </xf>
    <xf numFmtId="0" fontId="39" fillId="3" borderId="31" xfId="0" applyFont="1" applyFill="1" applyBorder="1" applyAlignment="1" applyProtection="1">
      <alignment horizontal="center" vertical="center" wrapText="1"/>
    </xf>
    <xf numFmtId="0" fontId="41" fillId="3" borderId="31" xfId="0" applyFont="1" applyFill="1" applyBorder="1" applyAlignment="1">
      <alignment vertical="center" wrapText="1"/>
    </xf>
    <xf numFmtId="0" fontId="49" fillId="6" borderId="31" xfId="0" applyFont="1" applyFill="1" applyBorder="1" applyAlignment="1" applyProtection="1">
      <alignment horizontal="center" vertical="center" wrapText="1"/>
    </xf>
    <xf numFmtId="0" fontId="49" fillId="6" borderId="31" xfId="0" applyFont="1" applyFill="1" applyBorder="1" applyAlignment="1">
      <alignment vertical="center"/>
    </xf>
    <xf numFmtId="0" fontId="42" fillId="0" borderId="85" xfId="0" applyFont="1" applyFill="1" applyBorder="1" applyAlignment="1">
      <alignment horizontal="center" vertical="center"/>
    </xf>
    <xf numFmtId="0" fontId="42" fillId="0" borderId="86" xfId="0" applyFont="1" applyFill="1" applyBorder="1" applyAlignment="1">
      <alignment horizontal="center" vertical="center"/>
    </xf>
    <xf numFmtId="0" fontId="42" fillId="0" borderId="87" xfId="0" applyFont="1" applyFill="1" applyBorder="1" applyAlignment="1">
      <alignment horizontal="center" vertical="center"/>
    </xf>
    <xf numFmtId="0" fontId="21" fillId="0" borderId="88" xfId="0" applyFont="1" applyFill="1" applyBorder="1" applyAlignment="1">
      <alignment horizontal="center" vertical="center" wrapText="1"/>
    </xf>
    <xf numFmtId="0" fontId="0" fillId="0" borderId="17" xfId="0" applyFill="1" applyBorder="1" applyAlignment="1">
      <alignment vertical="center" wrapText="1"/>
    </xf>
    <xf numFmtId="0" fontId="21" fillId="0" borderId="9" xfId="0" applyFont="1" applyFill="1" applyBorder="1" applyAlignment="1">
      <alignment horizontal="center" vertical="center" wrapText="1"/>
    </xf>
    <xf numFmtId="0" fontId="0" fillId="0" borderId="0" xfId="0" applyFill="1" applyBorder="1" applyAlignment="1">
      <alignment vertical="center" wrapText="1"/>
    </xf>
    <xf numFmtId="0" fontId="21" fillId="0" borderId="89" xfId="0" applyFont="1" applyFill="1" applyBorder="1" applyAlignment="1">
      <alignment horizontal="center" vertical="center" wrapText="1"/>
    </xf>
    <xf numFmtId="0" fontId="0" fillId="0" borderId="16" xfId="0" applyFill="1" applyBorder="1" applyAlignment="1">
      <alignment vertical="center" wrapText="1"/>
    </xf>
    <xf numFmtId="0" fontId="25" fillId="0" borderId="51" xfId="0" applyFont="1" applyFill="1" applyBorder="1" applyAlignment="1" applyProtection="1">
      <alignment horizontal="center" vertical="center" wrapText="1"/>
    </xf>
    <xf numFmtId="0" fontId="20" fillId="0" borderId="51" xfId="0" applyFont="1" applyFill="1" applyBorder="1" applyAlignment="1">
      <alignment horizontal="center" vertical="center" wrapText="1"/>
    </xf>
    <xf numFmtId="0" fontId="26" fillId="0" borderId="0" xfId="0" applyFont="1" applyFill="1" applyBorder="1" applyAlignment="1" applyProtection="1">
      <alignment horizontal="center" vertical="center" wrapText="1"/>
    </xf>
    <xf numFmtId="0" fontId="20" fillId="0" borderId="0" xfId="0" applyFont="1" applyBorder="1" applyAlignment="1">
      <alignment horizontal="center" vertical="center" wrapText="1"/>
    </xf>
    <xf numFmtId="0" fontId="25" fillId="0" borderId="3" xfId="0" applyFont="1" applyFill="1" applyBorder="1" applyAlignment="1" applyProtection="1">
      <alignment horizontal="center" vertical="center" wrapText="1"/>
    </xf>
    <xf numFmtId="0" fontId="20" fillId="0" borderId="3" xfId="0" applyFont="1" applyBorder="1" applyAlignment="1">
      <alignment horizontal="center" vertical="center" wrapText="1"/>
    </xf>
    <xf numFmtId="0" fontId="26" fillId="0" borderId="55" xfId="0" applyFont="1" applyFill="1" applyBorder="1" applyAlignment="1" applyProtection="1">
      <alignment horizontal="center" vertical="center" wrapText="1"/>
    </xf>
    <xf numFmtId="0" fontId="0" fillId="0" borderId="78" xfId="0" applyBorder="1" applyAlignment="1">
      <alignment horizontal="center" vertical="center" wrapText="1"/>
    </xf>
    <xf numFmtId="0" fontId="41" fillId="3" borderId="31" xfId="0" applyFont="1" applyFill="1" applyBorder="1" applyAlignment="1">
      <alignment horizontal="center" vertical="center" wrapText="1"/>
    </xf>
    <xf numFmtId="0" fontId="25" fillId="0" borderId="31" xfId="0" applyFont="1" applyFill="1" applyBorder="1" applyAlignment="1" applyProtection="1">
      <alignment horizontal="center" vertical="center" wrapText="1"/>
    </xf>
    <xf numFmtId="0" fontId="0" fillId="0" borderId="31" xfId="0" applyFill="1" applyBorder="1" applyAlignment="1">
      <alignment horizontal="center" vertical="center" wrapText="1"/>
    </xf>
    <xf numFmtId="0" fontId="39" fillId="6" borderId="31" xfId="0" applyFont="1" applyFill="1" applyBorder="1" applyAlignment="1" applyProtection="1">
      <alignment horizontal="center" vertical="center"/>
    </xf>
    <xf numFmtId="0" fontId="40" fillId="6" borderId="31" xfId="0" applyFont="1" applyFill="1" applyBorder="1" applyAlignment="1">
      <alignment horizontal="center" vertical="center"/>
    </xf>
    <xf numFmtId="0" fontId="25" fillId="0" borderId="50" xfId="0" applyFont="1" applyFill="1" applyBorder="1" applyAlignment="1" applyProtection="1">
      <alignment horizontal="center" vertical="center" wrapText="1"/>
    </xf>
    <xf numFmtId="0" fontId="0" fillId="0" borderId="51" xfId="0" applyFill="1" applyBorder="1" applyAlignment="1">
      <alignment horizontal="center" vertical="center"/>
    </xf>
    <xf numFmtId="0" fontId="21" fillId="0" borderId="69" xfId="0" applyFont="1" applyFill="1" applyBorder="1" applyAlignment="1" applyProtection="1">
      <alignment horizontal="center" vertical="center"/>
      <protection locked="0"/>
    </xf>
    <xf numFmtId="0" fontId="21" fillId="0" borderId="70" xfId="0" applyFont="1" applyFill="1" applyBorder="1" applyAlignment="1" applyProtection="1">
      <alignment horizontal="center" vertical="center"/>
      <protection locked="0"/>
    </xf>
    <xf numFmtId="0" fontId="25" fillId="0" borderId="55" xfId="0" applyFont="1" applyFill="1" applyBorder="1" applyAlignment="1" applyProtection="1">
      <alignment horizontal="center" vertical="center" wrapText="1"/>
      <protection locked="0"/>
    </xf>
    <xf numFmtId="0" fontId="25" fillId="0" borderId="3" xfId="0" applyFont="1" applyFill="1" applyBorder="1" applyAlignment="1" applyProtection="1">
      <alignment horizontal="center" vertical="center" wrapText="1"/>
      <protection locked="0"/>
    </xf>
    <xf numFmtId="0" fontId="43" fillId="0" borderId="14" xfId="0" applyFont="1" applyFill="1" applyBorder="1" applyAlignment="1" applyProtection="1">
      <alignment horizontal="center" vertical="center" wrapText="1"/>
      <protection locked="0"/>
    </xf>
    <xf numFmtId="0" fontId="17" fillId="0" borderId="15" xfId="0" applyFont="1" applyFill="1" applyBorder="1" applyAlignment="1">
      <alignment vertical="center"/>
    </xf>
    <xf numFmtId="0" fontId="17" fillId="0" borderId="17" xfId="0" applyFont="1" applyFill="1" applyBorder="1" applyAlignment="1">
      <alignment vertical="center"/>
    </xf>
    <xf numFmtId="0" fontId="17" fillId="0" borderId="16" xfId="0" applyFont="1" applyFill="1" applyBorder="1" applyAlignment="1">
      <alignment vertical="center"/>
    </xf>
    <xf numFmtId="0" fontId="17" fillId="0" borderId="28" xfId="0" applyFont="1" applyFill="1" applyBorder="1" applyAlignment="1">
      <alignment vertical="center"/>
    </xf>
    <xf numFmtId="0" fontId="17" fillId="0" borderId="29" xfId="0" applyFont="1" applyFill="1" applyBorder="1" applyAlignment="1">
      <alignment vertical="center"/>
    </xf>
    <xf numFmtId="0" fontId="25" fillId="0" borderId="33" xfId="0" applyFont="1" applyFill="1" applyBorder="1" applyAlignment="1" applyProtection="1">
      <alignment horizontal="center" vertical="center" wrapText="1"/>
      <protection locked="0"/>
    </xf>
    <xf numFmtId="0" fontId="25" fillId="0" borderId="34" xfId="0" applyFont="1" applyFill="1" applyBorder="1" applyAlignment="1" applyProtection="1">
      <alignment horizontal="center" vertical="center" wrapText="1"/>
      <protection locked="0"/>
    </xf>
    <xf numFmtId="0" fontId="0" fillId="0" borderId="34" xfId="0" applyBorder="1" applyAlignment="1">
      <alignment horizontal="center" vertical="center" wrapText="1"/>
    </xf>
    <xf numFmtId="0" fontId="0" fillId="0" borderId="35" xfId="0" applyBorder="1" applyAlignment="1">
      <alignment horizontal="center" vertical="center" wrapText="1"/>
    </xf>
    <xf numFmtId="0" fontId="25" fillId="0" borderId="54" xfId="0" applyFont="1" applyFill="1" applyBorder="1" applyAlignment="1" applyProtection="1">
      <alignment horizontal="center" vertical="center" wrapText="1"/>
    </xf>
    <xf numFmtId="0" fontId="0" fillId="0" borderId="55" xfId="0" applyFill="1" applyBorder="1" applyAlignment="1">
      <alignment horizontal="center" vertical="center"/>
    </xf>
    <xf numFmtId="0" fontId="25" fillId="0" borderId="49" xfId="0" applyFont="1" applyFill="1" applyBorder="1" applyAlignment="1" applyProtection="1">
      <alignment horizontal="center" vertical="center" wrapText="1"/>
    </xf>
    <xf numFmtId="0" fontId="0" fillId="0" borderId="5" xfId="0" applyFill="1" applyBorder="1" applyAlignment="1">
      <alignment horizontal="center" vertical="center"/>
    </xf>
    <xf numFmtId="0" fontId="25" fillId="0" borderId="7" xfId="0" applyFont="1" applyFill="1" applyBorder="1" applyAlignment="1" applyProtection="1">
      <alignment horizontal="center" vertical="center" wrapText="1"/>
      <protection locked="0"/>
    </xf>
    <xf numFmtId="0" fontId="25" fillId="0" borderId="51" xfId="0" applyFont="1" applyFill="1" applyBorder="1" applyAlignment="1" applyProtection="1">
      <alignment horizontal="center" vertical="center" wrapText="1"/>
      <protection locked="0"/>
    </xf>
    <xf numFmtId="0" fontId="25" fillId="0" borderId="54" xfId="0" applyFont="1" applyFill="1" applyBorder="1" applyAlignment="1" applyProtection="1">
      <alignment horizontal="center" vertical="center" wrapText="1"/>
      <protection locked="0"/>
    </xf>
    <xf numFmtId="0" fontId="25" fillId="0" borderId="50" xfId="0" applyFont="1" applyFill="1" applyBorder="1" applyAlignment="1" applyProtection="1">
      <alignment horizontal="center" vertical="center" wrapText="1"/>
      <protection locked="0"/>
    </xf>
    <xf numFmtId="0" fontId="21" fillId="0" borderId="15" xfId="0" applyFont="1" applyFill="1" applyBorder="1" applyAlignment="1" applyProtection="1">
      <alignment horizontal="center" vertical="center" wrapText="1"/>
      <protection locked="0"/>
    </xf>
    <xf numFmtId="0" fontId="21" fillId="0" borderId="16" xfId="0" applyFont="1" applyFill="1" applyBorder="1" applyAlignment="1">
      <alignment vertical="center" wrapText="1"/>
    </xf>
    <xf numFmtId="0" fontId="21" fillId="0" borderId="14" xfId="0" applyFont="1" applyFill="1" applyBorder="1" applyAlignment="1" applyProtection="1">
      <alignment horizontal="center" vertical="center" wrapText="1"/>
      <protection locked="0"/>
    </xf>
    <xf numFmtId="0" fontId="21" fillId="0" borderId="17" xfId="0" applyFont="1" applyFill="1" applyBorder="1" applyAlignment="1">
      <alignment vertical="center" wrapText="1"/>
    </xf>
    <xf numFmtId="0" fontId="21" fillId="0" borderId="28" xfId="0" applyFont="1" applyFill="1" applyBorder="1" applyAlignment="1">
      <alignment vertical="center" wrapText="1"/>
    </xf>
    <xf numFmtId="0" fontId="21" fillId="0" borderId="49" xfId="0" applyFont="1" applyFill="1" applyBorder="1" applyAlignment="1" applyProtection="1">
      <alignment horizontal="center" vertical="center" wrapText="1"/>
      <protection locked="0"/>
    </xf>
    <xf numFmtId="0" fontId="21" fillId="0" borderId="5" xfId="0" applyFont="1" applyFill="1" applyBorder="1" applyAlignment="1">
      <alignment vertical="center" wrapText="1"/>
    </xf>
    <xf numFmtId="0" fontId="21" fillId="0" borderId="52" xfId="0" applyFont="1" applyFill="1" applyBorder="1" applyAlignment="1">
      <alignment vertical="center" wrapText="1"/>
    </xf>
    <xf numFmtId="0" fontId="49" fillId="0" borderId="14" xfId="0" applyFont="1" applyFill="1" applyBorder="1" applyAlignment="1" applyProtection="1">
      <alignment horizontal="center" vertical="center"/>
      <protection locked="0"/>
    </xf>
    <xf numFmtId="0" fontId="49" fillId="0" borderId="15" xfId="0" applyFont="1" applyFill="1" applyBorder="1" applyAlignment="1">
      <alignment vertical="center"/>
    </xf>
    <xf numFmtId="0" fontId="49" fillId="0" borderId="17" xfId="0" applyFont="1" applyFill="1" applyBorder="1" applyAlignment="1">
      <alignment vertical="center"/>
    </xf>
    <xf numFmtId="0" fontId="49" fillId="0" borderId="16" xfId="0" applyFont="1" applyFill="1" applyBorder="1" applyAlignment="1">
      <alignment vertical="center"/>
    </xf>
    <xf numFmtId="0" fontId="49" fillId="0" borderId="28" xfId="0" applyFont="1" applyFill="1" applyBorder="1" applyAlignment="1">
      <alignment vertical="center"/>
    </xf>
    <xf numFmtId="0" fontId="49" fillId="0" borderId="29" xfId="0" applyFont="1" applyFill="1" applyBorder="1" applyAlignment="1">
      <alignment vertical="center"/>
    </xf>
    <xf numFmtId="0" fontId="21" fillId="0" borderId="92" xfId="0" applyFont="1" applyFill="1" applyBorder="1" applyAlignment="1" applyProtection="1">
      <alignment horizontal="center" vertical="center"/>
      <protection locked="0"/>
    </xf>
    <xf numFmtId="0" fontId="21" fillId="0" borderId="104" xfId="0" applyFont="1" applyFill="1" applyBorder="1" applyAlignment="1" applyProtection="1">
      <alignment horizontal="center" vertical="center"/>
      <protection locked="0"/>
    </xf>
    <xf numFmtId="0" fontId="21" fillId="0" borderId="88" xfId="0" applyFont="1" applyFill="1" applyBorder="1" applyAlignment="1" applyProtection="1">
      <alignment horizontal="center" vertical="center" wrapText="1"/>
      <protection locked="0"/>
    </xf>
    <xf numFmtId="0" fontId="21" fillId="0" borderId="17" xfId="0" applyFont="1" applyFill="1" applyBorder="1" applyAlignment="1" applyProtection="1">
      <alignment horizontal="center" vertical="center" wrapText="1"/>
      <protection locked="0"/>
    </xf>
    <xf numFmtId="0" fontId="21" fillId="0" borderId="58" xfId="0" applyFont="1" applyFill="1" applyBorder="1" applyAlignment="1" applyProtection="1">
      <alignment horizontal="center" vertical="center"/>
      <protection locked="0"/>
    </xf>
    <xf numFmtId="0" fontId="21" fillId="0" borderId="51" xfId="0" applyFont="1" applyFill="1" applyBorder="1" applyAlignment="1" applyProtection="1">
      <alignment horizontal="center" vertical="center"/>
      <protection locked="0"/>
    </xf>
    <xf numFmtId="0" fontId="21" fillId="0" borderId="85" xfId="0" applyFont="1" applyFill="1" applyBorder="1" applyAlignment="1" applyProtection="1">
      <alignment vertical="center" wrapText="1"/>
    </xf>
    <xf numFmtId="0" fontId="42" fillId="0" borderId="86" xfId="0" applyFont="1" applyFill="1" applyBorder="1" applyAlignment="1">
      <alignment vertical="center" wrapText="1"/>
    </xf>
    <xf numFmtId="0" fontId="42" fillId="0" borderId="108" xfId="0" applyFont="1" applyFill="1" applyBorder="1" applyAlignment="1">
      <alignment vertical="center" wrapText="1"/>
    </xf>
    <xf numFmtId="0" fontId="42" fillId="0" borderId="1" xfId="0" applyFont="1" applyFill="1" applyBorder="1" applyAlignment="1">
      <alignment vertical="center" wrapText="1"/>
    </xf>
    <xf numFmtId="0" fontId="27" fillId="0" borderId="87" xfId="0" applyFont="1" applyFill="1" applyBorder="1" applyAlignment="1" applyProtection="1">
      <alignment vertical="center" wrapText="1"/>
    </xf>
    <xf numFmtId="0" fontId="82" fillId="0" borderId="109" xfId="0" applyFont="1" applyFill="1" applyBorder="1" applyAlignment="1">
      <alignment vertical="center" wrapText="1"/>
    </xf>
    <xf numFmtId="0" fontId="82" fillId="0" borderId="70" xfId="0" applyFont="1" applyFill="1" applyBorder="1" applyAlignment="1">
      <alignment vertical="center" wrapText="1"/>
    </xf>
    <xf numFmtId="0" fontId="21" fillId="0" borderId="29" xfId="0" applyFont="1" applyFill="1" applyBorder="1" applyAlignment="1">
      <alignment vertical="center" wrapText="1"/>
    </xf>
    <xf numFmtId="0" fontId="21" fillId="0" borderId="54" xfId="0" applyFont="1" applyFill="1" applyBorder="1" applyAlignment="1" applyProtection="1">
      <alignment horizontal="center" vertical="center" wrapText="1"/>
      <protection locked="0"/>
    </xf>
    <xf numFmtId="0" fontId="21" fillId="0" borderId="55" xfId="0" applyFont="1" applyFill="1" applyBorder="1" applyAlignment="1">
      <alignment vertical="center" wrapText="1"/>
    </xf>
    <xf numFmtId="0" fontId="21" fillId="0" borderId="56" xfId="0" applyFont="1" applyFill="1" applyBorder="1" applyAlignment="1">
      <alignment vertical="center" wrapText="1"/>
    </xf>
    <xf numFmtId="0" fontId="27" fillId="0" borderId="50" xfId="0" applyFont="1" applyFill="1" applyBorder="1" applyAlignment="1" applyProtection="1">
      <alignment horizontal="center" vertical="center" wrapText="1"/>
      <protection locked="0"/>
    </xf>
    <xf numFmtId="0" fontId="27" fillId="0" borderId="51" xfId="0" applyFont="1" applyFill="1" applyBorder="1" applyAlignment="1">
      <alignment vertical="center" wrapText="1"/>
    </xf>
    <xf numFmtId="0" fontId="27" fillId="0" borderId="53" xfId="0" applyFont="1" applyFill="1" applyBorder="1" applyAlignment="1">
      <alignment vertical="center" wrapText="1"/>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lignment vertical="center" wrapText="1"/>
    </xf>
    <xf numFmtId="0" fontId="21" fillId="0" borderId="53" xfId="0" applyFont="1" applyFill="1" applyBorder="1" applyAlignment="1">
      <alignment vertical="center" wrapText="1"/>
    </xf>
    <xf numFmtId="0" fontId="56" fillId="0" borderId="14" xfId="0" applyFont="1" applyFill="1" applyBorder="1" applyAlignment="1">
      <alignment horizontal="center" vertical="center"/>
    </xf>
    <xf numFmtId="0" fontId="57" fillId="0" borderId="15" xfId="0" applyFont="1" applyFill="1" applyBorder="1" applyAlignment="1">
      <alignment vertical="center"/>
    </xf>
    <xf numFmtId="0" fontId="57" fillId="0" borderId="28" xfId="0" applyFont="1" applyFill="1" applyBorder="1" applyAlignment="1">
      <alignment vertical="center"/>
    </xf>
    <xf numFmtId="0" fontId="57" fillId="0" borderId="29" xfId="0" applyFont="1" applyFill="1" applyBorder="1" applyAlignment="1">
      <alignment vertical="center"/>
    </xf>
    <xf numFmtId="0" fontId="15" fillId="0" borderId="14" xfId="0" applyFont="1" applyFill="1" applyBorder="1" applyAlignment="1">
      <alignment horizontal="center" vertical="center"/>
    </xf>
    <xf numFmtId="0" fontId="34" fillId="0" borderId="15" xfId="0" applyFont="1" applyFill="1" applyBorder="1" applyAlignment="1">
      <alignment vertical="center"/>
    </xf>
    <xf numFmtId="0" fontId="34" fillId="0" borderId="28" xfId="0" applyFont="1" applyFill="1" applyBorder="1" applyAlignment="1">
      <alignment vertical="center"/>
    </xf>
    <xf numFmtId="0" fontId="34" fillId="0" borderId="29" xfId="0" applyFont="1" applyFill="1" applyBorder="1" applyAlignment="1">
      <alignment vertical="center"/>
    </xf>
    <xf numFmtId="0" fontId="16" fillId="0" borderId="14" xfId="0" applyFont="1" applyFill="1" applyBorder="1" applyAlignment="1">
      <alignment horizontal="center" vertical="center" wrapText="1" shrinkToFit="1"/>
    </xf>
    <xf numFmtId="0" fontId="16" fillId="0" borderId="15" xfId="0" applyFont="1" applyFill="1" applyBorder="1" applyAlignment="1">
      <alignment vertical="center" shrinkToFit="1"/>
    </xf>
    <xf numFmtId="0" fontId="16" fillId="0" borderId="28" xfId="0" applyFont="1" applyFill="1" applyBorder="1" applyAlignment="1">
      <alignment vertical="center" shrinkToFit="1"/>
    </xf>
    <xf numFmtId="0" fontId="16" fillId="0" borderId="29" xfId="0" applyFont="1" applyFill="1" applyBorder="1" applyAlignment="1">
      <alignment vertical="center" shrinkToFit="1"/>
    </xf>
    <xf numFmtId="0" fontId="12" fillId="0" borderId="14" xfId="0" applyFont="1" applyFill="1" applyBorder="1" applyAlignment="1">
      <alignment horizontal="center" vertical="center" wrapText="1" shrinkToFit="1"/>
    </xf>
    <xf numFmtId="0" fontId="12" fillId="0" borderId="47" xfId="0" applyFont="1" applyFill="1" applyBorder="1" applyAlignment="1">
      <alignment vertical="center" shrinkToFit="1"/>
    </xf>
    <xf numFmtId="0" fontId="12" fillId="0" borderId="103" xfId="0" applyFont="1" applyFill="1" applyBorder="1" applyAlignment="1">
      <alignment vertical="center" shrinkToFit="1"/>
    </xf>
    <xf numFmtId="0" fontId="12" fillId="0" borderId="10" xfId="0" applyFont="1" applyFill="1" applyBorder="1" applyAlignment="1">
      <alignment vertical="center" shrinkToFit="1"/>
    </xf>
    <xf numFmtId="49" fontId="16" fillId="0" borderId="33" xfId="0" applyNumberFormat="1" applyFont="1" applyFill="1" applyBorder="1" applyAlignment="1">
      <alignment horizontal="center" vertical="center" wrapText="1"/>
    </xf>
    <xf numFmtId="0" fontId="28" fillId="0" borderId="35" xfId="0" applyFont="1" applyFill="1" applyBorder="1" applyAlignment="1">
      <alignment horizontal="center" vertical="center" wrapText="1"/>
    </xf>
    <xf numFmtId="0" fontId="52" fillId="0" borderId="14" xfId="0" applyFont="1" applyFill="1" applyBorder="1" applyAlignment="1">
      <alignment horizontal="center" vertical="center"/>
    </xf>
    <xf numFmtId="0" fontId="52" fillId="0" borderId="14" xfId="0" applyFont="1" applyFill="1" applyBorder="1" applyAlignment="1">
      <alignment horizontal="center" vertical="center" shrinkToFit="1"/>
    </xf>
    <xf numFmtId="0" fontId="57" fillId="0" borderId="15" xfId="0" applyFont="1" applyFill="1" applyBorder="1" applyAlignment="1">
      <alignment vertical="center" shrinkToFit="1"/>
    </xf>
    <xf numFmtId="0" fontId="57" fillId="0" borderId="28" xfId="0" applyFont="1" applyFill="1" applyBorder="1" applyAlignment="1">
      <alignment vertical="center" shrinkToFit="1"/>
    </xf>
    <xf numFmtId="0" fontId="57" fillId="0" borderId="29" xfId="0" applyFont="1" applyFill="1" applyBorder="1" applyAlignment="1">
      <alignment vertical="center" shrinkToFit="1"/>
    </xf>
    <xf numFmtId="0" fontId="81" fillId="0" borderId="21" xfId="2" applyFont="1" applyFill="1" applyBorder="1" applyAlignment="1">
      <alignment horizontal="center" vertical="center" shrinkToFit="1"/>
    </xf>
    <xf numFmtId="0" fontId="81" fillId="0" borderId="2" xfId="2" applyFont="1" applyFill="1" applyBorder="1" applyAlignment="1">
      <alignment horizontal="center" vertical="center" shrinkToFit="1"/>
    </xf>
    <xf numFmtId="0" fontId="81" fillId="0" borderId="20" xfId="2" applyFont="1" applyFill="1" applyBorder="1" applyAlignment="1">
      <alignment horizontal="center" vertical="center" shrinkToFit="1"/>
    </xf>
    <xf numFmtId="0" fontId="81" fillId="0" borderId="21" xfId="2" applyFont="1" applyFill="1" applyBorder="1" applyAlignment="1">
      <alignment horizontal="center" vertical="center"/>
    </xf>
    <xf numFmtId="0" fontId="81" fillId="0" borderId="2" xfId="2" applyFont="1" applyFill="1" applyBorder="1" applyAlignment="1">
      <alignment horizontal="center" vertical="center"/>
    </xf>
    <xf numFmtId="0" fontId="81" fillId="0" borderId="20" xfId="2" applyFont="1" applyFill="1" applyBorder="1" applyAlignment="1">
      <alignment horizontal="center" vertical="center"/>
    </xf>
    <xf numFmtId="0" fontId="81" fillId="0" borderId="115" xfId="2" applyFont="1" applyFill="1" applyBorder="1" applyAlignment="1">
      <alignment horizontal="center" vertical="center" wrapText="1"/>
    </xf>
    <xf numFmtId="0" fontId="81" fillId="0" borderId="6" xfId="2" applyFont="1" applyFill="1" applyBorder="1" applyAlignment="1">
      <alignment horizontal="center" vertical="center"/>
    </xf>
    <xf numFmtId="49" fontId="81" fillId="0" borderId="1" xfId="2" applyNumberFormat="1" applyFont="1" applyFill="1" applyBorder="1" applyAlignment="1">
      <alignment horizontal="center" vertical="center" wrapText="1"/>
    </xf>
    <xf numFmtId="49" fontId="81" fillId="0" borderId="1" xfId="2" applyNumberFormat="1" applyFont="1" applyFill="1" applyBorder="1" applyAlignment="1">
      <alignment horizontal="center" vertical="center"/>
    </xf>
    <xf numFmtId="0" fontId="81" fillId="0" borderId="1" xfId="2" applyFont="1" applyFill="1" applyBorder="1" applyAlignment="1">
      <alignment horizontal="center" vertical="center"/>
    </xf>
    <xf numFmtId="0" fontId="81" fillId="0" borderId="1" xfId="2" applyFont="1" applyFill="1" applyBorder="1" applyAlignment="1">
      <alignment vertical="center"/>
    </xf>
    <xf numFmtId="49" fontId="81" fillId="0" borderId="21" xfId="2" applyNumberFormat="1" applyFont="1" applyFill="1" applyBorder="1" applyAlignment="1">
      <alignment horizontal="center" vertical="center" wrapText="1"/>
    </xf>
    <xf numFmtId="0" fontId="81" fillId="0" borderId="2" xfId="2" applyFont="1" applyFill="1" applyBorder="1" applyAlignment="1">
      <alignment horizontal="center" vertical="center" wrapText="1"/>
    </xf>
    <xf numFmtId="0" fontId="81" fillId="0" borderId="115" xfId="2" applyFont="1" applyFill="1" applyBorder="1" applyAlignment="1">
      <alignment horizontal="left" vertical="top" wrapText="1"/>
    </xf>
    <xf numFmtId="0" fontId="81" fillId="0" borderId="6" xfId="2" applyFont="1" applyFill="1" applyBorder="1" applyAlignment="1">
      <alignment horizontal="left" vertical="top" wrapText="1"/>
    </xf>
    <xf numFmtId="0" fontId="81" fillId="0" borderId="6" xfId="0" applyFont="1" applyFill="1" applyBorder="1" applyAlignment="1">
      <alignment horizontal="left" vertical="top" wrapText="1"/>
    </xf>
    <xf numFmtId="0" fontId="81" fillId="0" borderId="5" xfId="2" applyFont="1" applyFill="1" applyBorder="1" applyAlignment="1">
      <alignment horizontal="left" vertical="top" wrapText="1"/>
    </xf>
  </cellXfs>
  <cellStyles count="6">
    <cellStyle name="Normal 2" xfId="5" xr:uid="{3B56E7DA-314E-4355-B533-147DA2D87C98}"/>
    <cellStyle name="パーセント" xfId="4" builtinId="5"/>
    <cellStyle name="桁区切り" xfId="1" builtinId="6"/>
    <cellStyle name="標準" xfId="0" builtinId="0"/>
    <cellStyle name="標準 10" xfId="3" xr:uid="{00000000-0005-0000-0000-000002000000}"/>
    <cellStyle name="標準 2" xfId="2" xr:uid="{00000000-0005-0000-0000-000003000000}"/>
  </cellStyles>
  <dxfs count="4">
    <dxf>
      <font>
        <b/>
        <i val="0"/>
      </font>
      <fill>
        <gradientFill degree="90">
          <stop position="0">
            <color theme="7" tint="0.80001220740379042"/>
          </stop>
          <stop position="0.5">
            <color theme="0"/>
          </stop>
          <stop position="1">
            <color theme="7" tint="0.80001220740379042"/>
          </stop>
        </gradientFill>
      </fill>
    </dxf>
    <dxf>
      <font>
        <b val="0"/>
        <i/>
      </font>
      <fill>
        <patternFill>
          <bgColor theme="5" tint="0.79998168889431442"/>
        </patternFill>
      </fill>
    </dxf>
    <dxf>
      <font>
        <b/>
        <i val="0"/>
      </font>
      <fill>
        <gradientFill degree="90">
          <stop position="0">
            <color theme="7" tint="0.80001220740379042"/>
          </stop>
          <stop position="0.5">
            <color theme="0"/>
          </stop>
          <stop position="1">
            <color theme="7" tint="0.80001220740379042"/>
          </stop>
        </gradientFill>
      </fill>
    </dxf>
    <dxf>
      <font>
        <b val="0"/>
        <i/>
      </font>
      <fill>
        <patternFill>
          <bgColor theme="5" tint="0.79998168889431442"/>
        </patternFill>
      </fill>
    </dxf>
  </dxfs>
  <tableStyles count="0" defaultTableStyle="TableStyleMedium2" defaultPivotStyle="PivotStyleLight16"/>
  <colors>
    <mruColors>
      <color rgb="FFFFFFCC"/>
      <color rgb="FFE2F5DB"/>
      <color rgb="FFF0FAEC"/>
      <color rgb="FFF7E1F5"/>
      <color rgb="FFFFE5FF"/>
      <color rgb="FFFF9999"/>
      <color rgb="FFE1FFFF"/>
      <color rgb="FFFFFFDD"/>
      <color rgb="FFFFFF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a:latin typeface="UD デジタル 教科書体 NK-R" panose="02020400000000000000" pitchFamily="18" charset="-128"/>
                <a:ea typeface="UD デジタル 教科書体 NK-R" panose="02020400000000000000" pitchFamily="18" charset="-128"/>
              </a:rPr>
              <a:t>逆行列列和比較</a:t>
            </a:r>
          </a:p>
        </c:rich>
      </c:tx>
      <c:layout>
        <c:manualLayout>
          <c:xMode val="edge"/>
          <c:yMode val="edge"/>
          <c:x val="0.44288547525917965"/>
          <c:y val="9.6256688545062474E-3"/>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34292729933604754"/>
          <c:y val="7.0425117726142725E-2"/>
          <c:w val="0.60689445824106891"/>
          <c:h val="0.88601534648167823"/>
        </c:manualLayout>
      </c:layout>
      <c:barChart>
        <c:barDir val="bar"/>
        <c:grouping val="clustered"/>
        <c:varyColors val="0"/>
        <c:ser>
          <c:idx val="0"/>
          <c:order val="0"/>
          <c:tx>
            <c:strRef>
              <c:f>'2S'!$D$6</c:f>
              <c:strCache>
                <c:ptCount val="1"/>
                <c:pt idx="0">
                  <c:v>愛知県</c:v>
                </c:pt>
              </c:strCache>
            </c:strRef>
          </c:tx>
          <c:spPr>
            <a:solidFill>
              <a:schemeClr val="tx2">
                <a:lumMod val="25000"/>
                <a:lumOff val="75000"/>
              </a:schemeClr>
            </a:solidFill>
            <a:ln>
              <a:solidFill>
                <a:srgbClr val="002060"/>
              </a:solidFill>
            </a:ln>
            <a:effectLst/>
          </c:spPr>
          <c:invertIfNegative val="0"/>
          <c:cat>
            <c:strRef>
              <c:f>'2S'!$C$7:$C$43</c:f>
              <c:strCache>
                <c:ptCount val="37"/>
                <c:pt idx="0">
                  <c:v>農林漁業</c:v>
                </c:pt>
                <c:pt idx="1">
                  <c:v>鉱業</c:v>
                </c:pt>
                <c:pt idx="2">
                  <c:v>飲食料品</c:v>
                </c:pt>
                <c:pt idx="3">
                  <c:v>繊維製品</c:v>
                </c:pt>
                <c:pt idx="4">
                  <c:v>パルプ・紙・木製品</c:v>
                </c:pt>
                <c:pt idx="5">
                  <c:v>化学製品</c:v>
                </c:pt>
                <c:pt idx="6">
                  <c:v>石油・石炭製品</c:v>
                </c:pt>
                <c:pt idx="7">
                  <c:v>プラスチック・ゴム製品</c:v>
                </c:pt>
                <c:pt idx="8">
                  <c:v>窯業・土石製品</c:v>
                </c:pt>
                <c:pt idx="9">
                  <c:v>鉄鋼</c:v>
                </c:pt>
                <c:pt idx="10">
                  <c:v>非鉄金属</c:v>
                </c:pt>
                <c:pt idx="11">
                  <c:v>金属製品</c:v>
                </c:pt>
                <c:pt idx="12">
                  <c:v>はん用機械</c:v>
                </c:pt>
                <c:pt idx="13">
                  <c:v>生産用機械</c:v>
                </c:pt>
                <c:pt idx="14">
                  <c:v>業務用機械</c:v>
                </c:pt>
                <c:pt idx="15">
                  <c:v>電子部品</c:v>
                </c:pt>
                <c:pt idx="16">
                  <c:v>電気機械</c:v>
                </c:pt>
                <c:pt idx="17">
                  <c:v>情報通信機器</c:v>
                </c:pt>
                <c:pt idx="18">
                  <c:v>輸送機械</c:v>
                </c:pt>
                <c:pt idx="19">
                  <c:v>その他の製造工業製品</c:v>
                </c:pt>
                <c:pt idx="20">
                  <c:v>建設</c:v>
                </c:pt>
                <c:pt idx="21">
                  <c:v>電気・ガス・熱供給</c:v>
                </c:pt>
                <c:pt idx="22">
                  <c:v>水道</c:v>
                </c:pt>
                <c:pt idx="23">
                  <c:v>廃棄物処理</c:v>
                </c:pt>
                <c:pt idx="24">
                  <c:v>商業</c:v>
                </c:pt>
                <c:pt idx="25">
                  <c:v>金融・保険</c:v>
                </c:pt>
                <c:pt idx="26">
                  <c:v>不動産</c:v>
                </c:pt>
                <c:pt idx="27">
                  <c:v>運輸・郵便</c:v>
                </c:pt>
                <c:pt idx="28">
                  <c:v>情報通信</c:v>
                </c:pt>
                <c:pt idx="29">
                  <c:v>公務</c:v>
                </c:pt>
                <c:pt idx="30">
                  <c:v>教育・研究</c:v>
                </c:pt>
                <c:pt idx="31">
                  <c:v>医療・福祉</c:v>
                </c:pt>
                <c:pt idx="32">
                  <c:v>他に分類されない会員制団体</c:v>
                </c:pt>
                <c:pt idx="33">
                  <c:v>対事業所サービス</c:v>
                </c:pt>
                <c:pt idx="34">
                  <c:v>対個人サービス</c:v>
                </c:pt>
                <c:pt idx="35">
                  <c:v>事務用品</c:v>
                </c:pt>
                <c:pt idx="36">
                  <c:v>分類不明</c:v>
                </c:pt>
              </c:strCache>
            </c:strRef>
          </c:cat>
          <c:val>
            <c:numRef>
              <c:f>'2S'!$D$7:$D$43</c:f>
              <c:numCache>
                <c:formatCode>0.00;"▲ "0.00</c:formatCode>
                <c:ptCount val="37"/>
                <c:pt idx="0">
                  <c:v>1.4339195675185754</c:v>
                </c:pt>
                <c:pt idx="1">
                  <c:v>1.5897126343737131</c:v>
                </c:pt>
                <c:pt idx="2">
                  <c:v>1.5054416463542368</c:v>
                </c:pt>
                <c:pt idx="3">
                  <c:v>1.374172439687293</c:v>
                </c:pt>
                <c:pt idx="4">
                  <c:v>1.4904858586435445</c:v>
                </c:pt>
                <c:pt idx="5">
                  <c:v>1.4354651073910545</c:v>
                </c:pt>
                <c:pt idx="6">
                  <c:v>1.1140523584800457</c:v>
                </c:pt>
                <c:pt idx="7">
                  <c:v>1.4078255427619231</c:v>
                </c:pt>
                <c:pt idx="8">
                  <c:v>1.4308901497769815</c:v>
                </c:pt>
                <c:pt idx="9">
                  <c:v>1.8829545899824933</c:v>
                </c:pt>
                <c:pt idx="10">
                  <c:v>1.5818149108699069</c:v>
                </c:pt>
                <c:pt idx="11">
                  <c:v>1.6094523624995805</c:v>
                </c:pt>
                <c:pt idx="12">
                  <c:v>1.5080646524910064</c:v>
                </c:pt>
                <c:pt idx="13">
                  <c:v>1.4888060153102749</c:v>
                </c:pt>
                <c:pt idx="14">
                  <c:v>1.5170189738589466</c:v>
                </c:pt>
                <c:pt idx="15">
                  <c:v>1.4508274693022576</c:v>
                </c:pt>
                <c:pt idx="16">
                  <c:v>1.6051511960820883</c:v>
                </c:pt>
                <c:pt idx="17">
                  <c:v>1.4837429454512487</c:v>
                </c:pt>
                <c:pt idx="18">
                  <c:v>2.0004778157570433</c:v>
                </c:pt>
                <c:pt idx="19">
                  <c:v>1.5062191845279014</c:v>
                </c:pt>
                <c:pt idx="20">
                  <c:v>1.5106675033226251</c:v>
                </c:pt>
                <c:pt idx="21">
                  <c:v>1.4247328435929321</c:v>
                </c:pt>
                <c:pt idx="22">
                  <c:v>1.7257634150081673</c:v>
                </c:pt>
                <c:pt idx="23">
                  <c:v>1.4421979389075448</c:v>
                </c:pt>
                <c:pt idx="24">
                  <c:v>1.3599990792440433</c:v>
                </c:pt>
                <c:pt idx="25">
                  <c:v>1.4554464397313771</c:v>
                </c:pt>
                <c:pt idx="26">
                  <c:v>1.2438154360178866</c:v>
                </c:pt>
                <c:pt idx="27">
                  <c:v>1.5991607857057726</c:v>
                </c:pt>
                <c:pt idx="28">
                  <c:v>1.5345169823129212</c:v>
                </c:pt>
                <c:pt idx="29">
                  <c:v>1.3446827483244062</c:v>
                </c:pt>
                <c:pt idx="30">
                  <c:v>1.4046188696681312</c:v>
                </c:pt>
                <c:pt idx="31">
                  <c:v>1.3562203777178947</c:v>
                </c:pt>
                <c:pt idx="32">
                  <c:v>1.4006645738804042</c:v>
                </c:pt>
                <c:pt idx="33">
                  <c:v>1.420651442997465</c:v>
                </c:pt>
                <c:pt idx="34">
                  <c:v>1.4869571204441274</c:v>
                </c:pt>
                <c:pt idx="35">
                  <c:v>1.7595092992632559</c:v>
                </c:pt>
                <c:pt idx="36">
                  <c:v>1.4447790230601116</c:v>
                </c:pt>
              </c:numCache>
            </c:numRef>
          </c:val>
          <c:extLst>
            <c:ext xmlns:c16="http://schemas.microsoft.com/office/drawing/2014/chart" uri="{C3380CC4-5D6E-409C-BE32-E72D297353CC}">
              <c16:uniqueId val="{00000000-6E0F-4F67-85EC-2232E73557B1}"/>
            </c:ext>
          </c:extLst>
        </c:ser>
        <c:ser>
          <c:idx val="1"/>
          <c:order val="1"/>
          <c:tx>
            <c:strRef>
              <c:f>'2S'!$E$6</c:f>
              <c:strCache>
                <c:ptCount val="1"/>
                <c:pt idx="0">
                  <c:v>国</c:v>
                </c:pt>
              </c:strCache>
            </c:strRef>
          </c:tx>
          <c:spPr>
            <a:solidFill>
              <a:schemeClr val="tx2">
                <a:lumMod val="10000"/>
                <a:lumOff val="90000"/>
                <a:alpha val="69000"/>
              </a:schemeClr>
            </a:solidFill>
            <a:ln>
              <a:solidFill>
                <a:srgbClr val="0070C0"/>
              </a:solidFill>
            </a:ln>
            <a:effectLst/>
          </c:spPr>
          <c:invertIfNegative val="0"/>
          <c:cat>
            <c:strRef>
              <c:f>'2S'!$C$7:$C$43</c:f>
              <c:strCache>
                <c:ptCount val="37"/>
                <c:pt idx="0">
                  <c:v>農林漁業</c:v>
                </c:pt>
                <c:pt idx="1">
                  <c:v>鉱業</c:v>
                </c:pt>
                <c:pt idx="2">
                  <c:v>飲食料品</c:v>
                </c:pt>
                <c:pt idx="3">
                  <c:v>繊維製品</c:v>
                </c:pt>
                <c:pt idx="4">
                  <c:v>パルプ・紙・木製品</c:v>
                </c:pt>
                <c:pt idx="5">
                  <c:v>化学製品</c:v>
                </c:pt>
                <c:pt idx="6">
                  <c:v>石油・石炭製品</c:v>
                </c:pt>
                <c:pt idx="7">
                  <c:v>プラスチック・ゴム製品</c:v>
                </c:pt>
                <c:pt idx="8">
                  <c:v>窯業・土石製品</c:v>
                </c:pt>
                <c:pt idx="9">
                  <c:v>鉄鋼</c:v>
                </c:pt>
                <c:pt idx="10">
                  <c:v>非鉄金属</c:v>
                </c:pt>
                <c:pt idx="11">
                  <c:v>金属製品</c:v>
                </c:pt>
                <c:pt idx="12">
                  <c:v>はん用機械</c:v>
                </c:pt>
                <c:pt idx="13">
                  <c:v>生産用機械</c:v>
                </c:pt>
                <c:pt idx="14">
                  <c:v>業務用機械</c:v>
                </c:pt>
                <c:pt idx="15">
                  <c:v>電子部品</c:v>
                </c:pt>
                <c:pt idx="16">
                  <c:v>電気機械</c:v>
                </c:pt>
                <c:pt idx="17">
                  <c:v>情報通信機器</c:v>
                </c:pt>
                <c:pt idx="18">
                  <c:v>輸送機械</c:v>
                </c:pt>
                <c:pt idx="19">
                  <c:v>その他の製造工業製品</c:v>
                </c:pt>
                <c:pt idx="20">
                  <c:v>建設</c:v>
                </c:pt>
                <c:pt idx="21">
                  <c:v>電気・ガス・熱供給</c:v>
                </c:pt>
                <c:pt idx="22">
                  <c:v>水道</c:v>
                </c:pt>
                <c:pt idx="23">
                  <c:v>廃棄物処理</c:v>
                </c:pt>
                <c:pt idx="24">
                  <c:v>商業</c:v>
                </c:pt>
                <c:pt idx="25">
                  <c:v>金融・保険</c:v>
                </c:pt>
                <c:pt idx="26">
                  <c:v>不動産</c:v>
                </c:pt>
                <c:pt idx="27">
                  <c:v>運輸・郵便</c:v>
                </c:pt>
                <c:pt idx="28">
                  <c:v>情報通信</c:v>
                </c:pt>
                <c:pt idx="29">
                  <c:v>公務</c:v>
                </c:pt>
                <c:pt idx="30">
                  <c:v>教育・研究</c:v>
                </c:pt>
                <c:pt idx="31">
                  <c:v>医療・福祉</c:v>
                </c:pt>
                <c:pt idx="32">
                  <c:v>他に分類されない会員制団体</c:v>
                </c:pt>
                <c:pt idx="33">
                  <c:v>対事業所サービス</c:v>
                </c:pt>
                <c:pt idx="34">
                  <c:v>対個人サービス</c:v>
                </c:pt>
                <c:pt idx="35">
                  <c:v>事務用品</c:v>
                </c:pt>
                <c:pt idx="36">
                  <c:v>分類不明</c:v>
                </c:pt>
              </c:strCache>
            </c:strRef>
          </c:cat>
          <c:val>
            <c:numRef>
              <c:f>'2S'!$E$7:$E$43</c:f>
              <c:numCache>
                <c:formatCode>0.00;"▲ "0.00</c:formatCode>
                <c:ptCount val="37"/>
                <c:pt idx="0">
                  <c:v>1.8300034884480985</c:v>
                </c:pt>
                <c:pt idx="1">
                  <c:v>1.6749908108233051</c:v>
                </c:pt>
                <c:pt idx="2">
                  <c:v>2.0121993562884657</c:v>
                </c:pt>
                <c:pt idx="3">
                  <c:v>1.6524246998712036</c:v>
                </c:pt>
                <c:pt idx="4">
                  <c:v>1.9774050191822179</c:v>
                </c:pt>
                <c:pt idx="5">
                  <c:v>1.9246870812317323</c:v>
                </c:pt>
                <c:pt idx="6">
                  <c:v>1.1774460367749267</c:v>
                </c:pt>
                <c:pt idx="7">
                  <c:v>1.8495975639250348</c:v>
                </c:pt>
                <c:pt idx="8">
                  <c:v>1.6935852316834679</c:v>
                </c:pt>
                <c:pt idx="9">
                  <c:v>2.3725071519292293</c:v>
                </c:pt>
                <c:pt idx="10">
                  <c:v>1.7370137044041456</c:v>
                </c:pt>
                <c:pt idx="11">
                  <c:v>1.8848460078673719</c:v>
                </c:pt>
                <c:pt idx="12">
                  <c:v>1.8752117850934609</c:v>
                </c:pt>
                <c:pt idx="13">
                  <c:v>1.8290264592333147</c:v>
                </c:pt>
                <c:pt idx="14">
                  <c:v>1.8129298687110325</c:v>
                </c:pt>
                <c:pt idx="15">
                  <c:v>1.8525348561099795</c:v>
                </c:pt>
                <c:pt idx="16">
                  <c:v>1.909473406591524</c:v>
                </c:pt>
                <c:pt idx="17">
                  <c:v>1.881157416403612</c:v>
                </c:pt>
                <c:pt idx="18">
                  <c:v>2.4779454604340279</c:v>
                </c:pt>
                <c:pt idx="19">
                  <c:v>1.78328391520184</c:v>
                </c:pt>
                <c:pt idx="20">
                  <c:v>1.7991716408055489</c:v>
                </c:pt>
                <c:pt idx="21">
                  <c:v>1.5444217531570148</c:v>
                </c:pt>
                <c:pt idx="22">
                  <c:v>1.8399455570165224</c:v>
                </c:pt>
                <c:pt idx="23">
                  <c:v>1.5378619917647456</c:v>
                </c:pt>
                <c:pt idx="24">
                  <c:v>1.4521333774781318</c:v>
                </c:pt>
                <c:pt idx="25">
                  <c:v>1.5595531707633701</c:v>
                </c:pt>
                <c:pt idx="26">
                  <c:v>1.2816362769374758</c:v>
                </c:pt>
                <c:pt idx="27">
                  <c:v>1.731115331007363</c:v>
                </c:pt>
                <c:pt idx="28">
                  <c:v>1.7301152685690719</c:v>
                </c:pt>
                <c:pt idx="29">
                  <c:v>1.4485277901546894</c:v>
                </c:pt>
                <c:pt idx="30">
                  <c:v>1.4798388065994745</c:v>
                </c:pt>
                <c:pt idx="31">
                  <c:v>1.5996025844346944</c:v>
                </c:pt>
                <c:pt idx="32">
                  <c:v>1.5643396547536297</c:v>
                </c:pt>
                <c:pt idx="33">
                  <c:v>1.6318519647835017</c:v>
                </c:pt>
                <c:pt idx="34">
                  <c:v>1.6921570363821972</c:v>
                </c:pt>
                <c:pt idx="35">
                  <c:v>2.5098770513365003</c:v>
                </c:pt>
                <c:pt idx="36">
                  <c:v>1.5320681844692263</c:v>
                </c:pt>
              </c:numCache>
            </c:numRef>
          </c:val>
          <c:extLst>
            <c:ext xmlns:c16="http://schemas.microsoft.com/office/drawing/2014/chart" uri="{C3380CC4-5D6E-409C-BE32-E72D297353CC}">
              <c16:uniqueId val="{00000001-6E0F-4F67-85EC-2232E73557B1}"/>
            </c:ext>
          </c:extLst>
        </c:ser>
        <c:dLbls>
          <c:showLegendKey val="0"/>
          <c:showVal val="0"/>
          <c:showCatName val="0"/>
          <c:showSerName val="0"/>
          <c:showPercent val="0"/>
          <c:showBubbleSize val="0"/>
        </c:dLbls>
        <c:gapWidth val="88"/>
        <c:overlap val="33"/>
        <c:axId val="951839192"/>
        <c:axId val="951840992"/>
      </c:barChart>
      <c:catAx>
        <c:axId val="951839192"/>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UD デジタル 教科書体 NK-R" panose="02020400000000000000" pitchFamily="18" charset="-128"/>
                <a:ea typeface="UD デジタル 教科書体 NK-R" panose="02020400000000000000" pitchFamily="18" charset="-128"/>
                <a:cs typeface="+mn-cs"/>
              </a:defRPr>
            </a:pPr>
            <a:endParaRPr lang="ja-JP"/>
          </a:p>
        </c:txPr>
        <c:crossAx val="951840992"/>
        <c:crosses val="autoZero"/>
        <c:auto val="1"/>
        <c:lblAlgn val="ctr"/>
        <c:lblOffset val="100"/>
        <c:noMultiLvlLbl val="0"/>
      </c:catAx>
      <c:valAx>
        <c:axId val="951840992"/>
        <c:scaling>
          <c:orientation val="minMax"/>
          <c:max val="2.5"/>
          <c:min val="1"/>
        </c:scaling>
        <c:delete val="0"/>
        <c:axPos val="t"/>
        <c:majorGridlines>
          <c:spPr>
            <a:ln w="9525" cap="flat" cmpd="sng" algn="ctr">
              <a:solidFill>
                <a:schemeClr val="tx1">
                  <a:lumMod val="15000"/>
                  <a:lumOff val="85000"/>
                </a:schemeClr>
              </a:solidFill>
              <a:round/>
            </a:ln>
            <a:effectLst/>
          </c:spPr>
        </c:majorGridlines>
        <c:numFmt formatCode="0.0;&quot;▲ &quot;0.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ja-JP"/>
          </a:p>
        </c:txPr>
        <c:crossAx val="951839192"/>
        <c:crosses val="autoZero"/>
        <c:crossBetween val="between"/>
      </c:valAx>
      <c:spPr>
        <a:noFill/>
        <a:ln>
          <a:noFill/>
        </a:ln>
        <a:effectLst/>
      </c:spPr>
    </c:plotArea>
    <c:legend>
      <c:legendPos val="b"/>
      <c:layout>
        <c:manualLayout>
          <c:xMode val="edge"/>
          <c:yMode val="edge"/>
          <c:x val="2.1484280576227092E-2"/>
          <c:y val="1.3516106510425974E-2"/>
          <c:w val="0.27067534552601019"/>
          <c:h val="5.5283112311481308E-2"/>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UD デジタル 教科書体 NK-R" panose="02020400000000000000" pitchFamily="18" charset="-128"/>
              <a:ea typeface="UD デジタル 教科書体 NK-R" panose="02020400000000000000" pitchFamily="18" charset="-128"/>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2.6095562254633952E-2"/>
          <c:y val="8.2914706413678319E-2"/>
          <c:w val="0.96624655573463536"/>
          <c:h val="0.68266675189319981"/>
        </c:manualLayout>
      </c:layout>
      <c:areaChart>
        <c:grouping val="stacked"/>
        <c:varyColors val="0"/>
        <c:ser>
          <c:idx val="0"/>
          <c:order val="0"/>
          <c:spPr>
            <a:solidFill>
              <a:schemeClr val="accent1"/>
            </a:solidFill>
            <a:ln>
              <a:noFill/>
            </a:ln>
            <a:effectLst/>
          </c:spPr>
          <c:cat>
            <c:numRef>
              <c:f>'7波及効果グラフ'!$F$2:$BW$2</c:f>
              <c:numCache>
                <c:formatCode>0.0_ ;[Red]\-0.0\ </c:formatCode>
                <c:ptCount val="70"/>
                <c:pt idx="0">
                  <c:v>0</c:v>
                </c:pt>
                <c:pt idx="1">
                  <c:v>0.44505910355933886</c:v>
                </c:pt>
                <c:pt idx="2">
                  <c:v>0.44505910355933886</c:v>
                </c:pt>
                <c:pt idx="3">
                  <c:v>0.45433801998171081</c:v>
                </c:pt>
                <c:pt idx="4">
                  <c:v>0.45433801998171081</c:v>
                </c:pt>
                <c:pt idx="5">
                  <c:v>3.0770106642349253</c:v>
                </c:pt>
                <c:pt idx="6">
                  <c:v>3.0770106642349253</c:v>
                </c:pt>
                <c:pt idx="7">
                  <c:v>3.3633011413873035</c:v>
                </c:pt>
                <c:pt idx="8">
                  <c:v>3.3633011413873035</c:v>
                </c:pt>
                <c:pt idx="9">
                  <c:v>4.1336306603045685</c:v>
                </c:pt>
                <c:pt idx="10">
                  <c:v>4.1336306603045685</c:v>
                </c:pt>
                <c:pt idx="11">
                  <c:v>5.7854407883140189</c:v>
                </c:pt>
                <c:pt idx="12">
                  <c:v>5.7854407883140189</c:v>
                </c:pt>
                <c:pt idx="13">
                  <c:v>6.6921761942169491</c:v>
                </c:pt>
                <c:pt idx="14">
                  <c:v>6.6921761942169491</c:v>
                </c:pt>
                <c:pt idx="15">
                  <c:v>8.9399049269107316</c:v>
                </c:pt>
                <c:pt idx="16">
                  <c:v>8.9399049269107316</c:v>
                </c:pt>
                <c:pt idx="17">
                  <c:v>9.6550887889326855</c:v>
                </c:pt>
                <c:pt idx="18">
                  <c:v>9.6550887889326855</c:v>
                </c:pt>
                <c:pt idx="19">
                  <c:v>13.215571745574261</c:v>
                </c:pt>
                <c:pt idx="20">
                  <c:v>13.215571745574261</c:v>
                </c:pt>
                <c:pt idx="21">
                  <c:v>14.005060006284886</c:v>
                </c:pt>
                <c:pt idx="22">
                  <c:v>14.005060006284886</c:v>
                </c:pt>
                <c:pt idx="23">
                  <c:v>15.57860078234159</c:v>
                </c:pt>
                <c:pt idx="24">
                  <c:v>15.57860078234159</c:v>
                </c:pt>
                <c:pt idx="25">
                  <c:v>16.74072452182341</c:v>
                </c:pt>
                <c:pt idx="26">
                  <c:v>16.74072452182341</c:v>
                </c:pt>
                <c:pt idx="27">
                  <c:v>18.865075718487525</c:v>
                </c:pt>
                <c:pt idx="28">
                  <c:v>18.865075718487525</c:v>
                </c:pt>
                <c:pt idx="29">
                  <c:v>19.739683832638267</c:v>
                </c:pt>
                <c:pt idx="30">
                  <c:v>19.739683832638267</c:v>
                </c:pt>
                <c:pt idx="31">
                  <c:v>20.353223451237088</c:v>
                </c:pt>
                <c:pt idx="32">
                  <c:v>20.353223451237088</c:v>
                </c:pt>
                <c:pt idx="33">
                  <c:v>23.729121680797363</c:v>
                </c:pt>
                <c:pt idx="34">
                  <c:v>23.729121680797363</c:v>
                </c:pt>
                <c:pt idx="35">
                  <c:v>23.875039871358499</c:v>
                </c:pt>
                <c:pt idx="36">
                  <c:v>23.875039871358499</c:v>
                </c:pt>
                <c:pt idx="37">
                  <c:v>44.352952916948723</c:v>
                </c:pt>
                <c:pt idx="38">
                  <c:v>44.352952916948723</c:v>
                </c:pt>
                <c:pt idx="39">
                  <c:v>45.105351641784402</c:v>
                </c:pt>
                <c:pt idx="40">
                  <c:v>45.105351641784402</c:v>
                </c:pt>
                <c:pt idx="41">
                  <c:v>49.912511029108899</c:v>
                </c:pt>
                <c:pt idx="42">
                  <c:v>49.912511029108899</c:v>
                </c:pt>
                <c:pt idx="43">
                  <c:v>51.941752924598056</c:v>
                </c:pt>
                <c:pt idx="44">
                  <c:v>51.941752924598056</c:v>
                </c:pt>
                <c:pt idx="45">
                  <c:v>52.289882992721409</c:v>
                </c:pt>
                <c:pt idx="46">
                  <c:v>52.289882992721409</c:v>
                </c:pt>
                <c:pt idx="47">
                  <c:v>52.780473907363891</c:v>
                </c:pt>
                <c:pt idx="48">
                  <c:v>52.780473907363891</c:v>
                </c:pt>
                <c:pt idx="49">
                  <c:v>62.184009073495936</c:v>
                </c:pt>
                <c:pt idx="50">
                  <c:v>62.184009073495936</c:v>
                </c:pt>
                <c:pt idx="51">
                  <c:v>64.58541574478879</c:v>
                </c:pt>
                <c:pt idx="52">
                  <c:v>64.58541574478879</c:v>
                </c:pt>
                <c:pt idx="53">
                  <c:v>71.138764843616926</c:v>
                </c:pt>
                <c:pt idx="54">
                  <c:v>71.138764843616926</c:v>
                </c:pt>
                <c:pt idx="55">
                  <c:v>75.972640912705145</c:v>
                </c:pt>
                <c:pt idx="56">
                  <c:v>75.972640912705145</c:v>
                </c:pt>
                <c:pt idx="57">
                  <c:v>79.242764175205039</c:v>
                </c:pt>
                <c:pt idx="58">
                  <c:v>79.242764175205039</c:v>
                </c:pt>
                <c:pt idx="59">
                  <c:v>81.225874186494252</c:v>
                </c:pt>
                <c:pt idx="60">
                  <c:v>81.225874186494252</c:v>
                </c:pt>
                <c:pt idx="61">
                  <c:v>85.711618587546113</c:v>
                </c:pt>
                <c:pt idx="62">
                  <c:v>85.711618587546113</c:v>
                </c:pt>
                <c:pt idx="63">
                  <c:v>90.511199489046462</c:v>
                </c:pt>
                <c:pt idx="64">
                  <c:v>90.511199489046462</c:v>
                </c:pt>
                <c:pt idx="65">
                  <c:v>90.806732218052943</c:v>
                </c:pt>
                <c:pt idx="66">
                  <c:v>90.806732218052943</c:v>
                </c:pt>
                <c:pt idx="67">
                  <c:v>96.751148711365317</c:v>
                </c:pt>
                <c:pt idx="68">
                  <c:v>96.751148711365317</c:v>
                </c:pt>
                <c:pt idx="69">
                  <c:v>99.999999999999972</c:v>
                </c:pt>
              </c:numCache>
            </c:numRef>
          </c:cat>
          <c:val>
            <c:numRef>
              <c:f>'7波及効果グラフ'!$F$3:$BW$3</c:f>
              <c:numCache>
                <c:formatCode>#,##0;"▲ "#,##0</c:formatCode>
                <c:ptCount val="70"/>
                <c:pt idx="0">
                  <c:v>6495.094088451483</c:v>
                </c:pt>
                <c:pt idx="1">
                  <c:v>6495.094088451483</c:v>
                </c:pt>
              </c:numCache>
            </c:numRef>
          </c:val>
          <c:extLst>
            <c:ext xmlns:c16="http://schemas.microsoft.com/office/drawing/2014/chart" uri="{C3380CC4-5D6E-409C-BE32-E72D297353CC}">
              <c16:uniqueId val="{00000000-6580-4ED8-8DC5-B08BC1763C40}"/>
            </c:ext>
          </c:extLst>
        </c:ser>
        <c:ser>
          <c:idx val="1"/>
          <c:order val="1"/>
          <c:spPr>
            <a:solidFill>
              <a:schemeClr val="accent2"/>
            </a:solidFill>
            <a:ln>
              <a:noFill/>
            </a:ln>
            <a:effectLst/>
          </c:spPr>
          <c:cat>
            <c:numRef>
              <c:f>'7波及効果グラフ'!$F$2:$BW$2</c:f>
              <c:numCache>
                <c:formatCode>0.0_ ;[Red]\-0.0\ </c:formatCode>
                <c:ptCount val="70"/>
                <c:pt idx="0">
                  <c:v>0</c:v>
                </c:pt>
                <c:pt idx="1">
                  <c:v>0.44505910355933886</c:v>
                </c:pt>
                <c:pt idx="2">
                  <c:v>0.44505910355933886</c:v>
                </c:pt>
                <c:pt idx="3">
                  <c:v>0.45433801998171081</c:v>
                </c:pt>
                <c:pt idx="4">
                  <c:v>0.45433801998171081</c:v>
                </c:pt>
                <c:pt idx="5">
                  <c:v>3.0770106642349253</c:v>
                </c:pt>
                <c:pt idx="6">
                  <c:v>3.0770106642349253</c:v>
                </c:pt>
                <c:pt idx="7">
                  <c:v>3.3633011413873035</c:v>
                </c:pt>
                <c:pt idx="8">
                  <c:v>3.3633011413873035</c:v>
                </c:pt>
                <c:pt idx="9">
                  <c:v>4.1336306603045685</c:v>
                </c:pt>
                <c:pt idx="10">
                  <c:v>4.1336306603045685</c:v>
                </c:pt>
                <c:pt idx="11">
                  <c:v>5.7854407883140189</c:v>
                </c:pt>
                <c:pt idx="12">
                  <c:v>5.7854407883140189</c:v>
                </c:pt>
                <c:pt idx="13">
                  <c:v>6.6921761942169491</c:v>
                </c:pt>
                <c:pt idx="14">
                  <c:v>6.6921761942169491</c:v>
                </c:pt>
                <c:pt idx="15">
                  <c:v>8.9399049269107316</c:v>
                </c:pt>
                <c:pt idx="16">
                  <c:v>8.9399049269107316</c:v>
                </c:pt>
                <c:pt idx="17">
                  <c:v>9.6550887889326855</c:v>
                </c:pt>
                <c:pt idx="18">
                  <c:v>9.6550887889326855</c:v>
                </c:pt>
                <c:pt idx="19">
                  <c:v>13.215571745574261</c:v>
                </c:pt>
                <c:pt idx="20">
                  <c:v>13.215571745574261</c:v>
                </c:pt>
                <c:pt idx="21">
                  <c:v>14.005060006284886</c:v>
                </c:pt>
                <c:pt idx="22">
                  <c:v>14.005060006284886</c:v>
                </c:pt>
                <c:pt idx="23">
                  <c:v>15.57860078234159</c:v>
                </c:pt>
                <c:pt idx="24">
                  <c:v>15.57860078234159</c:v>
                </c:pt>
                <c:pt idx="25">
                  <c:v>16.74072452182341</c:v>
                </c:pt>
                <c:pt idx="26">
                  <c:v>16.74072452182341</c:v>
                </c:pt>
                <c:pt idx="27">
                  <c:v>18.865075718487525</c:v>
                </c:pt>
                <c:pt idx="28">
                  <c:v>18.865075718487525</c:v>
                </c:pt>
                <c:pt idx="29">
                  <c:v>19.739683832638267</c:v>
                </c:pt>
                <c:pt idx="30">
                  <c:v>19.739683832638267</c:v>
                </c:pt>
                <c:pt idx="31">
                  <c:v>20.353223451237088</c:v>
                </c:pt>
                <c:pt idx="32">
                  <c:v>20.353223451237088</c:v>
                </c:pt>
                <c:pt idx="33">
                  <c:v>23.729121680797363</c:v>
                </c:pt>
                <c:pt idx="34">
                  <c:v>23.729121680797363</c:v>
                </c:pt>
                <c:pt idx="35">
                  <c:v>23.875039871358499</c:v>
                </c:pt>
                <c:pt idx="36">
                  <c:v>23.875039871358499</c:v>
                </c:pt>
                <c:pt idx="37">
                  <c:v>44.352952916948723</c:v>
                </c:pt>
                <c:pt idx="38">
                  <c:v>44.352952916948723</c:v>
                </c:pt>
                <c:pt idx="39">
                  <c:v>45.105351641784402</c:v>
                </c:pt>
                <c:pt idx="40">
                  <c:v>45.105351641784402</c:v>
                </c:pt>
                <c:pt idx="41">
                  <c:v>49.912511029108899</c:v>
                </c:pt>
                <c:pt idx="42">
                  <c:v>49.912511029108899</c:v>
                </c:pt>
                <c:pt idx="43">
                  <c:v>51.941752924598056</c:v>
                </c:pt>
                <c:pt idx="44">
                  <c:v>51.941752924598056</c:v>
                </c:pt>
                <c:pt idx="45">
                  <c:v>52.289882992721409</c:v>
                </c:pt>
                <c:pt idx="46">
                  <c:v>52.289882992721409</c:v>
                </c:pt>
                <c:pt idx="47">
                  <c:v>52.780473907363891</c:v>
                </c:pt>
                <c:pt idx="48">
                  <c:v>52.780473907363891</c:v>
                </c:pt>
                <c:pt idx="49">
                  <c:v>62.184009073495936</c:v>
                </c:pt>
                <c:pt idx="50">
                  <c:v>62.184009073495936</c:v>
                </c:pt>
                <c:pt idx="51">
                  <c:v>64.58541574478879</c:v>
                </c:pt>
                <c:pt idx="52">
                  <c:v>64.58541574478879</c:v>
                </c:pt>
                <c:pt idx="53">
                  <c:v>71.138764843616926</c:v>
                </c:pt>
                <c:pt idx="54">
                  <c:v>71.138764843616926</c:v>
                </c:pt>
                <c:pt idx="55">
                  <c:v>75.972640912705145</c:v>
                </c:pt>
                <c:pt idx="56">
                  <c:v>75.972640912705145</c:v>
                </c:pt>
                <c:pt idx="57">
                  <c:v>79.242764175205039</c:v>
                </c:pt>
                <c:pt idx="58">
                  <c:v>79.242764175205039</c:v>
                </c:pt>
                <c:pt idx="59">
                  <c:v>81.225874186494252</c:v>
                </c:pt>
                <c:pt idx="60">
                  <c:v>81.225874186494252</c:v>
                </c:pt>
                <c:pt idx="61">
                  <c:v>85.711618587546113</c:v>
                </c:pt>
                <c:pt idx="62">
                  <c:v>85.711618587546113</c:v>
                </c:pt>
                <c:pt idx="63">
                  <c:v>90.511199489046462</c:v>
                </c:pt>
                <c:pt idx="64">
                  <c:v>90.511199489046462</c:v>
                </c:pt>
                <c:pt idx="65">
                  <c:v>90.806732218052943</c:v>
                </c:pt>
                <c:pt idx="66">
                  <c:v>90.806732218052943</c:v>
                </c:pt>
                <c:pt idx="67">
                  <c:v>96.751148711365317</c:v>
                </c:pt>
                <c:pt idx="68">
                  <c:v>96.751148711365317</c:v>
                </c:pt>
                <c:pt idx="69">
                  <c:v>99.999999999999972</c:v>
                </c:pt>
              </c:numCache>
            </c:numRef>
          </c:cat>
          <c:val>
            <c:numRef>
              <c:f>'7波及効果グラフ'!$F$4:$BW$4</c:f>
              <c:numCache>
                <c:formatCode>#,##0;"▲ "#,##0</c:formatCode>
                <c:ptCount val="70"/>
                <c:pt idx="2">
                  <c:v>75.445097757264008</c:v>
                </c:pt>
                <c:pt idx="3">
                  <c:v>75.445097757264008</c:v>
                </c:pt>
              </c:numCache>
            </c:numRef>
          </c:val>
          <c:extLst>
            <c:ext xmlns:c16="http://schemas.microsoft.com/office/drawing/2014/chart" uri="{C3380CC4-5D6E-409C-BE32-E72D297353CC}">
              <c16:uniqueId val="{00000001-6580-4ED8-8DC5-B08BC1763C40}"/>
            </c:ext>
          </c:extLst>
        </c:ser>
        <c:ser>
          <c:idx val="2"/>
          <c:order val="2"/>
          <c:spPr>
            <a:solidFill>
              <a:schemeClr val="accent3"/>
            </a:solidFill>
            <a:ln>
              <a:noFill/>
            </a:ln>
            <a:effectLst/>
          </c:spPr>
          <c:cat>
            <c:numRef>
              <c:f>'7波及効果グラフ'!$F$2:$BW$2</c:f>
              <c:numCache>
                <c:formatCode>0.0_ ;[Red]\-0.0\ </c:formatCode>
                <c:ptCount val="70"/>
                <c:pt idx="0">
                  <c:v>0</c:v>
                </c:pt>
                <c:pt idx="1">
                  <c:v>0.44505910355933886</c:v>
                </c:pt>
                <c:pt idx="2">
                  <c:v>0.44505910355933886</c:v>
                </c:pt>
                <c:pt idx="3">
                  <c:v>0.45433801998171081</c:v>
                </c:pt>
                <c:pt idx="4">
                  <c:v>0.45433801998171081</c:v>
                </c:pt>
                <c:pt idx="5">
                  <c:v>3.0770106642349253</c:v>
                </c:pt>
                <c:pt idx="6">
                  <c:v>3.0770106642349253</c:v>
                </c:pt>
                <c:pt idx="7">
                  <c:v>3.3633011413873035</c:v>
                </c:pt>
                <c:pt idx="8">
                  <c:v>3.3633011413873035</c:v>
                </c:pt>
                <c:pt idx="9">
                  <c:v>4.1336306603045685</c:v>
                </c:pt>
                <c:pt idx="10">
                  <c:v>4.1336306603045685</c:v>
                </c:pt>
                <c:pt idx="11">
                  <c:v>5.7854407883140189</c:v>
                </c:pt>
                <c:pt idx="12">
                  <c:v>5.7854407883140189</c:v>
                </c:pt>
                <c:pt idx="13">
                  <c:v>6.6921761942169491</c:v>
                </c:pt>
                <c:pt idx="14">
                  <c:v>6.6921761942169491</c:v>
                </c:pt>
                <c:pt idx="15">
                  <c:v>8.9399049269107316</c:v>
                </c:pt>
                <c:pt idx="16">
                  <c:v>8.9399049269107316</c:v>
                </c:pt>
                <c:pt idx="17">
                  <c:v>9.6550887889326855</c:v>
                </c:pt>
                <c:pt idx="18">
                  <c:v>9.6550887889326855</c:v>
                </c:pt>
                <c:pt idx="19">
                  <c:v>13.215571745574261</c:v>
                </c:pt>
                <c:pt idx="20">
                  <c:v>13.215571745574261</c:v>
                </c:pt>
                <c:pt idx="21">
                  <c:v>14.005060006284886</c:v>
                </c:pt>
                <c:pt idx="22">
                  <c:v>14.005060006284886</c:v>
                </c:pt>
                <c:pt idx="23">
                  <c:v>15.57860078234159</c:v>
                </c:pt>
                <c:pt idx="24">
                  <c:v>15.57860078234159</c:v>
                </c:pt>
                <c:pt idx="25">
                  <c:v>16.74072452182341</c:v>
                </c:pt>
                <c:pt idx="26">
                  <c:v>16.74072452182341</c:v>
                </c:pt>
                <c:pt idx="27">
                  <c:v>18.865075718487525</c:v>
                </c:pt>
                <c:pt idx="28">
                  <c:v>18.865075718487525</c:v>
                </c:pt>
                <c:pt idx="29">
                  <c:v>19.739683832638267</c:v>
                </c:pt>
                <c:pt idx="30">
                  <c:v>19.739683832638267</c:v>
                </c:pt>
                <c:pt idx="31">
                  <c:v>20.353223451237088</c:v>
                </c:pt>
                <c:pt idx="32">
                  <c:v>20.353223451237088</c:v>
                </c:pt>
                <c:pt idx="33">
                  <c:v>23.729121680797363</c:v>
                </c:pt>
                <c:pt idx="34">
                  <c:v>23.729121680797363</c:v>
                </c:pt>
                <c:pt idx="35">
                  <c:v>23.875039871358499</c:v>
                </c:pt>
                <c:pt idx="36">
                  <c:v>23.875039871358499</c:v>
                </c:pt>
                <c:pt idx="37">
                  <c:v>44.352952916948723</c:v>
                </c:pt>
                <c:pt idx="38">
                  <c:v>44.352952916948723</c:v>
                </c:pt>
                <c:pt idx="39">
                  <c:v>45.105351641784402</c:v>
                </c:pt>
                <c:pt idx="40">
                  <c:v>45.105351641784402</c:v>
                </c:pt>
                <c:pt idx="41">
                  <c:v>49.912511029108899</c:v>
                </c:pt>
                <c:pt idx="42">
                  <c:v>49.912511029108899</c:v>
                </c:pt>
                <c:pt idx="43">
                  <c:v>51.941752924598056</c:v>
                </c:pt>
                <c:pt idx="44">
                  <c:v>51.941752924598056</c:v>
                </c:pt>
                <c:pt idx="45">
                  <c:v>52.289882992721409</c:v>
                </c:pt>
                <c:pt idx="46">
                  <c:v>52.289882992721409</c:v>
                </c:pt>
                <c:pt idx="47">
                  <c:v>52.780473907363891</c:v>
                </c:pt>
                <c:pt idx="48">
                  <c:v>52.780473907363891</c:v>
                </c:pt>
                <c:pt idx="49">
                  <c:v>62.184009073495936</c:v>
                </c:pt>
                <c:pt idx="50">
                  <c:v>62.184009073495936</c:v>
                </c:pt>
                <c:pt idx="51">
                  <c:v>64.58541574478879</c:v>
                </c:pt>
                <c:pt idx="52">
                  <c:v>64.58541574478879</c:v>
                </c:pt>
                <c:pt idx="53">
                  <c:v>71.138764843616926</c:v>
                </c:pt>
                <c:pt idx="54">
                  <c:v>71.138764843616926</c:v>
                </c:pt>
                <c:pt idx="55">
                  <c:v>75.972640912705145</c:v>
                </c:pt>
                <c:pt idx="56">
                  <c:v>75.972640912705145</c:v>
                </c:pt>
                <c:pt idx="57">
                  <c:v>79.242764175205039</c:v>
                </c:pt>
                <c:pt idx="58">
                  <c:v>79.242764175205039</c:v>
                </c:pt>
                <c:pt idx="59">
                  <c:v>81.225874186494252</c:v>
                </c:pt>
                <c:pt idx="60">
                  <c:v>81.225874186494252</c:v>
                </c:pt>
                <c:pt idx="61">
                  <c:v>85.711618587546113</c:v>
                </c:pt>
                <c:pt idx="62">
                  <c:v>85.711618587546113</c:v>
                </c:pt>
                <c:pt idx="63">
                  <c:v>90.511199489046462</c:v>
                </c:pt>
                <c:pt idx="64">
                  <c:v>90.511199489046462</c:v>
                </c:pt>
                <c:pt idx="65">
                  <c:v>90.806732218052943</c:v>
                </c:pt>
                <c:pt idx="66">
                  <c:v>90.806732218052943</c:v>
                </c:pt>
                <c:pt idx="67">
                  <c:v>96.751148711365317</c:v>
                </c:pt>
                <c:pt idx="68">
                  <c:v>96.751148711365317</c:v>
                </c:pt>
                <c:pt idx="69">
                  <c:v>99.999999999999972</c:v>
                </c:pt>
              </c:numCache>
            </c:numRef>
          </c:cat>
          <c:val>
            <c:numRef>
              <c:f>'7波及効果グラフ'!$F$5:$BW$5</c:f>
              <c:numCache>
                <c:formatCode>#,##0;"▲ "#,##0</c:formatCode>
                <c:ptCount val="70"/>
                <c:pt idx="4">
                  <c:v>31546.940120556821</c:v>
                </c:pt>
                <c:pt idx="5">
                  <c:v>31546.940120556821</c:v>
                </c:pt>
              </c:numCache>
            </c:numRef>
          </c:val>
          <c:extLst>
            <c:ext xmlns:c16="http://schemas.microsoft.com/office/drawing/2014/chart" uri="{C3380CC4-5D6E-409C-BE32-E72D297353CC}">
              <c16:uniqueId val="{00000002-6580-4ED8-8DC5-B08BC1763C40}"/>
            </c:ext>
          </c:extLst>
        </c:ser>
        <c:ser>
          <c:idx val="3"/>
          <c:order val="3"/>
          <c:spPr>
            <a:solidFill>
              <a:schemeClr val="accent4"/>
            </a:solidFill>
            <a:ln>
              <a:noFill/>
            </a:ln>
            <a:effectLst/>
          </c:spPr>
          <c:cat>
            <c:numRef>
              <c:f>'7波及効果グラフ'!$F$2:$BW$2</c:f>
              <c:numCache>
                <c:formatCode>0.0_ ;[Red]\-0.0\ </c:formatCode>
                <c:ptCount val="70"/>
                <c:pt idx="0">
                  <c:v>0</c:v>
                </c:pt>
                <c:pt idx="1">
                  <c:v>0.44505910355933886</c:v>
                </c:pt>
                <c:pt idx="2">
                  <c:v>0.44505910355933886</c:v>
                </c:pt>
                <c:pt idx="3">
                  <c:v>0.45433801998171081</c:v>
                </c:pt>
                <c:pt idx="4">
                  <c:v>0.45433801998171081</c:v>
                </c:pt>
                <c:pt idx="5">
                  <c:v>3.0770106642349253</c:v>
                </c:pt>
                <c:pt idx="6">
                  <c:v>3.0770106642349253</c:v>
                </c:pt>
                <c:pt idx="7">
                  <c:v>3.3633011413873035</c:v>
                </c:pt>
                <c:pt idx="8">
                  <c:v>3.3633011413873035</c:v>
                </c:pt>
                <c:pt idx="9">
                  <c:v>4.1336306603045685</c:v>
                </c:pt>
                <c:pt idx="10">
                  <c:v>4.1336306603045685</c:v>
                </c:pt>
                <c:pt idx="11">
                  <c:v>5.7854407883140189</c:v>
                </c:pt>
                <c:pt idx="12">
                  <c:v>5.7854407883140189</c:v>
                </c:pt>
                <c:pt idx="13">
                  <c:v>6.6921761942169491</c:v>
                </c:pt>
                <c:pt idx="14">
                  <c:v>6.6921761942169491</c:v>
                </c:pt>
                <c:pt idx="15">
                  <c:v>8.9399049269107316</c:v>
                </c:pt>
                <c:pt idx="16">
                  <c:v>8.9399049269107316</c:v>
                </c:pt>
                <c:pt idx="17">
                  <c:v>9.6550887889326855</c:v>
                </c:pt>
                <c:pt idx="18">
                  <c:v>9.6550887889326855</c:v>
                </c:pt>
                <c:pt idx="19">
                  <c:v>13.215571745574261</c:v>
                </c:pt>
                <c:pt idx="20">
                  <c:v>13.215571745574261</c:v>
                </c:pt>
                <c:pt idx="21">
                  <c:v>14.005060006284886</c:v>
                </c:pt>
                <c:pt idx="22">
                  <c:v>14.005060006284886</c:v>
                </c:pt>
                <c:pt idx="23">
                  <c:v>15.57860078234159</c:v>
                </c:pt>
                <c:pt idx="24">
                  <c:v>15.57860078234159</c:v>
                </c:pt>
                <c:pt idx="25">
                  <c:v>16.74072452182341</c:v>
                </c:pt>
                <c:pt idx="26">
                  <c:v>16.74072452182341</c:v>
                </c:pt>
                <c:pt idx="27">
                  <c:v>18.865075718487525</c:v>
                </c:pt>
                <c:pt idx="28">
                  <c:v>18.865075718487525</c:v>
                </c:pt>
                <c:pt idx="29">
                  <c:v>19.739683832638267</c:v>
                </c:pt>
                <c:pt idx="30">
                  <c:v>19.739683832638267</c:v>
                </c:pt>
                <c:pt idx="31">
                  <c:v>20.353223451237088</c:v>
                </c:pt>
                <c:pt idx="32">
                  <c:v>20.353223451237088</c:v>
                </c:pt>
                <c:pt idx="33">
                  <c:v>23.729121680797363</c:v>
                </c:pt>
                <c:pt idx="34">
                  <c:v>23.729121680797363</c:v>
                </c:pt>
                <c:pt idx="35">
                  <c:v>23.875039871358499</c:v>
                </c:pt>
                <c:pt idx="36">
                  <c:v>23.875039871358499</c:v>
                </c:pt>
                <c:pt idx="37">
                  <c:v>44.352952916948723</c:v>
                </c:pt>
                <c:pt idx="38">
                  <c:v>44.352952916948723</c:v>
                </c:pt>
                <c:pt idx="39">
                  <c:v>45.105351641784402</c:v>
                </c:pt>
                <c:pt idx="40">
                  <c:v>45.105351641784402</c:v>
                </c:pt>
                <c:pt idx="41">
                  <c:v>49.912511029108899</c:v>
                </c:pt>
                <c:pt idx="42">
                  <c:v>49.912511029108899</c:v>
                </c:pt>
                <c:pt idx="43">
                  <c:v>51.941752924598056</c:v>
                </c:pt>
                <c:pt idx="44">
                  <c:v>51.941752924598056</c:v>
                </c:pt>
                <c:pt idx="45">
                  <c:v>52.289882992721409</c:v>
                </c:pt>
                <c:pt idx="46">
                  <c:v>52.289882992721409</c:v>
                </c:pt>
                <c:pt idx="47">
                  <c:v>52.780473907363891</c:v>
                </c:pt>
                <c:pt idx="48">
                  <c:v>52.780473907363891</c:v>
                </c:pt>
                <c:pt idx="49">
                  <c:v>62.184009073495936</c:v>
                </c:pt>
                <c:pt idx="50">
                  <c:v>62.184009073495936</c:v>
                </c:pt>
                <c:pt idx="51">
                  <c:v>64.58541574478879</c:v>
                </c:pt>
                <c:pt idx="52">
                  <c:v>64.58541574478879</c:v>
                </c:pt>
                <c:pt idx="53">
                  <c:v>71.138764843616926</c:v>
                </c:pt>
                <c:pt idx="54">
                  <c:v>71.138764843616926</c:v>
                </c:pt>
                <c:pt idx="55">
                  <c:v>75.972640912705145</c:v>
                </c:pt>
                <c:pt idx="56">
                  <c:v>75.972640912705145</c:v>
                </c:pt>
                <c:pt idx="57">
                  <c:v>79.242764175205039</c:v>
                </c:pt>
                <c:pt idx="58">
                  <c:v>79.242764175205039</c:v>
                </c:pt>
                <c:pt idx="59">
                  <c:v>81.225874186494252</c:v>
                </c:pt>
                <c:pt idx="60">
                  <c:v>81.225874186494252</c:v>
                </c:pt>
                <c:pt idx="61">
                  <c:v>85.711618587546113</c:v>
                </c:pt>
                <c:pt idx="62">
                  <c:v>85.711618587546113</c:v>
                </c:pt>
                <c:pt idx="63">
                  <c:v>90.511199489046462</c:v>
                </c:pt>
                <c:pt idx="64">
                  <c:v>90.511199489046462</c:v>
                </c:pt>
                <c:pt idx="65">
                  <c:v>90.806732218052943</c:v>
                </c:pt>
                <c:pt idx="66">
                  <c:v>90.806732218052943</c:v>
                </c:pt>
                <c:pt idx="67">
                  <c:v>96.751148711365317</c:v>
                </c:pt>
                <c:pt idx="68">
                  <c:v>96.751148711365317</c:v>
                </c:pt>
                <c:pt idx="69">
                  <c:v>99.999999999999972</c:v>
                </c:pt>
              </c:numCache>
            </c:numRef>
          </c:cat>
          <c:val>
            <c:numRef>
              <c:f>'7波及効果グラフ'!$F$6:$BW$6</c:f>
              <c:numCache>
                <c:formatCode>#,##0;"▲ "#,##0</c:formatCode>
                <c:ptCount val="70"/>
                <c:pt idx="6">
                  <c:v>1601.4811969848911</c:v>
                </c:pt>
                <c:pt idx="7">
                  <c:v>1601.4811969848911</c:v>
                </c:pt>
              </c:numCache>
            </c:numRef>
          </c:val>
          <c:extLst>
            <c:ext xmlns:c16="http://schemas.microsoft.com/office/drawing/2014/chart" uri="{C3380CC4-5D6E-409C-BE32-E72D297353CC}">
              <c16:uniqueId val="{00000003-6580-4ED8-8DC5-B08BC1763C40}"/>
            </c:ext>
          </c:extLst>
        </c:ser>
        <c:ser>
          <c:idx val="4"/>
          <c:order val="4"/>
          <c:spPr>
            <a:solidFill>
              <a:schemeClr val="accent5"/>
            </a:solidFill>
            <a:ln>
              <a:noFill/>
            </a:ln>
            <a:effectLst/>
          </c:spPr>
          <c:cat>
            <c:numRef>
              <c:f>'7波及効果グラフ'!$F$2:$BW$2</c:f>
              <c:numCache>
                <c:formatCode>0.0_ ;[Red]\-0.0\ </c:formatCode>
                <c:ptCount val="70"/>
                <c:pt idx="0">
                  <c:v>0</c:v>
                </c:pt>
                <c:pt idx="1">
                  <c:v>0.44505910355933886</c:v>
                </c:pt>
                <c:pt idx="2">
                  <c:v>0.44505910355933886</c:v>
                </c:pt>
                <c:pt idx="3">
                  <c:v>0.45433801998171081</c:v>
                </c:pt>
                <c:pt idx="4">
                  <c:v>0.45433801998171081</c:v>
                </c:pt>
                <c:pt idx="5">
                  <c:v>3.0770106642349253</c:v>
                </c:pt>
                <c:pt idx="6">
                  <c:v>3.0770106642349253</c:v>
                </c:pt>
                <c:pt idx="7">
                  <c:v>3.3633011413873035</c:v>
                </c:pt>
                <c:pt idx="8">
                  <c:v>3.3633011413873035</c:v>
                </c:pt>
                <c:pt idx="9">
                  <c:v>4.1336306603045685</c:v>
                </c:pt>
                <c:pt idx="10">
                  <c:v>4.1336306603045685</c:v>
                </c:pt>
                <c:pt idx="11">
                  <c:v>5.7854407883140189</c:v>
                </c:pt>
                <c:pt idx="12">
                  <c:v>5.7854407883140189</c:v>
                </c:pt>
                <c:pt idx="13">
                  <c:v>6.6921761942169491</c:v>
                </c:pt>
                <c:pt idx="14">
                  <c:v>6.6921761942169491</c:v>
                </c:pt>
                <c:pt idx="15">
                  <c:v>8.9399049269107316</c:v>
                </c:pt>
                <c:pt idx="16">
                  <c:v>8.9399049269107316</c:v>
                </c:pt>
                <c:pt idx="17">
                  <c:v>9.6550887889326855</c:v>
                </c:pt>
                <c:pt idx="18">
                  <c:v>9.6550887889326855</c:v>
                </c:pt>
                <c:pt idx="19">
                  <c:v>13.215571745574261</c:v>
                </c:pt>
                <c:pt idx="20">
                  <c:v>13.215571745574261</c:v>
                </c:pt>
                <c:pt idx="21">
                  <c:v>14.005060006284886</c:v>
                </c:pt>
                <c:pt idx="22">
                  <c:v>14.005060006284886</c:v>
                </c:pt>
                <c:pt idx="23">
                  <c:v>15.57860078234159</c:v>
                </c:pt>
                <c:pt idx="24">
                  <c:v>15.57860078234159</c:v>
                </c:pt>
                <c:pt idx="25">
                  <c:v>16.74072452182341</c:v>
                </c:pt>
                <c:pt idx="26">
                  <c:v>16.74072452182341</c:v>
                </c:pt>
                <c:pt idx="27">
                  <c:v>18.865075718487525</c:v>
                </c:pt>
                <c:pt idx="28">
                  <c:v>18.865075718487525</c:v>
                </c:pt>
                <c:pt idx="29">
                  <c:v>19.739683832638267</c:v>
                </c:pt>
                <c:pt idx="30">
                  <c:v>19.739683832638267</c:v>
                </c:pt>
                <c:pt idx="31">
                  <c:v>20.353223451237088</c:v>
                </c:pt>
                <c:pt idx="32">
                  <c:v>20.353223451237088</c:v>
                </c:pt>
                <c:pt idx="33">
                  <c:v>23.729121680797363</c:v>
                </c:pt>
                <c:pt idx="34">
                  <c:v>23.729121680797363</c:v>
                </c:pt>
                <c:pt idx="35">
                  <c:v>23.875039871358499</c:v>
                </c:pt>
                <c:pt idx="36">
                  <c:v>23.875039871358499</c:v>
                </c:pt>
                <c:pt idx="37">
                  <c:v>44.352952916948723</c:v>
                </c:pt>
                <c:pt idx="38">
                  <c:v>44.352952916948723</c:v>
                </c:pt>
                <c:pt idx="39">
                  <c:v>45.105351641784402</c:v>
                </c:pt>
                <c:pt idx="40">
                  <c:v>45.105351641784402</c:v>
                </c:pt>
                <c:pt idx="41">
                  <c:v>49.912511029108899</c:v>
                </c:pt>
                <c:pt idx="42">
                  <c:v>49.912511029108899</c:v>
                </c:pt>
                <c:pt idx="43">
                  <c:v>51.941752924598056</c:v>
                </c:pt>
                <c:pt idx="44">
                  <c:v>51.941752924598056</c:v>
                </c:pt>
                <c:pt idx="45">
                  <c:v>52.289882992721409</c:v>
                </c:pt>
                <c:pt idx="46">
                  <c:v>52.289882992721409</c:v>
                </c:pt>
                <c:pt idx="47">
                  <c:v>52.780473907363891</c:v>
                </c:pt>
                <c:pt idx="48">
                  <c:v>52.780473907363891</c:v>
                </c:pt>
                <c:pt idx="49">
                  <c:v>62.184009073495936</c:v>
                </c:pt>
                <c:pt idx="50">
                  <c:v>62.184009073495936</c:v>
                </c:pt>
                <c:pt idx="51">
                  <c:v>64.58541574478879</c:v>
                </c:pt>
                <c:pt idx="52">
                  <c:v>64.58541574478879</c:v>
                </c:pt>
                <c:pt idx="53">
                  <c:v>71.138764843616926</c:v>
                </c:pt>
                <c:pt idx="54">
                  <c:v>71.138764843616926</c:v>
                </c:pt>
                <c:pt idx="55">
                  <c:v>75.972640912705145</c:v>
                </c:pt>
                <c:pt idx="56">
                  <c:v>75.972640912705145</c:v>
                </c:pt>
                <c:pt idx="57">
                  <c:v>79.242764175205039</c:v>
                </c:pt>
                <c:pt idx="58">
                  <c:v>79.242764175205039</c:v>
                </c:pt>
                <c:pt idx="59">
                  <c:v>81.225874186494252</c:v>
                </c:pt>
                <c:pt idx="60">
                  <c:v>81.225874186494252</c:v>
                </c:pt>
                <c:pt idx="61">
                  <c:v>85.711618587546113</c:v>
                </c:pt>
                <c:pt idx="62">
                  <c:v>85.711618587546113</c:v>
                </c:pt>
                <c:pt idx="63">
                  <c:v>90.511199489046462</c:v>
                </c:pt>
                <c:pt idx="64">
                  <c:v>90.511199489046462</c:v>
                </c:pt>
                <c:pt idx="65">
                  <c:v>90.806732218052943</c:v>
                </c:pt>
                <c:pt idx="66">
                  <c:v>90.806732218052943</c:v>
                </c:pt>
                <c:pt idx="67">
                  <c:v>96.751148711365317</c:v>
                </c:pt>
                <c:pt idx="68">
                  <c:v>96.751148711365317</c:v>
                </c:pt>
                <c:pt idx="69">
                  <c:v>99.999999999999972</c:v>
                </c:pt>
              </c:numCache>
            </c:numRef>
          </c:cat>
          <c:val>
            <c:numRef>
              <c:f>'7波及効果グラフ'!$F$7:$BW$7</c:f>
              <c:numCache>
                <c:formatCode>#,##0;"▲ "#,##0</c:formatCode>
                <c:ptCount val="70"/>
                <c:pt idx="8">
                  <c:v>2604.8062016563599</c:v>
                </c:pt>
                <c:pt idx="9">
                  <c:v>2604.8062016563599</c:v>
                </c:pt>
              </c:numCache>
            </c:numRef>
          </c:val>
          <c:extLst>
            <c:ext xmlns:c16="http://schemas.microsoft.com/office/drawing/2014/chart" uri="{C3380CC4-5D6E-409C-BE32-E72D297353CC}">
              <c16:uniqueId val="{00000004-6580-4ED8-8DC5-B08BC1763C40}"/>
            </c:ext>
          </c:extLst>
        </c:ser>
        <c:ser>
          <c:idx val="5"/>
          <c:order val="5"/>
          <c:spPr>
            <a:solidFill>
              <a:schemeClr val="accent6"/>
            </a:solidFill>
            <a:ln>
              <a:noFill/>
            </a:ln>
            <a:effectLst/>
          </c:spPr>
          <c:cat>
            <c:numRef>
              <c:f>'7波及効果グラフ'!$F$2:$BW$2</c:f>
              <c:numCache>
                <c:formatCode>0.0_ ;[Red]\-0.0\ </c:formatCode>
                <c:ptCount val="70"/>
                <c:pt idx="0">
                  <c:v>0</c:v>
                </c:pt>
                <c:pt idx="1">
                  <c:v>0.44505910355933886</c:v>
                </c:pt>
                <c:pt idx="2">
                  <c:v>0.44505910355933886</c:v>
                </c:pt>
                <c:pt idx="3">
                  <c:v>0.45433801998171081</c:v>
                </c:pt>
                <c:pt idx="4">
                  <c:v>0.45433801998171081</c:v>
                </c:pt>
                <c:pt idx="5">
                  <c:v>3.0770106642349253</c:v>
                </c:pt>
                <c:pt idx="6">
                  <c:v>3.0770106642349253</c:v>
                </c:pt>
                <c:pt idx="7">
                  <c:v>3.3633011413873035</c:v>
                </c:pt>
                <c:pt idx="8">
                  <c:v>3.3633011413873035</c:v>
                </c:pt>
                <c:pt idx="9">
                  <c:v>4.1336306603045685</c:v>
                </c:pt>
                <c:pt idx="10">
                  <c:v>4.1336306603045685</c:v>
                </c:pt>
                <c:pt idx="11">
                  <c:v>5.7854407883140189</c:v>
                </c:pt>
                <c:pt idx="12">
                  <c:v>5.7854407883140189</c:v>
                </c:pt>
                <c:pt idx="13">
                  <c:v>6.6921761942169491</c:v>
                </c:pt>
                <c:pt idx="14">
                  <c:v>6.6921761942169491</c:v>
                </c:pt>
                <c:pt idx="15">
                  <c:v>8.9399049269107316</c:v>
                </c:pt>
                <c:pt idx="16">
                  <c:v>8.9399049269107316</c:v>
                </c:pt>
                <c:pt idx="17">
                  <c:v>9.6550887889326855</c:v>
                </c:pt>
                <c:pt idx="18">
                  <c:v>9.6550887889326855</c:v>
                </c:pt>
                <c:pt idx="19">
                  <c:v>13.215571745574261</c:v>
                </c:pt>
                <c:pt idx="20">
                  <c:v>13.215571745574261</c:v>
                </c:pt>
                <c:pt idx="21">
                  <c:v>14.005060006284886</c:v>
                </c:pt>
                <c:pt idx="22">
                  <c:v>14.005060006284886</c:v>
                </c:pt>
                <c:pt idx="23">
                  <c:v>15.57860078234159</c:v>
                </c:pt>
                <c:pt idx="24">
                  <c:v>15.57860078234159</c:v>
                </c:pt>
                <c:pt idx="25">
                  <c:v>16.74072452182341</c:v>
                </c:pt>
                <c:pt idx="26">
                  <c:v>16.74072452182341</c:v>
                </c:pt>
                <c:pt idx="27">
                  <c:v>18.865075718487525</c:v>
                </c:pt>
                <c:pt idx="28">
                  <c:v>18.865075718487525</c:v>
                </c:pt>
                <c:pt idx="29">
                  <c:v>19.739683832638267</c:v>
                </c:pt>
                <c:pt idx="30">
                  <c:v>19.739683832638267</c:v>
                </c:pt>
                <c:pt idx="31">
                  <c:v>20.353223451237088</c:v>
                </c:pt>
                <c:pt idx="32">
                  <c:v>20.353223451237088</c:v>
                </c:pt>
                <c:pt idx="33">
                  <c:v>23.729121680797363</c:v>
                </c:pt>
                <c:pt idx="34">
                  <c:v>23.729121680797363</c:v>
                </c:pt>
                <c:pt idx="35">
                  <c:v>23.875039871358499</c:v>
                </c:pt>
                <c:pt idx="36">
                  <c:v>23.875039871358499</c:v>
                </c:pt>
                <c:pt idx="37">
                  <c:v>44.352952916948723</c:v>
                </c:pt>
                <c:pt idx="38">
                  <c:v>44.352952916948723</c:v>
                </c:pt>
                <c:pt idx="39">
                  <c:v>45.105351641784402</c:v>
                </c:pt>
                <c:pt idx="40">
                  <c:v>45.105351641784402</c:v>
                </c:pt>
                <c:pt idx="41">
                  <c:v>49.912511029108899</c:v>
                </c:pt>
                <c:pt idx="42">
                  <c:v>49.912511029108899</c:v>
                </c:pt>
                <c:pt idx="43">
                  <c:v>51.941752924598056</c:v>
                </c:pt>
                <c:pt idx="44">
                  <c:v>51.941752924598056</c:v>
                </c:pt>
                <c:pt idx="45">
                  <c:v>52.289882992721409</c:v>
                </c:pt>
                <c:pt idx="46">
                  <c:v>52.289882992721409</c:v>
                </c:pt>
                <c:pt idx="47">
                  <c:v>52.780473907363891</c:v>
                </c:pt>
                <c:pt idx="48">
                  <c:v>52.780473907363891</c:v>
                </c:pt>
                <c:pt idx="49">
                  <c:v>62.184009073495936</c:v>
                </c:pt>
                <c:pt idx="50">
                  <c:v>62.184009073495936</c:v>
                </c:pt>
                <c:pt idx="51">
                  <c:v>64.58541574478879</c:v>
                </c:pt>
                <c:pt idx="52">
                  <c:v>64.58541574478879</c:v>
                </c:pt>
                <c:pt idx="53">
                  <c:v>71.138764843616926</c:v>
                </c:pt>
                <c:pt idx="54">
                  <c:v>71.138764843616926</c:v>
                </c:pt>
                <c:pt idx="55">
                  <c:v>75.972640912705145</c:v>
                </c:pt>
                <c:pt idx="56">
                  <c:v>75.972640912705145</c:v>
                </c:pt>
                <c:pt idx="57">
                  <c:v>79.242764175205039</c:v>
                </c:pt>
                <c:pt idx="58">
                  <c:v>79.242764175205039</c:v>
                </c:pt>
                <c:pt idx="59">
                  <c:v>81.225874186494252</c:v>
                </c:pt>
                <c:pt idx="60">
                  <c:v>81.225874186494252</c:v>
                </c:pt>
                <c:pt idx="61">
                  <c:v>85.711618587546113</c:v>
                </c:pt>
                <c:pt idx="62">
                  <c:v>85.711618587546113</c:v>
                </c:pt>
                <c:pt idx="63">
                  <c:v>90.511199489046462</c:v>
                </c:pt>
                <c:pt idx="64">
                  <c:v>90.511199489046462</c:v>
                </c:pt>
                <c:pt idx="65">
                  <c:v>90.806732218052943</c:v>
                </c:pt>
                <c:pt idx="66">
                  <c:v>90.806732218052943</c:v>
                </c:pt>
                <c:pt idx="67">
                  <c:v>96.751148711365317</c:v>
                </c:pt>
                <c:pt idx="68">
                  <c:v>96.751148711365317</c:v>
                </c:pt>
                <c:pt idx="69">
                  <c:v>99.999999999999972</c:v>
                </c:pt>
              </c:numCache>
            </c:numRef>
          </c:cat>
          <c:val>
            <c:numRef>
              <c:f>'7波及効果グラフ'!$F$8:$BW$8</c:f>
              <c:numCache>
                <c:formatCode>#,##0;"▲ "#,##0</c:formatCode>
                <c:ptCount val="70"/>
                <c:pt idx="10">
                  <c:v>4063.2565185488584</c:v>
                </c:pt>
                <c:pt idx="11">
                  <c:v>4063.2565185488584</c:v>
                </c:pt>
              </c:numCache>
            </c:numRef>
          </c:val>
          <c:extLst>
            <c:ext xmlns:c16="http://schemas.microsoft.com/office/drawing/2014/chart" uri="{C3380CC4-5D6E-409C-BE32-E72D297353CC}">
              <c16:uniqueId val="{00000005-6580-4ED8-8DC5-B08BC1763C40}"/>
            </c:ext>
          </c:extLst>
        </c:ser>
        <c:ser>
          <c:idx val="6"/>
          <c:order val="6"/>
          <c:spPr>
            <a:solidFill>
              <a:schemeClr val="accent1">
                <a:lumMod val="60000"/>
              </a:schemeClr>
            </a:solidFill>
            <a:ln>
              <a:noFill/>
            </a:ln>
            <a:effectLst/>
          </c:spPr>
          <c:cat>
            <c:numRef>
              <c:f>'7波及効果グラフ'!$F$2:$BW$2</c:f>
              <c:numCache>
                <c:formatCode>0.0_ ;[Red]\-0.0\ </c:formatCode>
                <c:ptCount val="70"/>
                <c:pt idx="0">
                  <c:v>0</c:v>
                </c:pt>
                <c:pt idx="1">
                  <c:v>0.44505910355933886</c:v>
                </c:pt>
                <c:pt idx="2">
                  <c:v>0.44505910355933886</c:v>
                </c:pt>
                <c:pt idx="3">
                  <c:v>0.45433801998171081</c:v>
                </c:pt>
                <c:pt idx="4">
                  <c:v>0.45433801998171081</c:v>
                </c:pt>
                <c:pt idx="5">
                  <c:v>3.0770106642349253</c:v>
                </c:pt>
                <c:pt idx="6">
                  <c:v>3.0770106642349253</c:v>
                </c:pt>
                <c:pt idx="7">
                  <c:v>3.3633011413873035</c:v>
                </c:pt>
                <c:pt idx="8">
                  <c:v>3.3633011413873035</c:v>
                </c:pt>
                <c:pt idx="9">
                  <c:v>4.1336306603045685</c:v>
                </c:pt>
                <c:pt idx="10">
                  <c:v>4.1336306603045685</c:v>
                </c:pt>
                <c:pt idx="11">
                  <c:v>5.7854407883140189</c:v>
                </c:pt>
                <c:pt idx="12">
                  <c:v>5.7854407883140189</c:v>
                </c:pt>
                <c:pt idx="13">
                  <c:v>6.6921761942169491</c:v>
                </c:pt>
                <c:pt idx="14">
                  <c:v>6.6921761942169491</c:v>
                </c:pt>
                <c:pt idx="15">
                  <c:v>8.9399049269107316</c:v>
                </c:pt>
                <c:pt idx="16">
                  <c:v>8.9399049269107316</c:v>
                </c:pt>
                <c:pt idx="17">
                  <c:v>9.6550887889326855</c:v>
                </c:pt>
                <c:pt idx="18">
                  <c:v>9.6550887889326855</c:v>
                </c:pt>
                <c:pt idx="19">
                  <c:v>13.215571745574261</c:v>
                </c:pt>
                <c:pt idx="20">
                  <c:v>13.215571745574261</c:v>
                </c:pt>
                <c:pt idx="21">
                  <c:v>14.005060006284886</c:v>
                </c:pt>
                <c:pt idx="22">
                  <c:v>14.005060006284886</c:v>
                </c:pt>
                <c:pt idx="23">
                  <c:v>15.57860078234159</c:v>
                </c:pt>
                <c:pt idx="24">
                  <c:v>15.57860078234159</c:v>
                </c:pt>
                <c:pt idx="25">
                  <c:v>16.74072452182341</c:v>
                </c:pt>
                <c:pt idx="26">
                  <c:v>16.74072452182341</c:v>
                </c:pt>
                <c:pt idx="27">
                  <c:v>18.865075718487525</c:v>
                </c:pt>
                <c:pt idx="28">
                  <c:v>18.865075718487525</c:v>
                </c:pt>
                <c:pt idx="29">
                  <c:v>19.739683832638267</c:v>
                </c:pt>
                <c:pt idx="30">
                  <c:v>19.739683832638267</c:v>
                </c:pt>
                <c:pt idx="31">
                  <c:v>20.353223451237088</c:v>
                </c:pt>
                <c:pt idx="32">
                  <c:v>20.353223451237088</c:v>
                </c:pt>
                <c:pt idx="33">
                  <c:v>23.729121680797363</c:v>
                </c:pt>
                <c:pt idx="34">
                  <c:v>23.729121680797363</c:v>
                </c:pt>
                <c:pt idx="35">
                  <c:v>23.875039871358499</c:v>
                </c:pt>
                <c:pt idx="36">
                  <c:v>23.875039871358499</c:v>
                </c:pt>
                <c:pt idx="37">
                  <c:v>44.352952916948723</c:v>
                </c:pt>
                <c:pt idx="38">
                  <c:v>44.352952916948723</c:v>
                </c:pt>
                <c:pt idx="39">
                  <c:v>45.105351641784402</c:v>
                </c:pt>
                <c:pt idx="40">
                  <c:v>45.105351641784402</c:v>
                </c:pt>
                <c:pt idx="41">
                  <c:v>49.912511029108899</c:v>
                </c:pt>
                <c:pt idx="42">
                  <c:v>49.912511029108899</c:v>
                </c:pt>
                <c:pt idx="43">
                  <c:v>51.941752924598056</c:v>
                </c:pt>
                <c:pt idx="44">
                  <c:v>51.941752924598056</c:v>
                </c:pt>
                <c:pt idx="45">
                  <c:v>52.289882992721409</c:v>
                </c:pt>
                <c:pt idx="46">
                  <c:v>52.289882992721409</c:v>
                </c:pt>
                <c:pt idx="47">
                  <c:v>52.780473907363891</c:v>
                </c:pt>
                <c:pt idx="48">
                  <c:v>52.780473907363891</c:v>
                </c:pt>
                <c:pt idx="49">
                  <c:v>62.184009073495936</c:v>
                </c:pt>
                <c:pt idx="50">
                  <c:v>62.184009073495936</c:v>
                </c:pt>
                <c:pt idx="51">
                  <c:v>64.58541574478879</c:v>
                </c:pt>
                <c:pt idx="52">
                  <c:v>64.58541574478879</c:v>
                </c:pt>
                <c:pt idx="53">
                  <c:v>71.138764843616926</c:v>
                </c:pt>
                <c:pt idx="54">
                  <c:v>71.138764843616926</c:v>
                </c:pt>
                <c:pt idx="55">
                  <c:v>75.972640912705145</c:v>
                </c:pt>
                <c:pt idx="56">
                  <c:v>75.972640912705145</c:v>
                </c:pt>
                <c:pt idx="57">
                  <c:v>79.242764175205039</c:v>
                </c:pt>
                <c:pt idx="58">
                  <c:v>79.242764175205039</c:v>
                </c:pt>
                <c:pt idx="59">
                  <c:v>81.225874186494252</c:v>
                </c:pt>
                <c:pt idx="60">
                  <c:v>81.225874186494252</c:v>
                </c:pt>
                <c:pt idx="61">
                  <c:v>85.711618587546113</c:v>
                </c:pt>
                <c:pt idx="62">
                  <c:v>85.711618587546113</c:v>
                </c:pt>
                <c:pt idx="63">
                  <c:v>90.511199489046462</c:v>
                </c:pt>
                <c:pt idx="64">
                  <c:v>90.511199489046462</c:v>
                </c:pt>
                <c:pt idx="65">
                  <c:v>90.806732218052943</c:v>
                </c:pt>
                <c:pt idx="66">
                  <c:v>90.806732218052943</c:v>
                </c:pt>
                <c:pt idx="67">
                  <c:v>96.751148711365317</c:v>
                </c:pt>
                <c:pt idx="68">
                  <c:v>96.751148711365317</c:v>
                </c:pt>
                <c:pt idx="69">
                  <c:v>99.999999999999972</c:v>
                </c:pt>
              </c:numCache>
            </c:numRef>
          </c:cat>
          <c:val>
            <c:numRef>
              <c:f>'7波及効果グラフ'!$F$9:$BW$9</c:f>
              <c:numCache>
                <c:formatCode>#,##0;"▲ "#,##0</c:formatCode>
                <c:ptCount val="70"/>
                <c:pt idx="12">
                  <c:v>9019.8475539025185</c:v>
                </c:pt>
                <c:pt idx="13">
                  <c:v>9019.8475539025185</c:v>
                </c:pt>
              </c:numCache>
            </c:numRef>
          </c:val>
          <c:extLst>
            <c:ext xmlns:c16="http://schemas.microsoft.com/office/drawing/2014/chart" uri="{C3380CC4-5D6E-409C-BE32-E72D297353CC}">
              <c16:uniqueId val="{00000006-6580-4ED8-8DC5-B08BC1763C40}"/>
            </c:ext>
          </c:extLst>
        </c:ser>
        <c:ser>
          <c:idx val="7"/>
          <c:order val="7"/>
          <c:spPr>
            <a:solidFill>
              <a:schemeClr val="accent2">
                <a:lumMod val="60000"/>
              </a:schemeClr>
            </a:solidFill>
            <a:ln>
              <a:noFill/>
            </a:ln>
            <a:effectLst/>
          </c:spPr>
          <c:cat>
            <c:numRef>
              <c:f>'7波及効果グラフ'!$F$2:$BW$2</c:f>
              <c:numCache>
                <c:formatCode>0.0_ ;[Red]\-0.0\ </c:formatCode>
                <c:ptCount val="70"/>
                <c:pt idx="0">
                  <c:v>0</c:v>
                </c:pt>
                <c:pt idx="1">
                  <c:v>0.44505910355933886</c:v>
                </c:pt>
                <c:pt idx="2">
                  <c:v>0.44505910355933886</c:v>
                </c:pt>
                <c:pt idx="3">
                  <c:v>0.45433801998171081</c:v>
                </c:pt>
                <c:pt idx="4">
                  <c:v>0.45433801998171081</c:v>
                </c:pt>
                <c:pt idx="5">
                  <c:v>3.0770106642349253</c:v>
                </c:pt>
                <c:pt idx="6">
                  <c:v>3.0770106642349253</c:v>
                </c:pt>
                <c:pt idx="7">
                  <c:v>3.3633011413873035</c:v>
                </c:pt>
                <c:pt idx="8">
                  <c:v>3.3633011413873035</c:v>
                </c:pt>
                <c:pt idx="9">
                  <c:v>4.1336306603045685</c:v>
                </c:pt>
                <c:pt idx="10">
                  <c:v>4.1336306603045685</c:v>
                </c:pt>
                <c:pt idx="11">
                  <c:v>5.7854407883140189</c:v>
                </c:pt>
                <c:pt idx="12">
                  <c:v>5.7854407883140189</c:v>
                </c:pt>
                <c:pt idx="13">
                  <c:v>6.6921761942169491</c:v>
                </c:pt>
                <c:pt idx="14">
                  <c:v>6.6921761942169491</c:v>
                </c:pt>
                <c:pt idx="15">
                  <c:v>8.9399049269107316</c:v>
                </c:pt>
                <c:pt idx="16">
                  <c:v>8.9399049269107316</c:v>
                </c:pt>
                <c:pt idx="17">
                  <c:v>9.6550887889326855</c:v>
                </c:pt>
                <c:pt idx="18">
                  <c:v>9.6550887889326855</c:v>
                </c:pt>
                <c:pt idx="19">
                  <c:v>13.215571745574261</c:v>
                </c:pt>
                <c:pt idx="20">
                  <c:v>13.215571745574261</c:v>
                </c:pt>
                <c:pt idx="21">
                  <c:v>14.005060006284886</c:v>
                </c:pt>
                <c:pt idx="22">
                  <c:v>14.005060006284886</c:v>
                </c:pt>
                <c:pt idx="23">
                  <c:v>15.57860078234159</c:v>
                </c:pt>
                <c:pt idx="24">
                  <c:v>15.57860078234159</c:v>
                </c:pt>
                <c:pt idx="25">
                  <c:v>16.74072452182341</c:v>
                </c:pt>
                <c:pt idx="26">
                  <c:v>16.74072452182341</c:v>
                </c:pt>
                <c:pt idx="27">
                  <c:v>18.865075718487525</c:v>
                </c:pt>
                <c:pt idx="28">
                  <c:v>18.865075718487525</c:v>
                </c:pt>
                <c:pt idx="29">
                  <c:v>19.739683832638267</c:v>
                </c:pt>
                <c:pt idx="30">
                  <c:v>19.739683832638267</c:v>
                </c:pt>
                <c:pt idx="31">
                  <c:v>20.353223451237088</c:v>
                </c:pt>
                <c:pt idx="32">
                  <c:v>20.353223451237088</c:v>
                </c:pt>
                <c:pt idx="33">
                  <c:v>23.729121680797363</c:v>
                </c:pt>
                <c:pt idx="34">
                  <c:v>23.729121680797363</c:v>
                </c:pt>
                <c:pt idx="35">
                  <c:v>23.875039871358499</c:v>
                </c:pt>
                <c:pt idx="36">
                  <c:v>23.875039871358499</c:v>
                </c:pt>
                <c:pt idx="37">
                  <c:v>44.352952916948723</c:v>
                </c:pt>
                <c:pt idx="38">
                  <c:v>44.352952916948723</c:v>
                </c:pt>
                <c:pt idx="39">
                  <c:v>45.105351641784402</c:v>
                </c:pt>
                <c:pt idx="40">
                  <c:v>45.105351641784402</c:v>
                </c:pt>
                <c:pt idx="41">
                  <c:v>49.912511029108899</c:v>
                </c:pt>
                <c:pt idx="42">
                  <c:v>49.912511029108899</c:v>
                </c:pt>
                <c:pt idx="43">
                  <c:v>51.941752924598056</c:v>
                </c:pt>
                <c:pt idx="44">
                  <c:v>51.941752924598056</c:v>
                </c:pt>
                <c:pt idx="45">
                  <c:v>52.289882992721409</c:v>
                </c:pt>
                <c:pt idx="46">
                  <c:v>52.289882992721409</c:v>
                </c:pt>
                <c:pt idx="47">
                  <c:v>52.780473907363891</c:v>
                </c:pt>
                <c:pt idx="48">
                  <c:v>52.780473907363891</c:v>
                </c:pt>
                <c:pt idx="49">
                  <c:v>62.184009073495936</c:v>
                </c:pt>
                <c:pt idx="50">
                  <c:v>62.184009073495936</c:v>
                </c:pt>
                <c:pt idx="51">
                  <c:v>64.58541574478879</c:v>
                </c:pt>
                <c:pt idx="52">
                  <c:v>64.58541574478879</c:v>
                </c:pt>
                <c:pt idx="53">
                  <c:v>71.138764843616926</c:v>
                </c:pt>
                <c:pt idx="54">
                  <c:v>71.138764843616926</c:v>
                </c:pt>
                <c:pt idx="55">
                  <c:v>75.972640912705145</c:v>
                </c:pt>
                <c:pt idx="56">
                  <c:v>75.972640912705145</c:v>
                </c:pt>
                <c:pt idx="57">
                  <c:v>79.242764175205039</c:v>
                </c:pt>
                <c:pt idx="58">
                  <c:v>79.242764175205039</c:v>
                </c:pt>
                <c:pt idx="59">
                  <c:v>81.225874186494252</c:v>
                </c:pt>
                <c:pt idx="60">
                  <c:v>81.225874186494252</c:v>
                </c:pt>
                <c:pt idx="61">
                  <c:v>85.711618587546113</c:v>
                </c:pt>
                <c:pt idx="62">
                  <c:v>85.711618587546113</c:v>
                </c:pt>
                <c:pt idx="63">
                  <c:v>90.511199489046462</c:v>
                </c:pt>
                <c:pt idx="64">
                  <c:v>90.511199489046462</c:v>
                </c:pt>
                <c:pt idx="65">
                  <c:v>90.806732218052943</c:v>
                </c:pt>
                <c:pt idx="66">
                  <c:v>90.806732218052943</c:v>
                </c:pt>
                <c:pt idx="67">
                  <c:v>96.751148711365317</c:v>
                </c:pt>
                <c:pt idx="68">
                  <c:v>96.751148711365317</c:v>
                </c:pt>
                <c:pt idx="69">
                  <c:v>99.999999999999972</c:v>
                </c:pt>
              </c:numCache>
            </c:numRef>
          </c:cat>
          <c:val>
            <c:numRef>
              <c:f>'7波及効果グラフ'!$F$10:$BW$10</c:f>
              <c:numCache>
                <c:formatCode>#,##0;"▲ "#,##0</c:formatCode>
                <c:ptCount val="70"/>
                <c:pt idx="14">
                  <c:v>3776.021849051785</c:v>
                </c:pt>
                <c:pt idx="15">
                  <c:v>3776.021849051785</c:v>
                </c:pt>
              </c:numCache>
            </c:numRef>
          </c:val>
          <c:extLst>
            <c:ext xmlns:c16="http://schemas.microsoft.com/office/drawing/2014/chart" uri="{C3380CC4-5D6E-409C-BE32-E72D297353CC}">
              <c16:uniqueId val="{00000007-6580-4ED8-8DC5-B08BC1763C40}"/>
            </c:ext>
          </c:extLst>
        </c:ser>
        <c:ser>
          <c:idx val="8"/>
          <c:order val="8"/>
          <c:spPr>
            <a:solidFill>
              <a:schemeClr val="accent3">
                <a:lumMod val="60000"/>
              </a:schemeClr>
            </a:solidFill>
            <a:ln>
              <a:noFill/>
            </a:ln>
            <a:effectLst/>
          </c:spPr>
          <c:cat>
            <c:numRef>
              <c:f>'7波及効果グラフ'!$F$2:$BW$2</c:f>
              <c:numCache>
                <c:formatCode>0.0_ ;[Red]\-0.0\ </c:formatCode>
                <c:ptCount val="70"/>
                <c:pt idx="0">
                  <c:v>0</c:v>
                </c:pt>
                <c:pt idx="1">
                  <c:v>0.44505910355933886</c:v>
                </c:pt>
                <c:pt idx="2">
                  <c:v>0.44505910355933886</c:v>
                </c:pt>
                <c:pt idx="3">
                  <c:v>0.45433801998171081</c:v>
                </c:pt>
                <c:pt idx="4">
                  <c:v>0.45433801998171081</c:v>
                </c:pt>
                <c:pt idx="5">
                  <c:v>3.0770106642349253</c:v>
                </c:pt>
                <c:pt idx="6">
                  <c:v>3.0770106642349253</c:v>
                </c:pt>
                <c:pt idx="7">
                  <c:v>3.3633011413873035</c:v>
                </c:pt>
                <c:pt idx="8">
                  <c:v>3.3633011413873035</c:v>
                </c:pt>
                <c:pt idx="9">
                  <c:v>4.1336306603045685</c:v>
                </c:pt>
                <c:pt idx="10">
                  <c:v>4.1336306603045685</c:v>
                </c:pt>
                <c:pt idx="11">
                  <c:v>5.7854407883140189</c:v>
                </c:pt>
                <c:pt idx="12">
                  <c:v>5.7854407883140189</c:v>
                </c:pt>
                <c:pt idx="13">
                  <c:v>6.6921761942169491</c:v>
                </c:pt>
                <c:pt idx="14">
                  <c:v>6.6921761942169491</c:v>
                </c:pt>
                <c:pt idx="15">
                  <c:v>8.9399049269107316</c:v>
                </c:pt>
                <c:pt idx="16">
                  <c:v>8.9399049269107316</c:v>
                </c:pt>
                <c:pt idx="17">
                  <c:v>9.6550887889326855</c:v>
                </c:pt>
                <c:pt idx="18">
                  <c:v>9.6550887889326855</c:v>
                </c:pt>
                <c:pt idx="19">
                  <c:v>13.215571745574261</c:v>
                </c:pt>
                <c:pt idx="20">
                  <c:v>13.215571745574261</c:v>
                </c:pt>
                <c:pt idx="21">
                  <c:v>14.005060006284886</c:v>
                </c:pt>
                <c:pt idx="22">
                  <c:v>14.005060006284886</c:v>
                </c:pt>
                <c:pt idx="23">
                  <c:v>15.57860078234159</c:v>
                </c:pt>
                <c:pt idx="24">
                  <c:v>15.57860078234159</c:v>
                </c:pt>
                <c:pt idx="25">
                  <c:v>16.74072452182341</c:v>
                </c:pt>
                <c:pt idx="26">
                  <c:v>16.74072452182341</c:v>
                </c:pt>
                <c:pt idx="27">
                  <c:v>18.865075718487525</c:v>
                </c:pt>
                <c:pt idx="28">
                  <c:v>18.865075718487525</c:v>
                </c:pt>
                <c:pt idx="29">
                  <c:v>19.739683832638267</c:v>
                </c:pt>
                <c:pt idx="30">
                  <c:v>19.739683832638267</c:v>
                </c:pt>
                <c:pt idx="31">
                  <c:v>20.353223451237088</c:v>
                </c:pt>
                <c:pt idx="32">
                  <c:v>20.353223451237088</c:v>
                </c:pt>
                <c:pt idx="33">
                  <c:v>23.729121680797363</c:v>
                </c:pt>
                <c:pt idx="34">
                  <c:v>23.729121680797363</c:v>
                </c:pt>
                <c:pt idx="35">
                  <c:v>23.875039871358499</c:v>
                </c:pt>
                <c:pt idx="36">
                  <c:v>23.875039871358499</c:v>
                </c:pt>
                <c:pt idx="37">
                  <c:v>44.352952916948723</c:v>
                </c:pt>
                <c:pt idx="38">
                  <c:v>44.352952916948723</c:v>
                </c:pt>
                <c:pt idx="39">
                  <c:v>45.105351641784402</c:v>
                </c:pt>
                <c:pt idx="40">
                  <c:v>45.105351641784402</c:v>
                </c:pt>
                <c:pt idx="41">
                  <c:v>49.912511029108899</c:v>
                </c:pt>
                <c:pt idx="42">
                  <c:v>49.912511029108899</c:v>
                </c:pt>
                <c:pt idx="43">
                  <c:v>51.941752924598056</c:v>
                </c:pt>
                <c:pt idx="44">
                  <c:v>51.941752924598056</c:v>
                </c:pt>
                <c:pt idx="45">
                  <c:v>52.289882992721409</c:v>
                </c:pt>
                <c:pt idx="46">
                  <c:v>52.289882992721409</c:v>
                </c:pt>
                <c:pt idx="47">
                  <c:v>52.780473907363891</c:v>
                </c:pt>
                <c:pt idx="48">
                  <c:v>52.780473907363891</c:v>
                </c:pt>
                <c:pt idx="49">
                  <c:v>62.184009073495936</c:v>
                </c:pt>
                <c:pt idx="50">
                  <c:v>62.184009073495936</c:v>
                </c:pt>
                <c:pt idx="51">
                  <c:v>64.58541574478879</c:v>
                </c:pt>
                <c:pt idx="52">
                  <c:v>64.58541574478879</c:v>
                </c:pt>
                <c:pt idx="53">
                  <c:v>71.138764843616926</c:v>
                </c:pt>
                <c:pt idx="54">
                  <c:v>71.138764843616926</c:v>
                </c:pt>
                <c:pt idx="55">
                  <c:v>75.972640912705145</c:v>
                </c:pt>
                <c:pt idx="56">
                  <c:v>75.972640912705145</c:v>
                </c:pt>
                <c:pt idx="57">
                  <c:v>79.242764175205039</c:v>
                </c:pt>
                <c:pt idx="58">
                  <c:v>79.242764175205039</c:v>
                </c:pt>
                <c:pt idx="59">
                  <c:v>81.225874186494252</c:v>
                </c:pt>
                <c:pt idx="60">
                  <c:v>81.225874186494252</c:v>
                </c:pt>
                <c:pt idx="61">
                  <c:v>85.711618587546113</c:v>
                </c:pt>
                <c:pt idx="62">
                  <c:v>85.711618587546113</c:v>
                </c:pt>
                <c:pt idx="63">
                  <c:v>90.511199489046462</c:v>
                </c:pt>
                <c:pt idx="64">
                  <c:v>90.511199489046462</c:v>
                </c:pt>
                <c:pt idx="65">
                  <c:v>90.806732218052943</c:v>
                </c:pt>
                <c:pt idx="66">
                  <c:v>90.806732218052943</c:v>
                </c:pt>
                <c:pt idx="67">
                  <c:v>96.751148711365317</c:v>
                </c:pt>
                <c:pt idx="68">
                  <c:v>96.751148711365317</c:v>
                </c:pt>
                <c:pt idx="69">
                  <c:v>99.999999999999972</c:v>
                </c:pt>
              </c:numCache>
            </c:numRef>
          </c:cat>
          <c:val>
            <c:numRef>
              <c:f>'7波及効果グラフ'!$F$11:$BW$11</c:f>
              <c:numCache>
                <c:formatCode>#,##0;"▲ "#,##0</c:formatCode>
                <c:ptCount val="70"/>
                <c:pt idx="16">
                  <c:v>583.29585870558014</c:v>
                </c:pt>
                <c:pt idx="17">
                  <c:v>583.29585870558014</c:v>
                </c:pt>
              </c:numCache>
            </c:numRef>
          </c:val>
          <c:extLst>
            <c:ext xmlns:c16="http://schemas.microsoft.com/office/drawing/2014/chart" uri="{C3380CC4-5D6E-409C-BE32-E72D297353CC}">
              <c16:uniqueId val="{00000008-6580-4ED8-8DC5-B08BC1763C40}"/>
            </c:ext>
          </c:extLst>
        </c:ser>
        <c:ser>
          <c:idx val="9"/>
          <c:order val="9"/>
          <c:spPr>
            <a:solidFill>
              <a:schemeClr val="accent4">
                <a:lumMod val="60000"/>
              </a:schemeClr>
            </a:solidFill>
            <a:ln>
              <a:noFill/>
            </a:ln>
            <a:effectLst/>
          </c:spPr>
          <c:cat>
            <c:numRef>
              <c:f>'7波及効果グラフ'!$F$2:$BW$2</c:f>
              <c:numCache>
                <c:formatCode>0.0_ ;[Red]\-0.0\ </c:formatCode>
                <c:ptCount val="70"/>
                <c:pt idx="0">
                  <c:v>0</c:v>
                </c:pt>
                <c:pt idx="1">
                  <c:v>0.44505910355933886</c:v>
                </c:pt>
                <c:pt idx="2">
                  <c:v>0.44505910355933886</c:v>
                </c:pt>
                <c:pt idx="3">
                  <c:v>0.45433801998171081</c:v>
                </c:pt>
                <c:pt idx="4">
                  <c:v>0.45433801998171081</c:v>
                </c:pt>
                <c:pt idx="5">
                  <c:v>3.0770106642349253</c:v>
                </c:pt>
                <c:pt idx="6">
                  <c:v>3.0770106642349253</c:v>
                </c:pt>
                <c:pt idx="7">
                  <c:v>3.3633011413873035</c:v>
                </c:pt>
                <c:pt idx="8">
                  <c:v>3.3633011413873035</c:v>
                </c:pt>
                <c:pt idx="9">
                  <c:v>4.1336306603045685</c:v>
                </c:pt>
                <c:pt idx="10">
                  <c:v>4.1336306603045685</c:v>
                </c:pt>
                <c:pt idx="11">
                  <c:v>5.7854407883140189</c:v>
                </c:pt>
                <c:pt idx="12">
                  <c:v>5.7854407883140189</c:v>
                </c:pt>
                <c:pt idx="13">
                  <c:v>6.6921761942169491</c:v>
                </c:pt>
                <c:pt idx="14">
                  <c:v>6.6921761942169491</c:v>
                </c:pt>
                <c:pt idx="15">
                  <c:v>8.9399049269107316</c:v>
                </c:pt>
                <c:pt idx="16">
                  <c:v>8.9399049269107316</c:v>
                </c:pt>
                <c:pt idx="17">
                  <c:v>9.6550887889326855</c:v>
                </c:pt>
                <c:pt idx="18">
                  <c:v>9.6550887889326855</c:v>
                </c:pt>
                <c:pt idx="19">
                  <c:v>13.215571745574261</c:v>
                </c:pt>
                <c:pt idx="20">
                  <c:v>13.215571745574261</c:v>
                </c:pt>
                <c:pt idx="21">
                  <c:v>14.005060006284886</c:v>
                </c:pt>
                <c:pt idx="22">
                  <c:v>14.005060006284886</c:v>
                </c:pt>
                <c:pt idx="23">
                  <c:v>15.57860078234159</c:v>
                </c:pt>
                <c:pt idx="24">
                  <c:v>15.57860078234159</c:v>
                </c:pt>
                <c:pt idx="25">
                  <c:v>16.74072452182341</c:v>
                </c:pt>
                <c:pt idx="26">
                  <c:v>16.74072452182341</c:v>
                </c:pt>
                <c:pt idx="27">
                  <c:v>18.865075718487525</c:v>
                </c:pt>
                <c:pt idx="28">
                  <c:v>18.865075718487525</c:v>
                </c:pt>
                <c:pt idx="29">
                  <c:v>19.739683832638267</c:v>
                </c:pt>
                <c:pt idx="30">
                  <c:v>19.739683832638267</c:v>
                </c:pt>
                <c:pt idx="31">
                  <c:v>20.353223451237088</c:v>
                </c:pt>
                <c:pt idx="32">
                  <c:v>20.353223451237088</c:v>
                </c:pt>
                <c:pt idx="33">
                  <c:v>23.729121680797363</c:v>
                </c:pt>
                <c:pt idx="34">
                  <c:v>23.729121680797363</c:v>
                </c:pt>
                <c:pt idx="35">
                  <c:v>23.875039871358499</c:v>
                </c:pt>
                <c:pt idx="36">
                  <c:v>23.875039871358499</c:v>
                </c:pt>
                <c:pt idx="37">
                  <c:v>44.352952916948723</c:v>
                </c:pt>
                <c:pt idx="38">
                  <c:v>44.352952916948723</c:v>
                </c:pt>
                <c:pt idx="39">
                  <c:v>45.105351641784402</c:v>
                </c:pt>
                <c:pt idx="40">
                  <c:v>45.105351641784402</c:v>
                </c:pt>
                <c:pt idx="41">
                  <c:v>49.912511029108899</c:v>
                </c:pt>
                <c:pt idx="42">
                  <c:v>49.912511029108899</c:v>
                </c:pt>
                <c:pt idx="43">
                  <c:v>51.941752924598056</c:v>
                </c:pt>
                <c:pt idx="44">
                  <c:v>51.941752924598056</c:v>
                </c:pt>
                <c:pt idx="45">
                  <c:v>52.289882992721409</c:v>
                </c:pt>
                <c:pt idx="46">
                  <c:v>52.289882992721409</c:v>
                </c:pt>
                <c:pt idx="47">
                  <c:v>52.780473907363891</c:v>
                </c:pt>
                <c:pt idx="48">
                  <c:v>52.780473907363891</c:v>
                </c:pt>
                <c:pt idx="49">
                  <c:v>62.184009073495936</c:v>
                </c:pt>
                <c:pt idx="50">
                  <c:v>62.184009073495936</c:v>
                </c:pt>
                <c:pt idx="51">
                  <c:v>64.58541574478879</c:v>
                </c:pt>
                <c:pt idx="52">
                  <c:v>64.58541574478879</c:v>
                </c:pt>
                <c:pt idx="53">
                  <c:v>71.138764843616926</c:v>
                </c:pt>
                <c:pt idx="54">
                  <c:v>71.138764843616926</c:v>
                </c:pt>
                <c:pt idx="55">
                  <c:v>75.972640912705145</c:v>
                </c:pt>
                <c:pt idx="56">
                  <c:v>75.972640912705145</c:v>
                </c:pt>
                <c:pt idx="57">
                  <c:v>79.242764175205039</c:v>
                </c:pt>
                <c:pt idx="58">
                  <c:v>79.242764175205039</c:v>
                </c:pt>
                <c:pt idx="59">
                  <c:v>81.225874186494252</c:v>
                </c:pt>
                <c:pt idx="60">
                  <c:v>81.225874186494252</c:v>
                </c:pt>
                <c:pt idx="61">
                  <c:v>85.711618587546113</c:v>
                </c:pt>
                <c:pt idx="62">
                  <c:v>85.711618587546113</c:v>
                </c:pt>
                <c:pt idx="63">
                  <c:v>90.511199489046462</c:v>
                </c:pt>
                <c:pt idx="64">
                  <c:v>90.511199489046462</c:v>
                </c:pt>
                <c:pt idx="65">
                  <c:v>90.806732218052943</c:v>
                </c:pt>
                <c:pt idx="66">
                  <c:v>90.806732218052943</c:v>
                </c:pt>
                <c:pt idx="67">
                  <c:v>96.751148711365317</c:v>
                </c:pt>
                <c:pt idx="68">
                  <c:v>96.751148711365317</c:v>
                </c:pt>
                <c:pt idx="69">
                  <c:v>99.999999999999972</c:v>
                </c:pt>
              </c:numCache>
            </c:numRef>
          </c:cat>
          <c:val>
            <c:numRef>
              <c:f>'7波及効果グラフ'!$F$12:$BW$12</c:f>
              <c:numCache>
                <c:formatCode>#,##0;"▲ "#,##0</c:formatCode>
                <c:ptCount val="70"/>
                <c:pt idx="18">
                  <c:v>1665.5397089469732</c:v>
                </c:pt>
                <c:pt idx="19">
                  <c:v>1665.5397089469732</c:v>
                </c:pt>
              </c:numCache>
            </c:numRef>
          </c:val>
          <c:extLst>
            <c:ext xmlns:c16="http://schemas.microsoft.com/office/drawing/2014/chart" uri="{C3380CC4-5D6E-409C-BE32-E72D297353CC}">
              <c16:uniqueId val="{00000009-6580-4ED8-8DC5-B08BC1763C40}"/>
            </c:ext>
          </c:extLst>
        </c:ser>
        <c:ser>
          <c:idx val="10"/>
          <c:order val="10"/>
          <c:spPr>
            <a:solidFill>
              <a:schemeClr val="accent5">
                <a:lumMod val="60000"/>
              </a:schemeClr>
            </a:solidFill>
            <a:ln>
              <a:noFill/>
            </a:ln>
            <a:effectLst/>
          </c:spPr>
          <c:cat>
            <c:numRef>
              <c:f>'7波及効果グラフ'!$F$2:$BW$2</c:f>
              <c:numCache>
                <c:formatCode>0.0_ ;[Red]\-0.0\ </c:formatCode>
                <c:ptCount val="70"/>
                <c:pt idx="0">
                  <c:v>0</c:v>
                </c:pt>
                <c:pt idx="1">
                  <c:v>0.44505910355933886</c:v>
                </c:pt>
                <c:pt idx="2">
                  <c:v>0.44505910355933886</c:v>
                </c:pt>
                <c:pt idx="3">
                  <c:v>0.45433801998171081</c:v>
                </c:pt>
                <c:pt idx="4">
                  <c:v>0.45433801998171081</c:v>
                </c:pt>
                <c:pt idx="5">
                  <c:v>3.0770106642349253</c:v>
                </c:pt>
                <c:pt idx="6">
                  <c:v>3.0770106642349253</c:v>
                </c:pt>
                <c:pt idx="7">
                  <c:v>3.3633011413873035</c:v>
                </c:pt>
                <c:pt idx="8">
                  <c:v>3.3633011413873035</c:v>
                </c:pt>
                <c:pt idx="9">
                  <c:v>4.1336306603045685</c:v>
                </c:pt>
                <c:pt idx="10">
                  <c:v>4.1336306603045685</c:v>
                </c:pt>
                <c:pt idx="11">
                  <c:v>5.7854407883140189</c:v>
                </c:pt>
                <c:pt idx="12">
                  <c:v>5.7854407883140189</c:v>
                </c:pt>
                <c:pt idx="13">
                  <c:v>6.6921761942169491</c:v>
                </c:pt>
                <c:pt idx="14">
                  <c:v>6.6921761942169491</c:v>
                </c:pt>
                <c:pt idx="15">
                  <c:v>8.9399049269107316</c:v>
                </c:pt>
                <c:pt idx="16">
                  <c:v>8.9399049269107316</c:v>
                </c:pt>
                <c:pt idx="17">
                  <c:v>9.6550887889326855</c:v>
                </c:pt>
                <c:pt idx="18">
                  <c:v>9.6550887889326855</c:v>
                </c:pt>
                <c:pt idx="19">
                  <c:v>13.215571745574261</c:v>
                </c:pt>
                <c:pt idx="20">
                  <c:v>13.215571745574261</c:v>
                </c:pt>
                <c:pt idx="21">
                  <c:v>14.005060006284886</c:v>
                </c:pt>
                <c:pt idx="22">
                  <c:v>14.005060006284886</c:v>
                </c:pt>
                <c:pt idx="23">
                  <c:v>15.57860078234159</c:v>
                </c:pt>
                <c:pt idx="24">
                  <c:v>15.57860078234159</c:v>
                </c:pt>
                <c:pt idx="25">
                  <c:v>16.74072452182341</c:v>
                </c:pt>
                <c:pt idx="26">
                  <c:v>16.74072452182341</c:v>
                </c:pt>
                <c:pt idx="27">
                  <c:v>18.865075718487525</c:v>
                </c:pt>
                <c:pt idx="28">
                  <c:v>18.865075718487525</c:v>
                </c:pt>
                <c:pt idx="29">
                  <c:v>19.739683832638267</c:v>
                </c:pt>
                <c:pt idx="30">
                  <c:v>19.739683832638267</c:v>
                </c:pt>
                <c:pt idx="31">
                  <c:v>20.353223451237088</c:v>
                </c:pt>
                <c:pt idx="32">
                  <c:v>20.353223451237088</c:v>
                </c:pt>
                <c:pt idx="33">
                  <c:v>23.729121680797363</c:v>
                </c:pt>
                <c:pt idx="34">
                  <c:v>23.729121680797363</c:v>
                </c:pt>
                <c:pt idx="35">
                  <c:v>23.875039871358499</c:v>
                </c:pt>
                <c:pt idx="36">
                  <c:v>23.875039871358499</c:v>
                </c:pt>
                <c:pt idx="37">
                  <c:v>44.352952916948723</c:v>
                </c:pt>
                <c:pt idx="38">
                  <c:v>44.352952916948723</c:v>
                </c:pt>
                <c:pt idx="39">
                  <c:v>45.105351641784402</c:v>
                </c:pt>
                <c:pt idx="40">
                  <c:v>45.105351641784402</c:v>
                </c:pt>
                <c:pt idx="41">
                  <c:v>49.912511029108899</c:v>
                </c:pt>
                <c:pt idx="42">
                  <c:v>49.912511029108899</c:v>
                </c:pt>
                <c:pt idx="43">
                  <c:v>51.941752924598056</c:v>
                </c:pt>
                <c:pt idx="44">
                  <c:v>51.941752924598056</c:v>
                </c:pt>
                <c:pt idx="45">
                  <c:v>52.289882992721409</c:v>
                </c:pt>
                <c:pt idx="46">
                  <c:v>52.289882992721409</c:v>
                </c:pt>
                <c:pt idx="47">
                  <c:v>52.780473907363891</c:v>
                </c:pt>
                <c:pt idx="48">
                  <c:v>52.780473907363891</c:v>
                </c:pt>
                <c:pt idx="49">
                  <c:v>62.184009073495936</c:v>
                </c:pt>
                <c:pt idx="50">
                  <c:v>62.184009073495936</c:v>
                </c:pt>
                <c:pt idx="51">
                  <c:v>64.58541574478879</c:v>
                </c:pt>
                <c:pt idx="52">
                  <c:v>64.58541574478879</c:v>
                </c:pt>
                <c:pt idx="53">
                  <c:v>71.138764843616926</c:v>
                </c:pt>
                <c:pt idx="54">
                  <c:v>71.138764843616926</c:v>
                </c:pt>
                <c:pt idx="55">
                  <c:v>75.972640912705145</c:v>
                </c:pt>
                <c:pt idx="56">
                  <c:v>75.972640912705145</c:v>
                </c:pt>
                <c:pt idx="57">
                  <c:v>79.242764175205039</c:v>
                </c:pt>
                <c:pt idx="58">
                  <c:v>79.242764175205039</c:v>
                </c:pt>
                <c:pt idx="59">
                  <c:v>81.225874186494252</c:v>
                </c:pt>
                <c:pt idx="60">
                  <c:v>81.225874186494252</c:v>
                </c:pt>
                <c:pt idx="61">
                  <c:v>85.711618587546113</c:v>
                </c:pt>
                <c:pt idx="62">
                  <c:v>85.711618587546113</c:v>
                </c:pt>
                <c:pt idx="63">
                  <c:v>90.511199489046462</c:v>
                </c:pt>
                <c:pt idx="64">
                  <c:v>90.511199489046462</c:v>
                </c:pt>
                <c:pt idx="65">
                  <c:v>90.806732218052943</c:v>
                </c:pt>
                <c:pt idx="66">
                  <c:v>90.806732218052943</c:v>
                </c:pt>
                <c:pt idx="67">
                  <c:v>96.751148711365317</c:v>
                </c:pt>
                <c:pt idx="68">
                  <c:v>96.751148711365317</c:v>
                </c:pt>
                <c:pt idx="69">
                  <c:v>99.999999999999972</c:v>
                </c:pt>
              </c:numCache>
            </c:numRef>
          </c:cat>
          <c:val>
            <c:numRef>
              <c:f>'7波及効果グラフ'!$F$13:$BW$13</c:f>
              <c:numCache>
                <c:formatCode>#,##0;"▲ "#,##0</c:formatCode>
                <c:ptCount val="70"/>
                <c:pt idx="20">
                  <c:v>726.85765984205079</c:v>
                </c:pt>
                <c:pt idx="21">
                  <c:v>726.85765984205079</c:v>
                </c:pt>
              </c:numCache>
            </c:numRef>
          </c:val>
          <c:extLst>
            <c:ext xmlns:c16="http://schemas.microsoft.com/office/drawing/2014/chart" uri="{C3380CC4-5D6E-409C-BE32-E72D297353CC}">
              <c16:uniqueId val="{0000000A-6580-4ED8-8DC5-B08BC1763C40}"/>
            </c:ext>
          </c:extLst>
        </c:ser>
        <c:ser>
          <c:idx val="11"/>
          <c:order val="11"/>
          <c:spPr>
            <a:solidFill>
              <a:schemeClr val="accent6">
                <a:lumMod val="60000"/>
              </a:schemeClr>
            </a:solidFill>
            <a:ln>
              <a:noFill/>
            </a:ln>
            <a:effectLst/>
          </c:spPr>
          <c:cat>
            <c:numRef>
              <c:f>'7波及効果グラフ'!$F$2:$BW$2</c:f>
              <c:numCache>
                <c:formatCode>0.0_ ;[Red]\-0.0\ </c:formatCode>
                <c:ptCount val="70"/>
                <c:pt idx="0">
                  <c:v>0</c:v>
                </c:pt>
                <c:pt idx="1">
                  <c:v>0.44505910355933886</c:v>
                </c:pt>
                <c:pt idx="2">
                  <c:v>0.44505910355933886</c:v>
                </c:pt>
                <c:pt idx="3">
                  <c:v>0.45433801998171081</c:v>
                </c:pt>
                <c:pt idx="4">
                  <c:v>0.45433801998171081</c:v>
                </c:pt>
                <c:pt idx="5">
                  <c:v>3.0770106642349253</c:v>
                </c:pt>
                <c:pt idx="6">
                  <c:v>3.0770106642349253</c:v>
                </c:pt>
                <c:pt idx="7">
                  <c:v>3.3633011413873035</c:v>
                </c:pt>
                <c:pt idx="8">
                  <c:v>3.3633011413873035</c:v>
                </c:pt>
                <c:pt idx="9">
                  <c:v>4.1336306603045685</c:v>
                </c:pt>
                <c:pt idx="10">
                  <c:v>4.1336306603045685</c:v>
                </c:pt>
                <c:pt idx="11">
                  <c:v>5.7854407883140189</c:v>
                </c:pt>
                <c:pt idx="12">
                  <c:v>5.7854407883140189</c:v>
                </c:pt>
                <c:pt idx="13">
                  <c:v>6.6921761942169491</c:v>
                </c:pt>
                <c:pt idx="14">
                  <c:v>6.6921761942169491</c:v>
                </c:pt>
                <c:pt idx="15">
                  <c:v>8.9399049269107316</c:v>
                </c:pt>
                <c:pt idx="16">
                  <c:v>8.9399049269107316</c:v>
                </c:pt>
                <c:pt idx="17">
                  <c:v>9.6550887889326855</c:v>
                </c:pt>
                <c:pt idx="18">
                  <c:v>9.6550887889326855</c:v>
                </c:pt>
                <c:pt idx="19">
                  <c:v>13.215571745574261</c:v>
                </c:pt>
                <c:pt idx="20">
                  <c:v>13.215571745574261</c:v>
                </c:pt>
                <c:pt idx="21">
                  <c:v>14.005060006284886</c:v>
                </c:pt>
                <c:pt idx="22">
                  <c:v>14.005060006284886</c:v>
                </c:pt>
                <c:pt idx="23">
                  <c:v>15.57860078234159</c:v>
                </c:pt>
                <c:pt idx="24">
                  <c:v>15.57860078234159</c:v>
                </c:pt>
                <c:pt idx="25">
                  <c:v>16.74072452182341</c:v>
                </c:pt>
                <c:pt idx="26">
                  <c:v>16.74072452182341</c:v>
                </c:pt>
                <c:pt idx="27">
                  <c:v>18.865075718487525</c:v>
                </c:pt>
                <c:pt idx="28">
                  <c:v>18.865075718487525</c:v>
                </c:pt>
                <c:pt idx="29">
                  <c:v>19.739683832638267</c:v>
                </c:pt>
                <c:pt idx="30">
                  <c:v>19.739683832638267</c:v>
                </c:pt>
                <c:pt idx="31">
                  <c:v>20.353223451237088</c:v>
                </c:pt>
                <c:pt idx="32">
                  <c:v>20.353223451237088</c:v>
                </c:pt>
                <c:pt idx="33">
                  <c:v>23.729121680797363</c:v>
                </c:pt>
                <c:pt idx="34">
                  <c:v>23.729121680797363</c:v>
                </c:pt>
                <c:pt idx="35">
                  <c:v>23.875039871358499</c:v>
                </c:pt>
                <c:pt idx="36">
                  <c:v>23.875039871358499</c:v>
                </c:pt>
                <c:pt idx="37">
                  <c:v>44.352952916948723</c:v>
                </c:pt>
                <c:pt idx="38">
                  <c:v>44.352952916948723</c:v>
                </c:pt>
                <c:pt idx="39">
                  <c:v>45.105351641784402</c:v>
                </c:pt>
                <c:pt idx="40">
                  <c:v>45.105351641784402</c:v>
                </c:pt>
                <c:pt idx="41">
                  <c:v>49.912511029108899</c:v>
                </c:pt>
                <c:pt idx="42">
                  <c:v>49.912511029108899</c:v>
                </c:pt>
                <c:pt idx="43">
                  <c:v>51.941752924598056</c:v>
                </c:pt>
                <c:pt idx="44">
                  <c:v>51.941752924598056</c:v>
                </c:pt>
                <c:pt idx="45">
                  <c:v>52.289882992721409</c:v>
                </c:pt>
                <c:pt idx="46">
                  <c:v>52.289882992721409</c:v>
                </c:pt>
                <c:pt idx="47">
                  <c:v>52.780473907363891</c:v>
                </c:pt>
                <c:pt idx="48">
                  <c:v>52.780473907363891</c:v>
                </c:pt>
                <c:pt idx="49">
                  <c:v>62.184009073495936</c:v>
                </c:pt>
                <c:pt idx="50">
                  <c:v>62.184009073495936</c:v>
                </c:pt>
                <c:pt idx="51">
                  <c:v>64.58541574478879</c:v>
                </c:pt>
                <c:pt idx="52">
                  <c:v>64.58541574478879</c:v>
                </c:pt>
                <c:pt idx="53">
                  <c:v>71.138764843616926</c:v>
                </c:pt>
                <c:pt idx="54">
                  <c:v>71.138764843616926</c:v>
                </c:pt>
                <c:pt idx="55">
                  <c:v>75.972640912705145</c:v>
                </c:pt>
                <c:pt idx="56">
                  <c:v>75.972640912705145</c:v>
                </c:pt>
                <c:pt idx="57">
                  <c:v>79.242764175205039</c:v>
                </c:pt>
                <c:pt idx="58">
                  <c:v>79.242764175205039</c:v>
                </c:pt>
                <c:pt idx="59">
                  <c:v>81.225874186494252</c:v>
                </c:pt>
                <c:pt idx="60">
                  <c:v>81.225874186494252</c:v>
                </c:pt>
                <c:pt idx="61">
                  <c:v>85.711618587546113</c:v>
                </c:pt>
                <c:pt idx="62">
                  <c:v>85.711618587546113</c:v>
                </c:pt>
                <c:pt idx="63">
                  <c:v>90.511199489046462</c:v>
                </c:pt>
                <c:pt idx="64">
                  <c:v>90.511199489046462</c:v>
                </c:pt>
                <c:pt idx="65">
                  <c:v>90.806732218052943</c:v>
                </c:pt>
                <c:pt idx="66">
                  <c:v>90.806732218052943</c:v>
                </c:pt>
                <c:pt idx="67">
                  <c:v>96.751148711365317</c:v>
                </c:pt>
                <c:pt idx="68">
                  <c:v>96.751148711365317</c:v>
                </c:pt>
                <c:pt idx="69">
                  <c:v>99.999999999999972</c:v>
                </c:pt>
              </c:numCache>
            </c:numRef>
          </c:cat>
          <c:val>
            <c:numRef>
              <c:f>'7波及効果グラフ'!$F$14:$BW$14</c:f>
              <c:numCache>
                <c:formatCode>#,##0;"▲ "#,##0</c:formatCode>
                <c:ptCount val="70"/>
                <c:pt idx="22">
                  <c:v>2007.7005985082021</c:v>
                </c:pt>
                <c:pt idx="23">
                  <c:v>2007.7005985082021</c:v>
                </c:pt>
              </c:numCache>
            </c:numRef>
          </c:val>
          <c:extLst>
            <c:ext xmlns:c16="http://schemas.microsoft.com/office/drawing/2014/chart" uri="{C3380CC4-5D6E-409C-BE32-E72D297353CC}">
              <c16:uniqueId val="{0000000B-6580-4ED8-8DC5-B08BC1763C40}"/>
            </c:ext>
          </c:extLst>
        </c:ser>
        <c:ser>
          <c:idx val="12"/>
          <c:order val="12"/>
          <c:spPr>
            <a:solidFill>
              <a:schemeClr val="accent1">
                <a:lumMod val="80000"/>
                <a:lumOff val="20000"/>
              </a:schemeClr>
            </a:solidFill>
            <a:ln>
              <a:noFill/>
            </a:ln>
            <a:effectLst/>
          </c:spPr>
          <c:cat>
            <c:numRef>
              <c:f>'7波及効果グラフ'!$F$2:$BW$2</c:f>
              <c:numCache>
                <c:formatCode>0.0_ ;[Red]\-0.0\ </c:formatCode>
                <c:ptCount val="70"/>
                <c:pt idx="0">
                  <c:v>0</c:v>
                </c:pt>
                <c:pt idx="1">
                  <c:v>0.44505910355933886</c:v>
                </c:pt>
                <c:pt idx="2">
                  <c:v>0.44505910355933886</c:v>
                </c:pt>
                <c:pt idx="3">
                  <c:v>0.45433801998171081</c:v>
                </c:pt>
                <c:pt idx="4">
                  <c:v>0.45433801998171081</c:v>
                </c:pt>
                <c:pt idx="5">
                  <c:v>3.0770106642349253</c:v>
                </c:pt>
                <c:pt idx="6">
                  <c:v>3.0770106642349253</c:v>
                </c:pt>
                <c:pt idx="7">
                  <c:v>3.3633011413873035</c:v>
                </c:pt>
                <c:pt idx="8">
                  <c:v>3.3633011413873035</c:v>
                </c:pt>
                <c:pt idx="9">
                  <c:v>4.1336306603045685</c:v>
                </c:pt>
                <c:pt idx="10">
                  <c:v>4.1336306603045685</c:v>
                </c:pt>
                <c:pt idx="11">
                  <c:v>5.7854407883140189</c:v>
                </c:pt>
                <c:pt idx="12">
                  <c:v>5.7854407883140189</c:v>
                </c:pt>
                <c:pt idx="13">
                  <c:v>6.6921761942169491</c:v>
                </c:pt>
                <c:pt idx="14">
                  <c:v>6.6921761942169491</c:v>
                </c:pt>
                <c:pt idx="15">
                  <c:v>8.9399049269107316</c:v>
                </c:pt>
                <c:pt idx="16">
                  <c:v>8.9399049269107316</c:v>
                </c:pt>
                <c:pt idx="17">
                  <c:v>9.6550887889326855</c:v>
                </c:pt>
                <c:pt idx="18">
                  <c:v>9.6550887889326855</c:v>
                </c:pt>
                <c:pt idx="19">
                  <c:v>13.215571745574261</c:v>
                </c:pt>
                <c:pt idx="20">
                  <c:v>13.215571745574261</c:v>
                </c:pt>
                <c:pt idx="21">
                  <c:v>14.005060006284886</c:v>
                </c:pt>
                <c:pt idx="22">
                  <c:v>14.005060006284886</c:v>
                </c:pt>
                <c:pt idx="23">
                  <c:v>15.57860078234159</c:v>
                </c:pt>
                <c:pt idx="24">
                  <c:v>15.57860078234159</c:v>
                </c:pt>
                <c:pt idx="25">
                  <c:v>16.74072452182341</c:v>
                </c:pt>
                <c:pt idx="26">
                  <c:v>16.74072452182341</c:v>
                </c:pt>
                <c:pt idx="27">
                  <c:v>18.865075718487525</c:v>
                </c:pt>
                <c:pt idx="28">
                  <c:v>18.865075718487525</c:v>
                </c:pt>
                <c:pt idx="29">
                  <c:v>19.739683832638267</c:v>
                </c:pt>
                <c:pt idx="30">
                  <c:v>19.739683832638267</c:v>
                </c:pt>
                <c:pt idx="31">
                  <c:v>20.353223451237088</c:v>
                </c:pt>
                <c:pt idx="32">
                  <c:v>20.353223451237088</c:v>
                </c:pt>
                <c:pt idx="33">
                  <c:v>23.729121680797363</c:v>
                </c:pt>
                <c:pt idx="34">
                  <c:v>23.729121680797363</c:v>
                </c:pt>
                <c:pt idx="35">
                  <c:v>23.875039871358499</c:v>
                </c:pt>
                <c:pt idx="36">
                  <c:v>23.875039871358499</c:v>
                </c:pt>
                <c:pt idx="37">
                  <c:v>44.352952916948723</c:v>
                </c:pt>
                <c:pt idx="38">
                  <c:v>44.352952916948723</c:v>
                </c:pt>
                <c:pt idx="39">
                  <c:v>45.105351641784402</c:v>
                </c:pt>
                <c:pt idx="40">
                  <c:v>45.105351641784402</c:v>
                </c:pt>
                <c:pt idx="41">
                  <c:v>49.912511029108899</c:v>
                </c:pt>
                <c:pt idx="42">
                  <c:v>49.912511029108899</c:v>
                </c:pt>
                <c:pt idx="43">
                  <c:v>51.941752924598056</c:v>
                </c:pt>
                <c:pt idx="44">
                  <c:v>51.941752924598056</c:v>
                </c:pt>
                <c:pt idx="45">
                  <c:v>52.289882992721409</c:v>
                </c:pt>
                <c:pt idx="46">
                  <c:v>52.289882992721409</c:v>
                </c:pt>
                <c:pt idx="47">
                  <c:v>52.780473907363891</c:v>
                </c:pt>
                <c:pt idx="48">
                  <c:v>52.780473907363891</c:v>
                </c:pt>
                <c:pt idx="49">
                  <c:v>62.184009073495936</c:v>
                </c:pt>
                <c:pt idx="50">
                  <c:v>62.184009073495936</c:v>
                </c:pt>
                <c:pt idx="51">
                  <c:v>64.58541574478879</c:v>
                </c:pt>
                <c:pt idx="52">
                  <c:v>64.58541574478879</c:v>
                </c:pt>
                <c:pt idx="53">
                  <c:v>71.138764843616926</c:v>
                </c:pt>
                <c:pt idx="54">
                  <c:v>71.138764843616926</c:v>
                </c:pt>
                <c:pt idx="55">
                  <c:v>75.972640912705145</c:v>
                </c:pt>
                <c:pt idx="56">
                  <c:v>75.972640912705145</c:v>
                </c:pt>
                <c:pt idx="57">
                  <c:v>79.242764175205039</c:v>
                </c:pt>
                <c:pt idx="58">
                  <c:v>79.242764175205039</c:v>
                </c:pt>
                <c:pt idx="59">
                  <c:v>81.225874186494252</c:v>
                </c:pt>
                <c:pt idx="60">
                  <c:v>81.225874186494252</c:v>
                </c:pt>
                <c:pt idx="61">
                  <c:v>85.711618587546113</c:v>
                </c:pt>
                <c:pt idx="62">
                  <c:v>85.711618587546113</c:v>
                </c:pt>
                <c:pt idx="63">
                  <c:v>90.511199489046462</c:v>
                </c:pt>
                <c:pt idx="64">
                  <c:v>90.511199489046462</c:v>
                </c:pt>
                <c:pt idx="65">
                  <c:v>90.806732218052943</c:v>
                </c:pt>
                <c:pt idx="66">
                  <c:v>90.806732218052943</c:v>
                </c:pt>
                <c:pt idx="67">
                  <c:v>96.751148711365317</c:v>
                </c:pt>
                <c:pt idx="68">
                  <c:v>96.751148711365317</c:v>
                </c:pt>
                <c:pt idx="69">
                  <c:v>99.999999999999972</c:v>
                </c:pt>
              </c:numCache>
            </c:numRef>
          </c:cat>
          <c:val>
            <c:numRef>
              <c:f>'7波及効果グラフ'!$F$15:$BW$15</c:f>
              <c:numCache>
                <c:formatCode>#,##0;"▲ "#,##0</c:formatCode>
                <c:ptCount val="70"/>
                <c:pt idx="24">
                  <c:v>459.29311526983304</c:v>
                </c:pt>
                <c:pt idx="25">
                  <c:v>459.29311526983304</c:v>
                </c:pt>
              </c:numCache>
            </c:numRef>
          </c:val>
          <c:extLst>
            <c:ext xmlns:c16="http://schemas.microsoft.com/office/drawing/2014/chart" uri="{C3380CC4-5D6E-409C-BE32-E72D297353CC}">
              <c16:uniqueId val="{0000000C-6580-4ED8-8DC5-B08BC1763C40}"/>
            </c:ext>
          </c:extLst>
        </c:ser>
        <c:ser>
          <c:idx val="13"/>
          <c:order val="13"/>
          <c:spPr>
            <a:solidFill>
              <a:schemeClr val="accent2">
                <a:lumMod val="80000"/>
                <a:lumOff val="20000"/>
              </a:schemeClr>
            </a:solidFill>
            <a:ln>
              <a:noFill/>
            </a:ln>
            <a:effectLst/>
          </c:spPr>
          <c:cat>
            <c:numRef>
              <c:f>'7波及効果グラフ'!$F$2:$BW$2</c:f>
              <c:numCache>
                <c:formatCode>0.0_ ;[Red]\-0.0\ </c:formatCode>
                <c:ptCount val="70"/>
                <c:pt idx="0">
                  <c:v>0</c:v>
                </c:pt>
                <c:pt idx="1">
                  <c:v>0.44505910355933886</c:v>
                </c:pt>
                <c:pt idx="2">
                  <c:v>0.44505910355933886</c:v>
                </c:pt>
                <c:pt idx="3">
                  <c:v>0.45433801998171081</c:v>
                </c:pt>
                <c:pt idx="4">
                  <c:v>0.45433801998171081</c:v>
                </c:pt>
                <c:pt idx="5">
                  <c:v>3.0770106642349253</c:v>
                </c:pt>
                <c:pt idx="6">
                  <c:v>3.0770106642349253</c:v>
                </c:pt>
                <c:pt idx="7">
                  <c:v>3.3633011413873035</c:v>
                </c:pt>
                <c:pt idx="8">
                  <c:v>3.3633011413873035</c:v>
                </c:pt>
                <c:pt idx="9">
                  <c:v>4.1336306603045685</c:v>
                </c:pt>
                <c:pt idx="10">
                  <c:v>4.1336306603045685</c:v>
                </c:pt>
                <c:pt idx="11">
                  <c:v>5.7854407883140189</c:v>
                </c:pt>
                <c:pt idx="12">
                  <c:v>5.7854407883140189</c:v>
                </c:pt>
                <c:pt idx="13">
                  <c:v>6.6921761942169491</c:v>
                </c:pt>
                <c:pt idx="14">
                  <c:v>6.6921761942169491</c:v>
                </c:pt>
                <c:pt idx="15">
                  <c:v>8.9399049269107316</c:v>
                </c:pt>
                <c:pt idx="16">
                  <c:v>8.9399049269107316</c:v>
                </c:pt>
                <c:pt idx="17">
                  <c:v>9.6550887889326855</c:v>
                </c:pt>
                <c:pt idx="18">
                  <c:v>9.6550887889326855</c:v>
                </c:pt>
                <c:pt idx="19">
                  <c:v>13.215571745574261</c:v>
                </c:pt>
                <c:pt idx="20">
                  <c:v>13.215571745574261</c:v>
                </c:pt>
                <c:pt idx="21">
                  <c:v>14.005060006284886</c:v>
                </c:pt>
                <c:pt idx="22">
                  <c:v>14.005060006284886</c:v>
                </c:pt>
                <c:pt idx="23">
                  <c:v>15.57860078234159</c:v>
                </c:pt>
                <c:pt idx="24">
                  <c:v>15.57860078234159</c:v>
                </c:pt>
                <c:pt idx="25">
                  <c:v>16.74072452182341</c:v>
                </c:pt>
                <c:pt idx="26">
                  <c:v>16.74072452182341</c:v>
                </c:pt>
                <c:pt idx="27">
                  <c:v>18.865075718487525</c:v>
                </c:pt>
                <c:pt idx="28">
                  <c:v>18.865075718487525</c:v>
                </c:pt>
                <c:pt idx="29">
                  <c:v>19.739683832638267</c:v>
                </c:pt>
                <c:pt idx="30">
                  <c:v>19.739683832638267</c:v>
                </c:pt>
                <c:pt idx="31">
                  <c:v>20.353223451237088</c:v>
                </c:pt>
                <c:pt idx="32">
                  <c:v>20.353223451237088</c:v>
                </c:pt>
                <c:pt idx="33">
                  <c:v>23.729121680797363</c:v>
                </c:pt>
                <c:pt idx="34">
                  <c:v>23.729121680797363</c:v>
                </c:pt>
                <c:pt idx="35">
                  <c:v>23.875039871358499</c:v>
                </c:pt>
                <c:pt idx="36">
                  <c:v>23.875039871358499</c:v>
                </c:pt>
                <c:pt idx="37">
                  <c:v>44.352952916948723</c:v>
                </c:pt>
                <c:pt idx="38">
                  <c:v>44.352952916948723</c:v>
                </c:pt>
                <c:pt idx="39">
                  <c:v>45.105351641784402</c:v>
                </c:pt>
                <c:pt idx="40">
                  <c:v>45.105351641784402</c:v>
                </c:pt>
                <c:pt idx="41">
                  <c:v>49.912511029108899</c:v>
                </c:pt>
                <c:pt idx="42">
                  <c:v>49.912511029108899</c:v>
                </c:pt>
                <c:pt idx="43">
                  <c:v>51.941752924598056</c:v>
                </c:pt>
                <c:pt idx="44">
                  <c:v>51.941752924598056</c:v>
                </c:pt>
                <c:pt idx="45">
                  <c:v>52.289882992721409</c:v>
                </c:pt>
                <c:pt idx="46">
                  <c:v>52.289882992721409</c:v>
                </c:pt>
                <c:pt idx="47">
                  <c:v>52.780473907363891</c:v>
                </c:pt>
                <c:pt idx="48">
                  <c:v>52.780473907363891</c:v>
                </c:pt>
                <c:pt idx="49">
                  <c:v>62.184009073495936</c:v>
                </c:pt>
                <c:pt idx="50">
                  <c:v>62.184009073495936</c:v>
                </c:pt>
                <c:pt idx="51">
                  <c:v>64.58541574478879</c:v>
                </c:pt>
                <c:pt idx="52">
                  <c:v>64.58541574478879</c:v>
                </c:pt>
                <c:pt idx="53">
                  <c:v>71.138764843616926</c:v>
                </c:pt>
                <c:pt idx="54">
                  <c:v>71.138764843616926</c:v>
                </c:pt>
                <c:pt idx="55">
                  <c:v>75.972640912705145</c:v>
                </c:pt>
                <c:pt idx="56">
                  <c:v>75.972640912705145</c:v>
                </c:pt>
                <c:pt idx="57">
                  <c:v>79.242764175205039</c:v>
                </c:pt>
                <c:pt idx="58">
                  <c:v>79.242764175205039</c:v>
                </c:pt>
                <c:pt idx="59">
                  <c:v>81.225874186494252</c:v>
                </c:pt>
                <c:pt idx="60">
                  <c:v>81.225874186494252</c:v>
                </c:pt>
                <c:pt idx="61">
                  <c:v>85.711618587546113</c:v>
                </c:pt>
                <c:pt idx="62">
                  <c:v>85.711618587546113</c:v>
                </c:pt>
                <c:pt idx="63">
                  <c:v>90.511199489046462</c:v>
                </c:pt>
                <c:pt idx="64">
                  <c:v>90.511199489046462</c:v>
                </c:pt>
                <c:pt idx="65">
                  <c:v>90.806732218052943</c:v>
                </c:pt>
                <c:pt idx="66">
                  <c:v>90.806732218052943</c:v>
                </c:pt>
                <c:pt idx="67">
                  <c:v>96.751148711365317</c:v>
                </c:pt>
                <c:pt idx="68">
                  <c:v>96.751148711365317</c:v>
                </c:pt>
                <c:pt idx="69">
                  <c:v>99.999999999999972</c:v>
                </c:pt>
              </c:numCache>
            </c:numRef>
          </c:cat>
          <c:val>
            <c:numRef>
              <c:f>'7波及効果グラフ'!$F$16:$BW$16</c:f>
              <c:numCache>
                <c:formatCode>#,##0;"▲ "#,##0</c:formatCode>
                <c:ptCount val="70"/>
                <c:pt idx="26">
                  <c:v>394.64944075695234</c:v>
                </c:pt>
                <c:pt idx="27">
                  <c:v>394.64944075695234</c:v>
                </c:pt>
              </c:numCache>
            </c:numRef>
          </c:val>
          <c:extLst>
            <c:ext xmlns:c16="http://schemas.microsoft.com/office/drawing/2014/chart" uri="{C3380CC4-5D6E-409C-BE32-E72D297353CC}">
              <c16:uniqueId val="{0000000D-6580-4ED8-8DC5-B08BC1763C40}"/>
            </c:ext>
          </c:extLst>
        </c:ser>
        <c:ser>
          <c:idx val="14"/>
          <c:order val="14"/>
          <c:spPr>
            <a:solidFill>
              <a:schemeClr val="accent3">
                <a:lumMod val="80000"/>
                <a:lumOff val="20000"/>
              </a:schemeClr>
            </a:solidFill>
            <a:ln>
              <a:noFill/>
            </a:ln>
            <a:effectLst/>
          </c:spPr>
          <c:cat>
            <c:numRef>
              <c:f>'7波及効果グラフ'!$F$2:$BW$2</c:f>
              <c:numCache>
                <c:formatCode>0.0_ ;[Red]\-0.0\ </c:formatCode>
                <c:ptCount val="70"/>
                <c:pt idx="0">
                  <c:v>0</c:v>
                </c:pt>
                <c:pt idx="1">
                  <c:v>0.44505910355933886</c:v>
                </c:pt>
                <c:pt idx="2">
                  <c:v>0.44505910355933886</c:v>
                </c:pt>
                <c:pt idx="3">
                  <c:v>0.45433801998171081</c:v>
                </c:pt>
                <c:pt idx="4">
                  <c:v>0.45433801998171081</c:v>
                </c:pt>
                <c:pt idx="5">
                  <c:v>3.0770106642349253</c:v>
                </c:pt>
                <c:pt idx="6">
                  <c:v>3.0770106642349253</c:v>
                </c:pt>
                <c:pt idx="7">
                  <c:v>3.3633011413873035</c:v>
                </c:pt>
                <c:pt idx="8">
                  <c:v>3.3633011413873035</c:v>
                </c:pt>
                <c:pt idx="9">
                  <c:v>4.1336306603045685</c:v>
                </c:pt>
                <c:pt idx="10">
                  <c:v>4.1336306603045685</c:v>
                </c:pt>
                <c:pt idx="11">
                  <c:v>5.7854407883140189</c:v>
                </c:pt>
                <c:pt idx="12">
                  <c:v>5.7854407883140189</c:v>
                </c:pt>
                <c:pt idx="13">
                  <c:v>6.6921761942169491</c:v>
                </c:pt>
                <c:pt idx="14">
                  <c:v>6.6921761942169491</c:v>
                </c:pt>
                <c:pt idx="15">
                  <c:v>8.9399049269107316</c:v>
                </c:pt>
                <c:pt idx="16">
                  <c:v>8.9399049269107316</c:v>
                </c:pt>
                <c:pt idx="17">
                  <c:v>9.6550887889326855</c:v>
                </c:pt>
                <c:pt idx="18">
                  <c:v>9.6550887889326855</c:v>
                </c:pt>
                <c:pt idx="19">
                  <c:v>13.215571745574261</c:v>
                </c:pt>
                <c:pt idx="20">
                  <c:v>13.215571745574261</c:v>
                </c:pt>
                <c:pt idx="21">
                  <c:v>14.005060006284886</c:v>
                </c:pt>
                <c:pt idx="22">
                  <c:v>14.005060006284886</c:v>
                </c:pt>
                <c:pt idx="23">
                  <c:v>15.57860078234159</c:v>
                </c:pt>
                <c:pt idx="24">
                  <c:v>15.57860078234159</c:v>
                </c:pt>
                <c:pt idx="25">
                  <c:v>16.74072452182341</c:v>
                </c:pt>
                <c:pt idx="26">
                  <c:v>16.74072452182341</c:v>
                </c:pt>
                <c:pt idx="27">
                  <c:v>18.865075718487525</c:v>
                </c:pt>
                <c:pt idx="28">
                  <c:v>18.865075718487525</c:v>
                </c:pt>
                <c:pt idx="29">
                  <c:v>19.739683832638267</c:v>
                </c:pt>
                <c:pt idx="30">
                  <c:v>19.739683832638267</c:v>
                </c:pt>
                <c:pt idx="31">
                  <c:v>20.353223451237088</c:v>
                </c:pt>
                <c:pt idx="32">
                  <c:v>20.353223451237088</c:v>
                </c:pt>
                <c:pt idx="33">
                  <c:v>23.729121680797363</c:v>
                </c:pt>
                <c:pt idx="34">
                  <c:v>23.729121680797363</c:v>
                </c:pt>
                <c:pt idx="35">
                  <c:v>23.875039871358499</c:v>
                </c:pt>
                <c:pt idx="36">
                  <c:v>23.875039871358499</c:v>
                </c:pt>
                <c:pt idx="37">
                  <c:v>44.352952916948723</c:v>
                </c:pt>
                <c:pt idx="38">
                  <c:v>44.352952916948723</c:v>
                </c:pt>
                <c:pt idx="39">
                  <c:v>45.105351641784402</c:v>
                </c:pt>
                <c:pt idx="40">
                  <c:v>45.105351641784402</c:v>
                </c:pt>
                <c:pt idx="41">
                  <c:v>49.912511029108899</c:v>
                </c:pt>
                <c:pt idx="42">
                  <c:v>49.912511029108899</c:v>
                </c:pt>
                <c:pt idx="43">
                  <c:v>51.941752924598056</c:v>
                </c:pt>
                <c:pt idx="44">
                  <c:v>51.941752924598056</c:v>
                </c:pt>
                <c:pt idx="45">
                  <c:v>52.289882992721409</c:v>
                </c:pt>
                <c:pt idx="46">
                  <c:v>52.289882992721409</c:v>
                </c:pt>
                <c:pt idx="47">
                  <c:v>52.780473907363891</c:v>
                </c:pt>
                <c:pt idx="48">
                  <c:v>52.780473907363891</c:v>
                </c:pt>
                <c:pt idx="49">
                  <c:v>62.184009073495936</c:v>
                </c:pt>
                <c:pt idx="50">
                  <c:v>62.184009073495936</c:v>
                </c:pt>
                <c:pt idx="51">
                  <c:v>64.58541574478879</c:v>
                </c:pt>
                <c:pt idx="52">
                  <c:v>64.58541574478879</c:v>
                </c:pt>
                <c:pt idx="53">
                  <c:v>71.138764843616926</c:v>
                </c:pt>
                <c:pt idx="54">
                  <c:v>71.138764843616926</c:v>
                </c:pt>
                <c:pt idx="55">
                  <c:v>75.972640912705145</c:v>
                </c:pt>
                <c:pt idx="56">
                  <c:v>75.972640912705145</c:v>
                </c:pt>
                <c:pt idx="57">
                  <c:v>79.242764175205039</c:v>
                </c:pt>
                <c:pt idx="58">
                  <c:v>79.242764175205039</c:v>
                </c:pt>
                <c:pt idx="59">
                  <c:v>81.225874186494252</c:v>
                </c:pt>
                <c:pt idx="60">
                  <c:v>81.225874186494252</c:v>
                </c:pt>
                <c:pt idx="61">
                  <c:v>85.711618587546113</c:v>
                </c:pt>
                <c:pt idx="62">
                  <c:v>85.711618587546113</c:v>
                </c:pt>
                <c:pt idx="63">
                  <c:v>90.511199489046462</c:v>
                </c:pt>
                <c:pt idx="64">
                  <c:v>90.511199489046462</c:v>
                </c:pt>
                <c:pt idx="65">
                  <c:v>90.806732218052943</c:v>
                </c:pt>
                <c:pt idx="66">
                  <c:v>90.806732218052943</c:v>
                </c:pt>
                <c:pt idx="67">
                  <c:v>96.751148711365317</c:v>
                </c:pt>
                <c:pt idx="68">
                  <c:v>96.751148711365317</c:v>
                </c:pt>
                <c:pt idx="69">
                  <c:v>99.999999999999972</c:v>
                </c:pt>
              </c:numCache>
            </c:numRef>
          </c:cat>
          <c:val>
            <c:numRef>
              <c:f>'7波及効果グラフ'!$F$17:$BW$17</c:f>
              <c:numCache>
                <c:formatCode>#,##0;"▲ "#,##0</c:formatCode>
                <c:ptCount val="70"/>
                <c:pt idx="28">
                  <c:v>347.24994447733724</c:v>
                </c:pt>
                <c:pt idx="29">
                  <c:v>347.24994447733724</c:v>
                </c:pt>
              </c:numCache>
            </c:numRef>
          </c:val>
          <c:extLst>
            <c:ext xmlns:c16="http://schemas.microsoft.com/office/drawing/2014/chart" uri="{C3380CC4-5D6E-409C-BE32-E72D297353CC}">
              <c16:uniqueId val="{0000000E-6580-4ED8-8DC5-B08BC1763C40}"/>
            </c:ext>
          </c:extLst>
        </c:ser>
        <c:ser>
          <c:idx val="15"/>
          <c:order val="15"/>
          <c:spPr>
            <a:solidFill>
              <a:schemeClr val="accent4">
                <a:lumMod val="80000"/>
                <a:lumOff val="20000"/>
              </a:schemeClr>
            </a:solidFill>
            <a:ln>
              <a:noFill/>
            </a:ln>
            <a:effectLst/>
          </c:spPr>
          <c:cat>
            <c:numRef>
              <c:f>'7波及効果グラフ'!$F$2:$BW$2</c:f>
              <c:numCache>
                <c:formatCode>0.0_ ;[Red]\-0.0\ </c:formatCode>
                <c:ptCount val="70"/>
                <c:pt idx="0">
                  <c:v>0</c:v>
                </c:pt>
                <c:pt idx="1">
                  <c:v>0.44505910355933886</c:v>
                </c:pt>
                <c:pt idx="2">
                  <c:v>0.44505910355933886</c:v>
                </c:pt>
                <c:pt idx="3">
                  <c:v>0.45433801998171081</c:v>
                </c:pt>
                <c:pt idx="4">
                  <c:v>0.45433801998171081</c:v>
                </c:pt>
                <c:pt idx="5">
                  <c:v>3.0770106642349253</c:v>
                </c:pt>
                <c:pt idx="6">
                  <c:v>3.0770106642349253</c:v>
                </c:pt>
                <c:pt idx="7">
                  <c:v>3.3633011413873035</c:v>
                </c:pt>
                <c:pt idx="8">
                  <c:v>3.3633011413873035</c:v>
                </c:pt>
                <c:pt idx="9">
                  <c:v>4.1336306603045685</c:v>
                </c:pt>
                <c:pt idx="10">
                  <c:v>4.1336306603045685</c:v>
                </c:pt>
                <c:pt idx="11">
                  <c:v>5.7854407883140189</c:v>
                </c:pt>
                <c:pt idx="12">
                  <c:v>5.7854407883140189</c:v>
                </c:pt>
                <c:pt idx="13">
                  <c:v>6.6921761942169491</c:v>
                </c:pt>
                <c:pt idx="14">
                  <c:v>6.6921761942169491</c:v>
                </c:pt>
                <c:pt idx="15">
                  <c:v>8.9399049269107316</c:v>
                </c:pt>
                <c:pt idx="16">
                  <c:v>8.9399049269107316</c:v>
                </c:pt>
                <c:pt idx="17">
                  <c:v>9.6550887889326855</c:v>
                </c:pt>
                <c:pt idx="18">
                  <c:v>9.6550887889326855</c:v>
                </c:pt>
                <c:pt idx="19">
                  <c:v>13.215571745574261</c:v>
                </c:pt>
                <c:pt idx="20">
                  <c:v>13.215571745574261</c:v>
                </c:pt>
                <c:pt idx="21">
                  <c:v>14.005060006284886</c:v>
                </c:pt>
                <c:pt idx="22">
                  <c:v>14.005060006284886</c:v>
                </c:pt>
                <c:pt idx="23">
                  <c:v>15.57860078234159</c:v>
                </c:pt>
                <c:pt idx="24">
                  <c:v>15.57860078234159</c:v>
                </c:pt>
                <c:pt idx="25">
                  <c:v>16.74072452182341</c:v>
                </c:pt>
                <c:pt idx="26">
                  <c:v>16.74072452182341</c:v>
                </c:pt>
                <c:pt idx="27">
                  <c:v>18.865075718487525</c:v>
                </c:pt>
                <c:pt idx="28">
                  <c:v>18.865075718487525</c:v>
                </c:pt>
                <c:pt idx="29">
                  <c:v>19.739683832638267</c:v>
                </c:pt>
                <c:pt idx="30">
                  <c:v>19.739683832638267</c:v>
                </c:pt>
                <c:pt idx="31">
                  <c:v>20.353223451237088</c:v>
                </c:pt>
                <c:pt idx="32">
                  <c:v>20.353223451237088</c:v>
                </c:pt>
                <c:pt idx="33">
                  <c:v>23.729121680797363</c:v>
                </c:pt>
                <c:pt idx="34">
                  <c:v>23.729121680797363</c:v>
                </c:pt>
                <c:pt idx="35">
                  <c:v>23.875039871358499</c:v>
                </c:pt>
                <c:pt idx="36">
                  <c:v>23.875039871358499</c:v>
                </c:pt>
                <c:pt idx="37">
                  <c:v>44.352952916948723</c:v>
                </c:pt>
                <c:pt idx="38">
                  <c:v>44.352952916948723</c:v>
                </c:pt>
                <c:pt idx="39">
                  <c:v>45.105351641784402</c:v>
                </c:pt>
                <c:pt idx="40">
                  <c:v>45.105351641784402</c:v>
                </c:pt>
                <c:pt idx="41">
                  <c:v>49.912511029108899</c:v>
                </c:pt>
                <c:pt idx="42">
                  <c:v>49.912511029108899</c:v>
                </c:pt>
                <c:pt idx="43">
                  <c:v>51.941752924598056</c:v>
                </c:pt>
                <c:pt idx="44">
                  <c:v>51.941752924598056</c:v>
                </c:pt>
                <c:pt idx="45">
                  <c:v>52.289882992721409</c:v>
                </c:pt>
                <c:pt idx="46">
                  <c:v>52.289882992721409</c:v>
                </c:pt>
                <c:pt idx="47">
                  <c:v>52.780473907363891</c:v>
                </c:pt>
                <c:pt idx="48">
                  <c:v>52.780473907363891</c:v>
                </c:pt>
                <c:pt idx="49">
                  <c:v>62.184009073495936</c:v>
                </c:pt>
                <c:pt idx="50">
                  <c:v>62.184009073495936</c:v>
                </c:pt>
                <c:pt idx="51">
                  <c:v>64.58541574478879</c:v>
                </c:pt>
                <c:pt idx="52">
                  <c:v>64.58541574478879</c:v>
                </c:pt>
                <c:pt idx="53">
                  <c:v>71.138764843616926</c:v>
                </c:pt>
                <c:pt idx="54">
                  <c:v>71.138764843616926</c:v>
                </c:pt>
                <c:pt idx="55">
                  <c:v>75.972640912705145</c:v>
                </c:pt>
                <c:pt idx="56">
                  <c:v>75.972640912705145</c:v>
                </c:pt>
                <c:pt idx="57">
                  <c:v>79.242764175205039</c:v>
                </c:pt>
                <c:pt idx="58">
                  <c:v>79.242764175205039</c:v>
                </c:pt>
                <c:pt idx="59">
                  <c:v>81.225874186494252</c:v>
                </c:pt>
                <c:pt idx="60">
                  <c:v>81.225874186494252</c:v>
                </c:pt>
                <c:pt idx="61">
                  <c:v>85.711618587546113</c:v>
                </c:pt>
                <c:pt idx="62">
                  <c:v>85.711618587546113</c:v>
                </c:pt>
                <c:pt idx="63">
                  <c:v>90.511199489046462</c:v>
                </c:pt>
                <c:pt idx="64">
                  <c:v>90.511199489046462</c:v>
                </c:pt>
                <c:pt idx="65">
                  <c:v>90.806732218052943</c:v>
                </c:pt>
                <c:pt idx="66">
                  <c:v>90.806732218052943</c:v>
                </c:pt>
                <c:pt idx="67">
                  <c:v>96.751148711365317</c:v>
                </c:pt>
                <c:pt idx="68">
                  <c:v>96.751148711365317</c:v>
                </c:pt>
                <c:pt idx="69">
                  <c:v>99.999999999999972</c:v>
                </c:pt>
              </c:numCache>
            </c:numRef>
          </c:cat>
          <c:val>
            <c:numRef>
              <c:f>'7波及効果グラフ'!$F$18:$BW$18</c:f>
              <c:numCache>
                <c:formatCode>#,##0;"▲ "#,##0</c:formatCode>
                <c:ptCount val="70"/>
                <c:pt idx="30">
                  <c:v>377.57419338710793</c:v>
                </c:pt>
                <c:pt idx="31">
                  <c:v>377.57419338710793</c:v>
                </c:pt>
              </c:numCache>
            </c:numRef>
          </c:val>
          <c:extLst>
            <c:ext xmlns:c16="http://schemas.microsoft.com/office/drawing/2014/chart" uri="{C3380CC4-5D6E-409C-BE32-E72D297353CC}">
              <c16:uniqueId val="{0000000F-6580-4ED8-8DC5-B08BC1763C40}"/>
            </c:ext>
          </c:extLst>
        </c:ser>
        <c:ser>
          <c:idx val="16"/>
          <c:order val="16"/>
          <c:spPr>
            <a:solidFill>
              <a:schemeClr val="accent5">
                <a:lumMod val="80000"/>
                <a:lumOff val="20000"/>
              </a:schemeClr>
            </a:solidFill>
            <a:ln>
              <a:noFill/>
            </a:ln>
            <a:effectLst/>
          </c:spPr>
          <c:cat>
            <c:numRef>
              <c:f>'7波及効果グラフ'!$F$2:$BW$2</c:f>
              <c:numCache>
                <c:formatCode>0.0_ ;[Red]\-0.0\ </c:formatCode>
                <c:ptCount val="70"/>
                <c:pt idx="0">
                  <c:v>0</c:v>
                </c:pt>
                <c:pt idx="1">
                  <c:v>0.44505910355933886</c:v>
                </c:pt>
                <c:pt idx="2">
                  <c:v>0.44505910355933886</c:v>
                </c:pt>
                <c:pt idx="3">
                  <c:v>0.45433801998171081</c:v>
                </c:pt>
                <c:pt idx="4">
                  <c:v>0.45433801998171081</c:v>
                </c:pt>
                <c:pt idx="5">
                  <c:v>3.0770106642349253</c:v>
                </c:pt>
                <c:pt idx="6">
                  <c:v>3.0770106642349253</c:v>
                </c:pt>
                <c:pt idx="7">
                  <c:v>3.3633011413873035</c:v>
                </c:pt>
                <c:pt idx="8">
                  <c:v>3.3633011413873035</c:v>
                </c:pt>
                <c:pt idx="9">
                  <c:v>4.1336306603045685</c:v>
                </c:pt>
                <c:pt idx="10">
                  <c:v>4.1336306603045685</c:v>
                </c:pt>
                <c:pt idx="11">
                  <c:v>5.7854407883140189</c:v>
                </c:pt>
                <c:pt idx="12">
                  <c:v>5.7854407883140189</c:v>
                </c:pt>
                <c:pt idx="13">
                  <c:v>6.6921761942169491</c:v>
                </c:pt>
                <c:pt idx="14">
                  <c:v>6.6921761942169491</c:v>
                </c:pt>
                <c:pt idx="15">
                  <c:v>8.9399049269107316</c:v>
                </c:pt>
                <c:pt idx="16">
                  <c:v>8.9399049269107316</c:v>
                </c:pt>
                <c:pt idx="17">
                  <c:v>9.6550887889326855</c:v>
                </c:pt>
                <c:pt idx="18">
                  <c:v>9.6550887889326855</c:v>
                </c:pt>
                <c:pt idx="19">
                  <c:v>13.215571745574261</c:v>
                </c:pt>
                <c:pt idx="20">
                  <c:v>13.215571745574261</c:v>
                </c:pt>
                <c:pt idx="21">
                  <c:v>14.005060006284886</c:v>
                </c:pt>
                <c:pt idx="22">
                  <c:v>14.005060006284886</c:v>
                </c:pt>
                <c:pt idx="23">
                  <c:v>15.57860078234159</c:v>
                </c:pt>
                <c:pt idx="24">
                  <c:v>15.57860078234159</c:v>
                </c:pt>
                <c:pt idx="25">
                  <c:v>16.74072452182341</c:v>
                </c:pt>
                <c:pt idx="26">
                  <c:v>16.74072452182341</c:v>
                </c:pt>
                <c:pt idx="27">
                  <c:v>18.865075718487525</c:v>
                </c:pt>
                <c:pt idx="28">
                  <c:v>18.865075718487525</c:v>
                </c:pt>
                <c:pt idx="29">
                  <c:v>19.739683832638267</c:v>
                </c:pt>
                <c:pt idx="30">
                  <c:v>19.739683832638267</c:v>
                </c:pt>
                <c:pt idx="31">
                  <c:v>20.353223451237088</c:v>
                </c:pt>
                <c:pt idx="32">
                  <c:v>20.353223451237088</c:v>
                </c:pt>
                <c:pt idx="33">
                  <c:v>23.729121680797363</c:v>
                </c:pt>
                <c:pt idx="34">
                  <c:v>23.729121680797363</c:v>
                </c:pt>
                <c:pt idx="35">
                  <c:v>23.875039871358499</c:v>
                </c:pt>
                <c:pt idx="36">
                  <c:v>23.875039871358499</c:v>
                </c:pt>
                <c:pt idx="37">
                  <c:v>44.352952916948723</c:v>
                </c:pt>
                <c:pt idx="38">
                  <c:v>44.352952916948723</c:v>
                </c:pt>
                <c:pt idx="39">
                  <c:v>45.105351641784402</c:v>
                </c:pt>
                <c:pt idx="40">
                  <c:v>45.105351641784402</c:v>
                </c:pt>
                <c:pt idx="41">
                  <c:v>49.912511029108899</c:v>
                </c:pt>
                <c:pt idx="42">
                  <c:v>49.912511029108899</c:v>
                </c:pt>
                <c:pt idx="43">
                  <c:v>51.941752924598056</c:v>
                </c:pt>
                <c:pt idx="44">
                  <c:v>51.941752924598056</c:v>
                </c:pt>
                <c:pt idx="45">
                  <c:v>52.289882992721409</c:v>
                </c:pt>
                <c:pt idx="46">
                  <c:v>52.289882992721409</c:v>
                </c:pt>
                <c:pt idx="47">
                  <c:v>52.780473907363891</c:v>
                </c:pt>
                <c:pt idx="48">
                  <c:v>52.780473907363891</c:v>
                </c:pt>
                <c:pt idx="49">
                  <c:v>62.184009073495936</c:v>
                </c:pt>
                <c:pt idx="50">
                  <c:v>62.184009073495936</c:v>
                </c:pt>
                <c:pt idx="51">
                  <c:v>64.58541574478879</c:v>
                </c:pt>
                <c:pt idx="52">
                  <c:v>64.58541574478879</c:v>
                </c:pt>
                <c:pt idx="53">
                  <c:v>71.138764843616926</c:v>
                </c:pt>
                <c:pt idx="54">
                  <c:v>71.138764843616926</c:v>
                </c:pt>
                <c:pt idx="55">
                  <c:v>75.972640912705145</c:v>
                </c:pt>
                <c:pt idx="56">
                  <c:v>75.972640912705145</c:v>
                </c:pt>
                <c:pt idx="57">
                  <c:v>79.242764175205039</c:v>
                </c:pt>
                <c:pt idx="58">
                  <c:v>79.242764175205039</c:v>
                </c:pt>
                <c:pt idx="59">
                  <c:v>81.225874186494252</c:v>
                </c:pt>
                <c:pt idx="60">
                  <c:v>81.225874186494252</c:v>
                </c:pt>
                <c:pt idx="61">
                  <c:v>85.711618587546113</c:v>
                </c:pt>
                <c:pt idx="62">
                  <c:v>85.711618587546113</c:v>
                </c:pt>
                <c:pt idx="63">
                  <c:v>90.511199489046462</c:v>
                </c:pt>
                <c:pt idx="64">
                  <c:v>90.511199489046462</c:v>
                </c:pt>
                <c:pt idx="65">
                  <c:v>90.806732218052943</c:v>
                </c:pt>
                <c:pt idx="66">
                  <c:v>90.806732218052943</c:v>
                </c:pt>
                <c:pt idx="67">
                  <c:v>96.751148711365317</c:v>
                </c:pt>
                <c:pt idx="68">
                  <c:v>96.751148711365317</c:v>
                </c:pt>
                <c:pt idx="69">
                  <c:v>99.999999999999972</c:v>
                </c:pt>
              </c:numCache>
            </c:numRef>
          </c:cat>
          <c:val>
            <c:numRef>
              <c:f>'7波及効果グラフ'!$F$19:$BW$19</c:f>
              <c:numCache>
                <c:formatCode>#,##0;"▲ "#,##0</c:formatCode>
                <c:ptCount val="70"/>
                <c:pt idx="32">
                  <c:v>9789.3857698932825</c:v>
                </c:pt>
                <c:pt idx="33">
                  <c:v>9789.3857698932825</c:v>
                </c:pt>
              </c:numCache>
            </c:numRef>
          </c:val>
          <c:extLst>
            <c:ext xmlns:c16="http://schemas.microsoft.com/office/drawing/2014/chart" uri="{C3380CC4-5D6E-409C-BE32-E72D297353CC}">
              <c16:uniqueId val="{00000010-6580-4ED8-8DC5-B08BC1763C40}"/>
            </c:ext>
          </c:extLst>
        </c:ser>
        <c:ser>
          <c:idx val="17"/>
          <c:order val="17"/>
          <c:spPr>
            <a:solidFill>
              <a:schemeClr val="accent6">
                <a:lumMod val="80000"/>
                <a:lumOff val="20000"/>
              </a:schemeClr>
            </a:solidFill>
            <a:ln>
              <a:noFill/>
            </a:ln>
            <a:effectLst/>
          </c:spPr>
          <c:cat>
            <c:numRef>
              <c:f>'7波及効果グラフ'!$F$2:$BW$2</c:f>
              <c:numCache>
                <c:formatCode>0.0_ ;[Red]\-0.0\ </c:formatCode>
                <c:ptCount val="70"/>
                <c:pt idx="0">
                  <c:v>0</c:v>
                </c:pt>
                <c:pt idx="1">
                  <c:v>0.44505910355933886</c:v>
                </c:pt>
                <c:pt idx="2">
                  <c:v>0.44505910355933886</c:v>
                </c:pt>
                <c:pt idx="3">
                  <c:v>0.45433801998171081</c:v>
                </c:pt>
                <c:pt idx="4">
                  <c:v>0.45433801998171081</c:v>
                </c:pt>
                <c:pt idx="5">
                  <c:v>3.0770106642349253</c:v>
                </c:pt>
                <c:pt idx="6">
                  <c:v>3.0770106642349253</c:v>
                </c:pt>
                <c:pt idx="7">
                  <c:v>3.3633011413873035</c:v>
                </c:pt>
                <c:pt idx="8">
                  <c:v>3.3633011413873035</c:v>
                </c:pt>
                <c:pt idx="9">
                  <c:v>4.1336306603045685</c:v>
                </c:pt>
                <c:pt idx="10">
                  <c:v>4.1336306603045685</c:v>
                </c:pt>
                <c:pt idx="11">
                  <c:v>5.7854407883140189</c:v>
                </c:pt>
                <c:pt idx="12">
                  <c:v>5.7854407883140189</c:v>
                </c:pt>
                <c:pt idx="13">
                  <c:v>6.6921761942169491</c:v>
                </c:pt>
                <c:pt idx="14">
                  <c:v>6.6921761942169491</c:v>
                </c:pt>
                <c:pt idx="15">
                  <c:v>8.9399049269107316</c:v>
                </c:pt>
                <c:pt idx="16">
                  <c:v>8.9399049269107316</c:v>
                </c:pt>
                <c:pt idx="17">
                  <c:v>9.6550887889326855</c:v>
                </c:pt>
                <c:pt idx="18">
                  <c:v>9.6550887889326855</c:v>
                </c:pt>
                <c:pt idx="19">
                  <c:v>13.215571745574261</c:v>
                </c:pt>
                <c:pt idx="20">
                  <c:v>13.215571745574261</c:v>
                </c:pt>
                <c:pt idx="21">
                  <c:v>14.005060006284886</c:v>
                </c:pt>
                <c:pt idx="22">
                  <c:v>14.005060006284886</c:v>
                </c:pt>
                <c:pt idx="23">
                  <c:v>15.57860078234159</c:v>
                </c:pt>
                <c:pt idx="24">
                  <c:v>15.57860078234159</c:v>
                </c:pt>
                <c:pt idx="25">
                  <c:v>16.74072452182341</c:v>
                </c:pt>
                <c:pt idx="26">
                  <c:v>16.74072452182341</c:v>
                </c:pt>
                <c:pt idx="27">
                  <c:v>18.865075718487525</c:v>
                </c:pt>
                <c:pt idx="28">
                  <c:v>18.865075718487525</c:v>
                </c:pt>
                <c:pt idx="29">
                  <c:v>19.739683832638267</c:v>
                </c:pt>
                <c:pt idx="30">
                  <c:v>19.739683832638267</c:v>
                </c:pt>
                <c:pt idx="31">
                  <c:v>20.353223451237088</c:v>
                </c:pt>
                <c:pt idx="32">
                  <c:v>20.353223451237088</c:v>
                </c:pt>
                <c:pt idx="33">
                  <c:v>23.729121680797363</c:v>
                </c:pt>
                <c:pt idx="34">
                  <c:v>23.729121680797363</c:v>
                </c:pt>
                <c:pt idx="35">
                  <c:v>23.875039871358499</c:v>
                </c:pt>
                <c:pt idx="36">
                  <c:v>23.875039871358499</c:v>
                </c:pt>
                <c:pt idx="37">
                  <c:v>44.352952916948723</c:v>
                </c:pt>
                <c:pt idx="38">
                  <c:v>44.352952916948723</c:v>
                </c:pt>
                <c:pt idx="39">
                  <c:v>45.105351641784402</c:v>
                </c:pt>
                <c:pt idx="40">
                  <c:v>45.105351641784402</c:v>
                </c:pt>
                <c:pt idx="41">
                  <c:v>49.912511029108899</c:v>
                </c:pt>
                <c:pt idx="42">
                  <c:v>49.912511029108899</c:v>
                </c:pt>
                <c:pt idx="43">
                  <c:v>51.941752924598056</c:v>
                </c:pt>
                <c:pt idx="44">
                  <c:v>51.941752924598056</c:v>
                </c:pt>
                <c:pt idx="45">
                  <c:v>52.289882992721409</c:v>
                </c:pt>
                <c:pt idx="46">
                  <c:v>52.289882992721409</c:v>
                </c:pt>
                <c:pt idx="47">
                  <c:v>52.780473907363891</c:v>
                </c:pt>
                <c:pt idx="48">
                  <c:v>52.780473907363891</c:v>
                </c:pt>
                <c:pt idx="49">
                  <c:v>62.184009073495936</c:v>
                </c:pt>
                <c:pt idx="50">
                  <c:v>62.184009073495936</c:v>
                </c:pt>
                <c:pt idx="51">
                  <c:v>64.58541574478879</c:v>
                </c:pt>
                <c:pt idx="52">
                  <c:v>64.58541574478879</c:v>
                </c:pt>
                <c:pt idx="53">
                  <c:v>71.138764843616926</c:v>
                </c:pt>
                <c:pt idx="54">
                  <c:v>71.138764843616926</c:v>
                </c:pt>
                <c:pt idx="55">
                  <c:v>75.972640912705145</c:v>
                </c:pt>
                <c:pt idx="56">
                  <c:v>75.972640912705145</c:v>
                </c:pt>
                <c:pt idx="57">
                  <c:v>79.242764175205039</c:v>
                </c:pt>
                <c:pt idx="58">
                  <c:v>79.242764175205039</c:v>
                </c:pt>
                <c:pt idx="59">
                  <c:v>81.225874186494252</c:v>
                </c:pt>
                <c:pt idx="60">
                  <c:v>81.225874186494252</c:v>
                </c:pt>
                <c:pt idx="61">
                  <c:v>85.711618587546113</c:v>
                </c:pt>
                <c:pt idx="62">
                  <c:v>85.711618587546113</c:v>
                </c:pt>
                <c:pt idx="63">
                  <c:v>90.511199489046462</c:v>
                </c:pt>
                <c:pt idx="64">
                  <c:v>90.511199489046462</c:v>
                </c:pt>
                <c:pt idx="65">
                  <c:v>90.806732218052943</c:v>
                </c:pt>
                <c:pt idx="66">
                  <c:v>90.806732218052943</c:v>
                </c:pt>
                <c:pt idx="67">
                  <c:v>96.751148711365317</c:v>
                </c:pt>
                <c:pt idx="68">
                  <c:v>96.751148711365317</c:v>
                </c:pt>
                <c:pt idx="69">
                  <c:v>99.999999999999972</c:v>
                </c:pt>
              </c:numCache>
            </c:numRef>
          </c:cat>
          <c:val>
            <c:numRef>
              <c:f>'7波及効果グラフ'!$F$20:$BW$20</c:f>
              <c:numCache>
                <c:formatCode>#,##0;"▲ "#,##0</c:formatCode>
                <c:ptCount val="70"/>
                <c:pt idx="34">
                  <c:v>611.48390271158814</c:v>
                </c:pt>
                <c:pt idx="35">
                  <c:v>611.48390271158814</c:v>
                </c:pt>
              </c:numCache>
            </c:numRef>
          </c:val>
          <c:extLst>
            <c:ext xmlns:c16="http://schemas.microsoft.com/office/drawing/2014/chart" uri="{C3380CC4-5D6E-409C-BE32-E72D297353CC}">
              <c16:uniqueId val="{00000011-6580-4ED8-8DC5-B08BC1763C40}"/>
            </c:ext>
          </c:extLst>
        </c:ser>
        <c:ser>
          <c:idx val="18"/>
          <c:order val="18"/>
          <c:spPr>
            <a:solidFill>
              <a:schemeClr val="accent1">
                <a:lumMod val="80000"/>
              </a:schemeClr>
            </a:solidFill>
            <a:ln>
              <a:noFill/>
            </a:ln>
            <a:effectLst/>
          </c:spPr>
          <c:cat>
            <c:numRef>
              <c:f>'7波及効果グラフ'!$F$2:$BW$2</c:f>
              <c:numCache>
                <c:formatCode>0.0_ ;[Red]\-0.0\ </c:formatCode>
                <c:ptCount val="70"/>
                <c:pt idx="0">
                  <c:v>0</c:v>
                </c:pt>
                <c:pt idx="1">
                  <c:v>0.44505910355933886</c:v>
                </c:pt>
                <c:pt idx="2">
                  <c:v>0.44505910355933886</c:v>
                </c:pt>
                <c:pt idx="3">
                  <c:v>0.45433801998171081</c:v>
                </c:pt>
                <c:pt idx="4">
                  <c:v>0.45433801998171081</c:v>
                </c:pt>
                <c:pt idx="5">
                  <c:v>3.0770106642349253</c:v>
                </c:pt>
                <c:pt idx="6">
                  <c:v>3.0770106642349253</c:v>
                </c:pt>
                <c:pt idx="7">
                  <c:v>3.3633011413873035</c:v>
                </c:pt>
                <c:pt idx="8">
                  <c:v>3.3633011413873035</c:v>
                </c:pt>
                <c:pt idx="9">
                  <c:v>4.1336306603045685</c:v>
                </c:pt>
                <c:pt idx="10">
                  <c:v>4.1336306603045685</c:v>
                </c:pt>
                <c:pt idx="11">
                  <c:v>5.7854407883140189</c:v>
                </c:pt>
                <c:pt idx="12">
                  <c:v>5.7854407883140189</c:v>
                </c:pt>
                <c:pt idx="13">
                  <c:v>6.6921761942169491</c:v>
                </c:pt>
                <c:pt idx="14">
                  <c:v>6.6921761942169491</c:v>
                </c:pt>
                <c:pt idx="15">
                  <c:v>8.9399049269107316</c:v>
                </c:pt>
                <c:pt idx="16">
                  <c:v>8.9399049269107316</c:v>
                </c:pt>
                <c:pt idx="17">
                  <c:v>9.6550887889326855</c:v>
                </c:pt>
                <c:pt idx="18">
                  <c:v>9.6550887889326855</c:v>
                </c:pt>
                <c:pt idx="19">
                  <c:v>13.215571745574261</c:v>
                </c:pt>
                <c:pt idx="20">
                  <c:v>13.215571745574261</c:v>
                </c:pt>
                <c:pt idx="21">
                  <c:v>14.005060006284886</c:v>
                </c:pt>
                <c:pt idx="22">
                  <c:v>14.005060006284886</c:v>
                </c:pt>
                <c:pt idx="23">
                  <c:v>15.57860078234159</c:v>
                </c:pt>
                <c:pt idx="24">
                  <c:v>15.57860078234159</c:v>
                </c:pt>
                <c:pt idx="25">
                  <c:v>16.74072452182341</c:v>
                </c:pt>
                <c:pt idx="26">
                  <c:v>16.74072452182341</c:v>
                </c:pt>
                <c:pt idx="27">
                  <c:v>18.865075718487525</c:v>
                </c:pt>
                <c:pt idx="28">
                  <c:v>18.865075718487525</c:v>
                </c:pt>
                <c:pt idx="29">
                  <c:v>19.739683832638267</c:v>
                </c:pt>
                <c:pt idx="30">
                  <c:v>19.739683832638267</c:v>
                </c:pt>
                <c:pt idx="31">
                  <c:v>20.353223451237088</c:v>
                </c:pt>
                <c:pt idx="32">
                  <c:v>20.353223451237088</c:v>
                </c:pt>
                <c:pt idx="33">
                  <c:v>23.729121680797363</c:v>
                </c:pt>
                <c:pt idx="34">
                  <c:v>23.729121680797363</c:v>
                </c:pt>
                <c:pt idx="35">
                  <c:v>23.875039871358499</c:v>
                </c:pt>
                <c:pt idx="36">
                  <c:v>23.875039871358499</c:v>
                </c:pt>
                <c:pt idx="37">
                  <c:v>44.352952916948723</c:v>
                </c:pt>
                <c:pt idx="38">
                  <c:v>44.352952916948723</c:v>
                </c:pt>
                <c:pt idx="39">
                  <c:v>45.105351641784402</c:v>
                </c:pt>
                <c:pt idx="40">
                  <c:v>45.105351641784402</c:v>
                </c:pt>
                <c:pt idx="41">
                  <c:v>49.912511029108899</c:v>
                </c:pt>
                <c:pt idx="42">
                  <c:v>49.912511029108899</c:v>
                </c:pt>
                <c:pt idx="43">
                  <c:v>51.941752924598056</c:v>
                </c:pt>
                <c:pt idx="44">
                  <c:v>51.941752924598056</c:v>
                </c:pt>
                <c:pt idx="45">
                  <c:v>52.289882992721409</c:v>
                </c:pt>
                <c:pt idx="46">
                  <c:v>52.289882992721409</c:v>
                </c:pt>
                <c:pt idx="47">
                  <c:v>52.780473907363891</c:v>
                </c:pt>
                <c:pt idx="48">
                  <c:v>52.780473907363891</c:v>
                </c:pt>
                <c:pt idx="49">
                  <c:v>62.184009073495936</c:v>
                </c:pt>
                <c:pt idx="50">
                  <c:v>62.184009073495936</c:v>
                </c:pt>
                <c:pt idx="51">
                  <c:v>64.58541574478879</c:v>
                </c:pt>
                <c:pt idx="52">
                  <c:v>64.58541574478879</c:v>
                </c:pt>
                <c:pt idx="53">
                  <c:v>71.138764843616926</c:v>
                </c:pt>
                <c:pt idx="54">
                  <c:v>71.138764843616926</c:v>
                </c:pt>
                <c:pt idx="55">
                  <c:v>75.972640912705145</c:v>
                </c:pt>
                <c:pt idx="56">
                  <c:v>75.972640912705145</c:v>
                </c:pt>
                <c:pt idx="57">
                  <c:v>79.242764175205039</c:v>
                </c:pt>
                <c:pt idx="58">
                  <c:v>79.242764175205039</c:v>
                </c:pt>
                <c:pt idx="59">
                  <c:v>81.225874186494252</c:v>
                </c:pt>
                <c:pt idx="60">
                  <c:v>81.225874186494252</c:v>
                </c:pt>
                <c:pt idx="61">
                  <c:v>85.711618587546113</c:v>
                </c:pt>
                <c:pt idx="62">
                  <c:v>85.711618587546113</c:v>
                </c:pt>
                <c:pt idx="63">
                  <c:v>90.511199489046462</c:v>
                </c:pt>
                <c:pt idx="64">
                  <c:v>90.511199489046462</c:v>
                </c:pt>
                <c:pt idx="65">
                  <c:v>90.806732218052943</c:v>
                </c:pt>
                <c:pt idx="66">
                  <c:v>90.806732218052943</c:v>
                </c:pt>
                <c:pt idx="67">
                  <c:v>96.751148711365317</c:v>
                </c:pt>
                <c:pt idx="68">
                  <c:v>96.751148711365317</c:v>
                </c:pt>
                <c:pt idx="69">
                  <c:v>99.999999999999972</c:v>
                </c:pt>
              </c:numCache>
            </c:numRef>
          </c:cat>
          <c:val>
            <c:numRef>
              <c:f>'7波及効果グラフ'!$F$21:$BW$21</c:f>
              <c:numCache>
                <c:formatCode>#,##0;"▲ "#,##0</c:formatCode>
                <c:ptCount val="70"/>
                <c:pt idx="36">
                  <c:v>29323.228373562855</c:v>
                </c:pt>
                <c:pt idx="37">
                  <c:v>29323.228373562855</c:v>
                </c:pt>
              </c:numCache>
            </c:numRef>
          </c:val>
          <c:extLst>
            <c:ext xmlns:c16="http://schemas.microsoft.com/office/drawing/2014/chart" uri="{C3380CC4-5D6E-409C-BE32-E72D297353CC}">
              <c16:uniqueId val="{00000012-6580-4ED8-8DC5-B08BC1763C40}"/>
            </c:ext>
          </c:extLst>
        </c:ser>
        <c:ser>
          <c:idx val="19"/>
          <c:order val="19"/>
          <c:spPr>
            <a:solidFill>
              <a:schemeClr val="accent2">
                <a:lumMod val="80000"/>
              </a:schemeClr>
            </a:solidFill>
            <a:ln>
              <a:noFill/>
            </a:ln>
            <a:effectLst/>
          </c:spPr>
          <c:cat>
            <c:numRef>
              <c:f>'7波及効果グラフ'!$F$2:$BW$2</c:f>
              <c:numCache>
                <c:formatCode>0.0_ ;[Red]\-0.0\ </c:formatCode>
                <c:ptCount val="70"/>
                <c:pt idx="0">
                  <c:v>0</c:v>
                </c:pt>
                <c:pt idx="1">
                  <c:v>0.44505910355933886</c:v>
                </c:pt>
                <c:pt idx="2">
                  <c:v>0.44505910355933886</c:v>
                </c:pt>
                <c:pt idx="3">
                  <c:v>0.45433801998171081</c:v>
                </c:pt>
                <c:pt idx="4">
                  <c:v>0.45433801998171081</c:v>
                </c:pt>
                <c:pt idx="5">
                  <c:v>3.0770106642349253</c:v>
                </c:pt>
                <c:pt idx="6">
                  <c:v>3.0770106642349253</c:v>
                </c:pt>
                <c:pt idx="7">
                  <c:v>3.3633011413873035</c:v>
                </c:pt>
                <c:pt idx="8">
                  <c:v>3.3633011413873035</c:v>
                </c:pt>
                <c:pt idx="9">
                  <c:v>4.1336306603045685</c:v>
                </c:pt>
                <c:pt idx="10">
                  <c:v>4.1336306603045685</c:v>
                </c:pt>
                <c:pt idx="11">
                  <c:v>5.7854407883140189</c:v>
                </c:pt>
                <c:pt idx="12">
                  <c:v>5.7854407883140189</c:v>
                </c:pt>
                <c:pt idx="13">
                  <c:v>6.6921761942169491</c:v>
                </c:pt>
                <c:pt idx="14">
                  <c:v>6.6921761942169491</c:v>
                </c:pt>
                <c:pt idx="15">
                  <c:v>8.9399049269107316</c:v>
                </c:pt>
                <c:pt idx="16">
                  <c:v>8.9399049269107316</c:v>
                </c:pt>
                <c:pt idx="17">
                  <c:v>9.6550887889326855</c:v>
                </c:pt>
                <c:pt idx="18">
                  <c:v>9.6550887889326855</c:v>
                </c:pt>
                <c:pt idx="19">
                  <c:v>13.215571745574261</c:v>
                </c:pt>
                <c:pt idx="20">
                  <c:v>13.215571745574261</c:v>
                </c:pt>
                <c:pt idx="21">
                  <c:v>14.005060006284886</c:v>
                </c:pt>
                <c:pt idx="22">
                  <c:v>14.005060006284886</c:v>
                </c:pt>
                <c:pt idx="23">
                  <c:v>15.57860078234159</c:v>
                </c:pt>
                <c:pt idx="24">
                  <c:v>15.57860078234159</c:v>
                </c:pt>
                <c:pt idx="25">
                  <c:v>16.74072452182341</c:v>
                </c:pt>
                <c:pt idx="26">
                  <c:v>16.74072452182341</c:v>
                </c:pt>
                <c:pt idx="27">
                  <c:v>18.865075718487525</c:v>
                </c:pt>
                <c:pt idx="28">
                  <c:v>18.865075718487525</c:v>
                </c:pt>
                <c:pt idx="29">
                  <c:v>19.739683832638267</c:v>
                </c:pt>
                <c:pt idx="30">
                  <c:v>19.739683832638267</c:v>
                </c:pt>
                <c:pt idx="31">
                  <c:v>20.353223451237088</c:v>
                </c:pt>
                <c:pt idx="32">
                  <c:v>20.353223451237088</c:v>
                </c:pt>
                <c:pt idx="33">
                  <c:v>23.729121680797363</c:v>
                </c:pt>
                <c:pt idx="34">
                  <c:v>23.729121680797363</c:v>
                </c:pt>
                <c:pt idx="35">
                  <c:v>23.875039871358499</c:v>
                </c:pt>
                <c:pt idx="36">
                  <c:v>23.875039871358499</c:v>
                </c:pt>
                <c:pt idx="37">
                  <c:v>44.352952916948723</c:v>
                </c:pt>
                <c:pt idx="38">
                  <c:v>44.352952916948723</c:v>
                </c:pt>
                <c:pt idx="39">
                  <c:v>45.105351641784402</c:v>
                </c:pt>
                <c:pt idx="40">
                  <c:v>45.105351641784402</c:v>
                </c:pt>
                <c:pt idx="41">
                  <c:v>49.912511029108899</c:v>
                </c:pt>
                <c:pt idx="42">
                  <c:v>49.912511029108899</c:v>
                </c:pt>
                <c:pt idx="43">
                  <c:v>51.941752924598056</c:v>
                </c:pt>
                <c:pt idx="44">
                  <c:v>51.941752924598056</c:v>
                </c:pt>
                <c:pt idx="45">
                  <c:v>52.289882992721409</c:v>
                </c:pt>
                <c:pt idx="46">
                  <c:v>52.289882992721409</c:v>
                </c:pt>
                <c:pt idx="47">
                  <c:v>52.780473907363891</c:v>
                </c:pt>
                <c:pt idx="48">
                  <c:v>52.780473907363891</c:v>
                </c:pt>
                <c:pt idx="49">
                  <c:v>62.184009073495936</c:v>
                </c:pt>
                <c:pt idx="50">
                  <c:v>62.184009073495936</c:v>
                </c:pt>
                <c:pt idx="51">
                  <c:v>64.58541574478879</c:v>
                </c:pt>
                <c:pt idx="52">
                  <c:v>64.58541574478879</c:v>
                </c:pt>
                <c:pt idx="53">
                  <c:v>71.138764843616926</c:v>
                </c:pt>
                <c:pt idx="54">
                  <c:v>71.138764843616926</c:v>
                </c:pt>
                <c:pt idx="55">
                  <c:v>75.972640912705145</c:v>
                </c:pt>
                <c:pt idx="56">
                  <c:v>75.972640912705145</c:v>
                </c:pt>
                <c:pt idx="57">
                  <c:v>79.242764175205039</c:v>
                </c:pt>
                <c:pt idx="58">
                  <c:v>79.242764175205039</c:v>
                </c:pt>
                <c:pt idx="59">
                  <c:v>81.225874186494252</c:v>
                </c:pt>
                <c:pt idx="60">
                  <c:v>81.225874186494252</c:v>
                </c:pt>
                <c:pt idx="61">
                  <c:v>85.711618587546113</c:v>
                </c:pt>
                <c:pt idx="62">
                  <c:v>85.711618587546113</c:v>
                </c:pt>
                <c:pt idx="63">
                  <c:v>90.511199489046462</c:v>
                </c:pt>
                <c:pt idx="64">
                  <c:v>90.511199489046462</c:v>
                </c:pt>
                <c:pt idx="65">
                  <c:v>90.806732218052943</c:v>
                </c:pt>
                <c:pt idx="66">
                  <c:v>90.806732218052943</c:v>
                </c:pt>
                <c:pt idx="67">
                  <c:v>96.751148711365317</c:v>
                </c:pt>
                <c:pt idx="68">
                  <c:v>96.751148711365317</c:v>
                </c:pt>
                <c:pt idx="69">
                  <c:v>99.999999999999972</c:v>
                </c:pt>
              </c:numCache>
            </c:numRef>
          </c:cat>
          <c:val>
            <c:numRef>
              <c:f>'7波及効果グラフ'!$F$22:$BW$22</c:f>
              <c:numCache>
                <c:formatCode>#,##0;"▲ "#,##0</c:formatCode>
                <c:ptCount val="70"/>
                <c:pt idx="38">
                  <c:v>4739.5290671336015</c:v>
                </c:pt>
                <c:pt idx="39">
                  <c:v>4739.5290671336015</c:v>
                </c:pt>
              </c:numCache>
            </c:numRef>
          </c:val>
          <c:extLst>
            <c:ext xmlns:c16="http://schemas.microsoft.com/office/drawing/2014/chart" uri="{C3380CC4-5D6E-409C-BE32-E72D297353CC}">
              <c16:uniqueId val="{00000013-6580-4ED8-8DC5-B08BC1763C40}"/>
            </c:ext>
          </c:extLst>
        </c:ser>
        <c:ser>
          <c:idx val="20"/>
          <c:order val="20"/>
          <c:spPr>
            <a:solidFill>
              <a:schemeClr val="accent3">
                <a:lumMod val="80000"/>
              </a:schemeClr>
            </a:solidFill>
            <a:ln>
              <a:noFill/>
            </a:ln>
            <a:effectLst/>
          </c:spPr>
          <c:cat>
            <c:numRef>
              <c:f>'7波及効果グラフ'!$F$2:$BW$2</c:f>
              <c:numCache>
                <c:formatCode>0.0_ ;[Red]\-0.0\ </c:formatCode>
                <c:ptCount val="70"/>
                <c:pt idx="0">
                  <c:v>0</c:v>
                </c:pt>
                <c:pt idx="1">
                  <c:v>0.44505910355933886</c:v>
                </c:pt>
                <c:pt idx="2">
                  <c:v>0.44505910355933886</c:v>
                </c:pt>
                <c:pt idx="3">
                  <c:v>0.45433801998171081</c:v>
                </c:pt>
                <c:pt idx="4">
                  <c:v>0.45433801998171081</c:v>
                </c:pt>
                <c:pt idx="5">
                  <c:v>3.0770106642349253</c:v>
                </c:pt>
                <c:pt idx="6">
                  <c:v>3.0770106642349253</c:v>
                </c:pt>
                <c:pt idx="7">
                  <c:v>3.3633011413873035</c:v>
                </c:pt>
                <c:pt idx="8">
                  <c:v>3.3633011413873035</c:v>
                </c:pt>
                <c:pt idx="9">
                  <c:v>4.1336306603045685</c:v>
                </c:pt>
                <c:pt idx="10">
                  <c:v>4.1336306603045685</c:v>
                </c:pt>
                <c:pt idx="11">
                  <c:v>5.7854407883140189</c:v>
                </c:pt>
                <c:pt idx="12">
                  <c:v>5.7854407883140189</c:v>
                </c:pt>
                <c:pt idx="13">
                  <c:v>6.6921761942169491</c:v>
                </c:pt>
                <c:pt idx="14">
                  <c:v>6.6921761942169491</c:v>
                </c:pt>
                <c:pt idx="15">
                  <c:v>8.9399049269107316</c:v>
                </c:pt>
                <c:pt idx="16">
                  <c:v>8.9399049269107316</c:v>
                </c:pt>
                <c:pt idx="17">
                  <c:v>9.6550887889326855</c:v>
                </c:pt>
                <c:pt idx="18">
                  <c:v>9.6550887889326855</c:v>
                </c:pt>
                <c:pt idx="19">
                  <c:v>13.215571745574261</c:v>
                </c:pt>
                <c:pt idx="20">
                  <c:v>13.215571745574261</c:v>
                </c:pt>
                <c:pt idx="21">
                  <c:v>14.005060006284886</c:v>
                </c:pt>
                <c:pt idx="22">
                  <c:v>14.005060006284886</c:v>
                </c:pt>
                <c:pt idx="23">
                  <c:v>15.57860078234159</c:v>
                </c:pt>
                <c:pt idx="24">
                  <c:v>15.57860078234159</c:v>
                </c:pt>
                <c:pt idx="25">
                  <c:v>16.74072452182341</c:v>
                </c:pt>
                <c:pt idx="26">
                  <c:v>16.74072452182341</c:v>
                </c:pt>
                <c:pt idx="27">
                  <c:v>18.865075718487525</c:v>
                </c:pt>
                <c:pt idx="28">
                  <c:v>18.865075718487525</c:v>
                </c:pt>
                <c:pt idx="29">
                  <c:v>19.739683832638267</c:v>
                </c:pt>
                <c:pt idx="30">
                  <c:v>19.739683832638267</c:v>
                </c:pt>
                <c:pt idx="31">
                  <c:v>20.353223451237088</c:v>
                </c:pt>
                <c:pt idx="32">
                  <c:v>20.353223451237088</c:v>
                </c:pt>
                <c:pt idx="33">
                  <c:v>23.729121680797363</c:v>
                </c:pt>
                <c:pt idx="34">
                  <c:v>23.729121680797363</c:v>
                </c:pt>
                <c:pt idx="35">
                  <c:v>23.875039871358499</c:v>
                </c:pt>
                <c:pt idx="36">
                  <c:v>23.875039871358499</c:v>
                </c:pt>
                <c:pt idx="37">
                  <c:v>44.352952916948723</c:v>
                </c:pt>
                <c:pt idx="38">
                  <c:v>44.352952916948723</c:v>
                </c:pt>
                <c:pt idx="39">
                  <c:v>45.105351641784402</c:v>
                </c:pt>
                <c:pt idx="40">
                  <c:v>45.105351641784402</c:v>
                </c:pt>
                <c:pt idx="41">
                  <c:v>49.912511029108899</c:v>
                </c:pt>
                <c:pt idx="42">
                  <c:v>49.912511029108899</c:v>
                </c:pt>
                <c:pt idx="43">
                  <c:v>51.941752924598056</c:v>
                </c:pt>
                <c:pt idx="44">
                  <c:v>51.941752924598056</c:v>
                </c:pt>
                <c:pt idx="45">
                  <c:v>52.289882992721409</c:v>
                </c:pt>
                <c:pt idx="46">
                  <c:v>52.289882992721409</c:v>
                </c:pt>
                <c:pt idx="47">
                  <c:v>52.780473907363891</c:v>
                </c:pt>
                <c:pt idx="48">
                  <c:v>52.780473907363891</c:v>
                </c:pt>
                <c:pt idx="49">
                  <c:v>62.184009073495936</c:v>
                </c:pt>
                <c:pt idx="50">
                  <c:v>62.184009073495936</c:v>
                </c:pt>
                <c:pt idx="51">
                  <c:v>64.58541574478879</c:v>
                </c:pt>
                <c:pt idx="52">
                  <c:v>64.58541574478879</c:v>
                </c:pt>
                <c:pt idx="53">
                  <c:v>71.138764843616926</c:v>
                </c:pt>
                <c:pt idx="54">
                  <c:v>71.138764843616926</c:v>
                </c:pt>
                <c:pt idx="55">
                  <c:v>75.972640912705145</c:v>
                </c:pt>
                <c:pt idx="56">
                  <c:v>75.972640912705145</c:v>
                </c:pt>
                <c:pt idx="57">
                  <c:v>79.242764175205039</c:v>
                </c:pt>
                <c:pt idx="58">
                  <c:v>79.242764175205039</c:v>
                </c:pt>
                <c:pt idx="59">
                  <c:v>81.225874186494252</c:v>
                </c:pt>
                <c:pt idx="60">
                  <c:v>81.225874186494252</c:v>
                </c:pt>
                <c:pt idx="61">
                  <c:v>85.711618587546113</c:v>
                </c:pt>
                <c:pt idx="62">
                  <c:v>85.711618587546113</c:v>
                </c:pt>
                <c:pt idx="63">
                  <c:v>90.511199489046462</c:v>
                </c:pt>
                <c:pt idx="64">
                  <c:v>90.511199489046462</c:v>
                </c:pt>
                <c:pt idx="65">
                  <c:v>90.806732218052943</c:v>
                </c:pt>
                <c:pt idx="66">
                  <c:v>90.806732218052943</c:v>
                </c:pt>
                <c:pt idx="67">
                  <c:v>96.751148711365317</c:v>
                </c:pt>
                <c:pt idx="68">
                  <c:v>96.751148711365317</c:v>
                </c:pt>
                <c:pt idx="69">
                  <c:v>99.999999999999972</c:v>
                </c:pt>
              </c:numCache>
            </c:numRef>
          </c:cat>
          <c:val>
            <c:numRef>
              <c:f>'7波及効果グラフ'!$F$23:$BW$23</c:f>
              <c:numCache>
                <c:formatCode>#,##0;"▲ "#,##0</c:formatCode>
                <c:ptCount val="70"/>
                <c:pt idx="40">
                  <c:v>6825.2150651423235</c:v>
                </c:pt>
                <c:pt idx="41">
                  <c:v>6825.2150651423235</c:v>
                </c:pt>
              </c:numCache>
            </c:numRef>
          </c:val>
          <c:extLst>
            <c:ext xmlns:c16="http://schemas.microsoft.com/office/drawing/2014/chart" uri="{C3380CC4-5D6E-409C-BE32-E72D297353CC}">
              <c16:uniqueId val="{00000014-6580-4ED8-8DC5-B08BC1763C40}"/>
            </c:ext>
          </c:extLst>
        </c:ser>
        <c:ser>
          <c:idx val="21"/>
          <c:order val="21"/>
          <c:spPr>
            <a:solidFill>
              <a:schemeClr val="accent4">
                <a:lumMod val="80000"/>
              </a:schemeClr>
            </a:solidFill>
            <a:ln>
              <a:noFill/>
            </a:ln>
            <a:effectLst/>
          </c:spPr>
          <c:cat>
            <c:numRef>
              <c:f>'7波及効果グラフ'!$F$2:$BW$2</c:f>
              <c:numCache>
                <c:formatCode>0.0_ ;[Red]\-0.0\ </c:formatCode>
                <c:ptCount val="70"/>
                <c:pt idx="0">
                  <c:v>0</c:v>
                </c:pt>
                <c:pt idx="1">
                  <c:v>0.44505910355933886</c:v>
                </c:pt>
                <c:pt idx="2">
                  <c:v>0.44505910355933886</c:v>
                </c:pt>
                <c:pt idx="3">
                  <c:v>0.45433801998171081</c:v>
                </c:pt>
                <c:pt idx="4">
                  <c:v>0.45433801998171081</c:v>
                </c:pt>
                <c:pt idx="5">
                  <c:v>3.0770106642349253</c:v>
                </c:pt>
                <c:pt idx="6">
                  <c:v>3.0770106642349253</c:v>
                </c:pt>
                <c:pt idx="7">
                  <c:v>3.3633011413873035</c:v>
                </c:pt>
                <c:pt idx="8">
                  <c:v>3.3633011413873035</c:v>
                </c:pt>
                <c:pt idx="9">
                  <c:v>4.1336306603045685</c:v>
                </c:pt>
                <c:pt idx="10">
                  <c:v>4.1336306603045685</c:v>
                </c:pt>
                <c:pt idx="11">
                  <c:v>5.7854407883140189</c:v>
                </c:pt>
                <c:pt idx="12">
                  <c:v>5.7854407883140189</c:v>
                </c:pt>
                <c:pt idx="13">
                  <c:v>6.6921761942169491</c:v>
                </c:pt>
                <c:pt idx="14">
                  <c:v>6.6921761942169491</c:v>
                </c:pt>
                <c:pt idx="15">
                  <c:v>8.9399049269107316</c:v>
                </c:pt>
                <c:pt idx="16">
                  <c:v>8.9399049269107316</c:v>
                </c:pt>
                <c:pt idx="17">
                  <c:v>9.6550887889326855</c:v>
                </c:pt>
                <c:pt idx="18">
                  <c:v>9.6550887889326855</c:v>
                </c:pt>
                <c:pt idx="19">
                  <c:v>13.215571745574261</c:v>
                </c:pt>
                <c:pt idx="20">
                  <c:v>13.215571745574261</c:v>
                </c:pt>
                <c:pt idx="21">
                  <c:v>14.005060006284886</c:v>
                </c:pt>
                <c:pt idx="22">
                  <c:v>14.005060006284886</c:v>
                </c:pt>
                <c:pt idx="23">
                  <c:v>15.57860078234159</c:v>
                </c:pt>
                <c:pt idx="24">
                  <c:v>15.57860078234159</c:v>
                </c:pt>
                <c:pt idx="25">
                  <c:v>16.74072452182341</c:v>
                </c:pt>
                <c:pt idx="26">
                  <c:v>16.74072452182341</c:v>
                </c:pt>
                <c:pt idx="27">
                  <c:v>18.865075718487525</c:v>
                </c:pt>
                <c:pt idx="28">
                  <c:v>18.865075718487525</c:v>
                </c:pt>
                <c:pt idx="29">
                  <c:v>19.739683832638267</c:v>
                </c:pt>
                <c:pt idx="30">
                  <c:v>19.739683832638267</c:v>
                </c:pt>
                <c:pt idx="31">
                  <c:v>20.353223451237088</c:v>
                </c:pt>
                <c:pt idx="32">
                  <c:v>20.353223451237088</c:v>
                </c:pt>
                <c:pt idx="33">
                  <c:v>23.729121680797363</c:v>
                </c:pt>
                <c:pt idx="34">
                  <c:v>23.729121680797363</c:v>
                </c:pt>
                <c:pt idx="35">
                  <c:v>23.875039871358499</c:v>
                </c:pt>
                <c:pt idx="36">
                  <c:v>23.875039871358499</c:v>
                </c:pt>
                <c:pt idx="37">
                  <c:v>44.352952916948723</c:v>
                </c:pt>
                <c:pt idx="38">
                  <c:v>44.352952916948723</c:v>
                </c:pt>
                <c:pt idx="39">
                  <c:v>45.105351641784402</c:v>
                </c:pt>
                <c:pt idx="40">
                  <c:v>45.105351641784402</c:v>
                </c:pt>
                <c:pt idx="41">
                  <c:v>49.912511029108899</c:v>
                </c:pt>
                <c:pt idx="42">
                  <c:v>49.912511029108899</c:v>
                </c:pt>
                <c:pt idx="43">
                  <c:v>51.941752924598056</c:v>
                </c:pt>
                <c:pt idx="44">
                  <c:v>51.941752924598056</c:v>
                </c:pt>
                <c:pt idx="45">
                  <c:v>52.289882992721409</c:v>
                </c:pt>
                <c:pt idx="46">
                  <c:v>52.289882992721409</c:v>
                </c:pt>
                <c:pt idx="47">
                  <c:v>52.780473907363891</c:v>
                </c:pt>
                <c:pt idx="48">
                  <c:v>52.780473907363891</c:v>
                </c:pt>
                <c:pt idx="49">
                  <c:v>62.184009073495936</c:v>
                </c:pt>
                <c:pt idx="50">
                  <c:v>62.184009073495936</c:v>
                </c:pt>
                <c:pt idx="51">
                  <c:v>64.58541574478879</c:v>
                </c:pt>
                <c:pt idx="52">
                  <c:v>64.58541574478879</c:v>
                </c:pt>
                <c:pt idx="53">
                  <c:v>71.138764843616926</c:v>
                </c:pt>
                <c:pt idx="54">
                  <c:v>71.138764843616926</c:v>
                </c:pt>
                <c:pt idx="55">
                  <c:v>75.972640912705145</c:v>
                </c:pt>
                <c:pt idx="56">
                  <c:v>75.972640912705145</c:v>
                </c:pt>
                <c:pt idx="57">
                  <c:v>79.242764175205039</c:v>
                </c:pt>
                <c:pt idx="58">
                  <c:v>79.242764175205039</c:v>
                </c:pt>
                <c:pt idx="59">
                  <c:v>81.225874186494252</c:v>
                </c:pt>
                <c:pt idx="60">
                  <c:v>81.225874186494252</c:v>
                </c:pt>
                <c:pt idx="61">
                  <c:v>85.711618587546113</c:v>
                </c:pt>
                <c:pt idx="62">
                  <c:v>85.711618587546113</c:v>
                </c:pt>
                <c:pt idx="63">
                  <c:v>90.511199489046462</c:v>
                </c:pt>
                <c:pt idx="64">
                  <c:v>90.511199489046462</c:v>
                </c:pt>
                <c:pt idx="65">
                  <c:v>90.806732218052943</c:v>
                </c:pt>
                <c:pt idx="66">
                  <c:v>90.806732218052943</c:v>
                </c:pt>
                <c:pt idx="67">
                  <c:v>96.751148711365317</c:v>
                </c:pt>
                <c:pt idx="68">
                  <c:v>96.751148711365317</c:v>
                </c:pt>
                <c:pt idx="69">
                  <c:v>99.999999999999972</c:v>
                </c:pt>
              </c:numCache>
            </c:numRef>
          </c:cat>
          <c:val>
            <c:numRef>
              <c:f>'7波及効果グラフ'!$F$24:$BW$24</c:f>
              <c:numCache>
                <c:formatCode>#,##0;"▲ "#,##0</c:formatCode>
                <c:ptCount val="70"/>
                <c:pt idx="42">
                  <c:v>30453.909644975574</c:v>
                </c:pt>
                <c:pt idx="43">
                  <c:v>30453.909644975574</c:v>
                </c:pt>
              </c:numCache>
            </c:numRef>
          </c:val>
          <c:extLst>
            <c:ext xmlns:c16="http://schemas.microsoft.com/office/drawing/2014/chart" uri="{C3380CC4-5D6E-409C-BE32-E72D297353CC}">
              <c16:uniqueId val="{00000015-6580-4ED8-8DC5-B08BC1763C40}"/>
            </c:ext>
          </c:extLst>
        </c:ser>
        <c:ser>
          <c:idx val="22"/>
          <c:order val="22"/>
          <c:spPr>
            <a:solidFill>
              <a:schemeClr val="accent5">
                <a:lumMod val="80000"/>
              </a:schemeClr>
            </a:solidFill>
            <a:ln>
              <a:noFill/>
            </a:ln>
            <a:effectLst/>
          </c:spPr>
          <c:cat>
            <c:numRef>
              <c:f>'7波及効果グラフ'!$F$2:$BW$2</c:f>
              <c:numCache>
                <c:formatCode>0.0_ ;[Red]\-0.0\ </c:formatCode>
                <c:ptCount val="70"/>
                <c:pt idx="0">
                  <c:v>0</c:v>
                </c:pt>
                <c:pt idx="1">
                  <c:v>0.44505910355933886</c:v>
                </c:pt>
                <c:pt idx="2">
                  <c:v>0.44505910355933886</c:v>
                </c:pt>
                <c:pt idx="3">
                  <c:v>0.45433801998171081</c:v>
                </c:pt>
                <c:pt idx="4">
                  <c:v>0.45433801998171081</c:v>
                </c:pt>
                <c:pt idx="5">
                  <c:v>3.0770106642349253</c:v>
                </c:pt>
                <c:pt idx="6">
                  <c:v>3.0770106642349253</c:v>
                </c:pt>
                <c:pt idx="7">
                  <c:v>3.3633011413873035</c:v>
                </c:pt>
                <c:pt idx="8">
                  <c:v>3.3633011413873035</c:v>
                </c:pt>
                <c:pt idx="9">
                  <c:v>4.1336306603045685</c:v>
                </c:pt>
                <c:pt idx="10">
                  <c:v>4.1336306603045685</c:v>
                </c:pt>
                <c:pt idx="11">
                  <c:v>5.7854407883140189</c:v>
                </c:pt>
                <c:pt idx="12">
                  <c:v>5.7854407883140189</c:v>
                </c:pt>
                <c:pt idx="13">
                  <c:v>6.6921761942169491</c:v>
                </c:pt>
                <c:pt idx="14">
                  <c:v>6.6921761942169491</c:v>
                </c:pt>
                <c:pt idx="15">
                  <c:v>8.9399049269107316</c:v>
                </c:pt>
                <c:pt idx="16">
                  <c:v>8.9399049269107316</c:v>
                </c:pt>
                <c:pt idx="17">
                  <c:v>9.6550887889326855</c:v>
                </c:pt>
                <c:pt idx="18">
                  <c:v>9.6550887889326855</c:v>
                </c:pt>
                <c:pt idx="19">
                  <c:v>13.215571745574261</c:v>
                </c:pt>
                <c:pt idx="20">
                  <c:v>13.215571745574261</c:v>
                </c:pt>
                <c:pt idx="21">
                  <c:v>14.005060006284886</c:v>
                </c:pt>
                <c:pt idx="22">
                  <c:v>14.005060006284886</c:v>
                </c:pt>
                <c:pt idx="23">
                  <c:v>15.57860078234159</c:v>
                </c:pt>
                <c:pt idx="24">
                  <c:v>15.57860078234159</c:v>
                </c:pt>
                <c:pt idx="25">
                  <c:v>16.74072452182341</c:v>
                </c:pt>
                <c:pt idx="26">
                  <c:v>16.74072452182341</c:v>
                </c:pt>
                <c:pt idx="27">
                  <c:v>18.865075718487525</c:v>
                </c:pt>
                <c:pt idx="28">
                  <c:v>18.865075718487525</c:v>
                </c:pt>
                <c:pt idx="29">
                  <c:v>19.739683832638267</c:v>
                </c:pt>
                <c:pt idx="30">
                  <c:v>19.739683832638267</c:v>
                </c:pt>
                <c:pt idx="31">
                  <c:v>20.353223451237088</c:v>
                </c:pt>
                <c:pt idx="32">
                  <c:v>20.353223451237088</c:v>
                </c:pt>
                <c:pt idx="33">
                  <c:v>23.729121680797363</c:v>
                </c:pt>
                <c:pt idx="34">
                  <c:v>23.729121680797363</c:v>
                </c:pt>
                <c:pt idx="35">
                  <c:v>23.875039871358499</c:v>
                </c:pt>
                <c:pt idx="36">
                  <c:v>23.875039871358499</c:v>
                </c:pt>
                <c:pt idx="37">
                  <c:v>44.352952916948723</c:v>
                </c:pt>
                <c:pt idx="38">
                  <c:v>44.352952916948723</c:v>
                </c:pt>
                <c:pt idx="39">
                  <c:v>45.105351641784402</c:v>
                </c:pt>
                <c:pt idx="40">
                  <c:v>45.105351641784402</c:v>
                </c:pt>
                <c:pt idx="41">
                  <c:v>49.912511029108899</c:v>
                </c:pt>
                <c:pt idx="42">
                  <c:v>49.912511029108899</c:v>
                </c:pt>
                <c:pt idx="43">
                  <c:v>51.941752924598056</c:v>
                </c:pt>
                <c:pt idx="44">
                  <c:v>51.941752924598056</c:v>
                </c:pt>
                <c:pt idx="45">
                  <c:v>52.289882992721409</c:v>
                </c:pt>
                <c:pt idx="46">
                  <c:v>52.289882992721409</c:v>
                </c:pt>
                <c:pt idx="47">
                  <c:v>52.780473907363891</c:v>
                </c:pt>
                <c:pt idx="48">
                  <c:v>52.780473907363891</c:v>
                </c:pt>
                <c:pt idx="49">
                  <c:v>62.184009073495936</c:v>
                </c:pt>
                <c:pt idx="50">
                  <c:v>62.184009073495936</c:v>
                </c:pt>
                <c:pt idx="51">
                  <c:v>64.58541574478879</c:v>
                </c:pt>
                <c:pt idx="52">
                  <c:v>64.58541574478879</c:v>
                </c:pt>
                <c:pt idx="53">
                  <c:v>71.138764843616926</c:v>
                </c:pt>
                <c:pt idx="54">
                  <c:v>71.138764843616926</c:v>
                </c:pt>
                <c:pt idx="55">
                  <c:v>75.972640912705145</c:v>
                </c:pt>
                <c:pt idx="56">
                  <c:v>75.972640912705145</c:v>
                </c:pt>
                <c:pt idx="57">
                  <c:v>79.242764175205039</c:v>
                </c:pt>
                <c:pt idx="58">
                  <c:v>79.242764175205039</c:v>
                </c:pt>
                <c:pt idx="59">
                  <c:v>81.225874186494252</c:v>
                </c:pt>
                <c:pt idx="60">
                  <c:v>81.225874186494252</c:v>
                </c:pt>
                <c:pt idx="61">
                  <c:v>85.711618587546113</c:v>
                </c:pt>
                <c:pt idx="62">
                  <c:v>85.711618587546113</c:v>
                </c:pt>
                <c:pt idx="63">
                  <c:v>90.511199489046462</c:v>
                </c:pt>
                <c:pt idx="64">
                  <c:v>90.511199489046462</c:v>
                </c:pt>
                <c:pt idx="65">
                  <c:v>90.806732218052943</c:v>
                </c:pt>
                <c:pt idx="66">
                  <c:v>90.806732218052943</c:v>
                </c:pt>
                <c:pt idx="67">
                  <c:v>96.751148711365317</c:v>
                </c:pt>
                <c:pt idx="68">
                  <c:v>96.751148711365317</c:v>
                </c:pt>
                <c:pt idx="69">
                  <c:v>99.999999999999972</c:v>
                </c:pt>
              </c:numCache>
            </c:numRef>
          </c:cat>
          <c:val>
            <c:numRef>
              <c:f>'7波及効果グラフ'!$F$25:$BW$25</c:f>
              <c:numCache>
                <c:formatCode>#,##0;"▲ "#,##0</c:formatCode>
                <c:ptCount val="70"/>
                <c:pt idx="44">
                  <c:v>9477.5361876249644</c:v>
                </c:pt>
                <c:pt idx="45">
                  <c:v>9477.5361876249644</c:v>
                </c:pt>
              </c:numCache>
            </c:numRef>
          </c:val>
          <c:extLst>
            <c:ext xmlns:c16="http://schemas.microsoft.com/office/drawing/2014/chart" uri="{C3380CC4-5D6E-409C-BE32-E72D297353CC}">
              <c16:uniqueId val="{00000016-6580-4ED8-8DC5-B08BC1763C40}"/>
            </c:ext>
          </c:extLst>
        </c:ser>
        <c:ser>
          <c:idx val="23"/>
          <c:order val="23"/>
          <c:spPr>
            <a:solidFill>
              <a:schemeClr val="accent6">
                <a:lumMod val="80000"/>
              </a:schemeClr>
            </a:solidFill>
            <a:ln>
              <a:noFill/>
            </a:ln>
            <a:effectLst/>
          </c:spPr>
          <c:cat>
            <c:numRef>
              <c:f>'7波及効果グラフ'!$F$2:$BW$2</c:f>
              <c:numCache>
                <c:formatCode>0.0_ ;[Red]\-0.0\ </c:formatCode>
                <c:ptCount val="70"/>
                <c:pt idx="0">
                  <c:v>0</c:v>
                </c:pt>
                <c:pt idx="1">
                  <c:v>0.44505910355933886</c:v>
                </c:pt>
                <c:pt idx="2">
                  <c:v>0.44505910355933886</c:v>
                </c:pt>
                <c:pt idx="3">
                  <c:v>0.45433801998171081</c:v>
                </c:pt>
                <c:pt idx="4">
                  <c:v>0.45433801998171081</c:v>
                </c:pt>
                <c:pt idx="5">
                  <c:v>3.0770106642349253</c:v>
                </c:pt>
                <c:pt idx="6">
                  <c:v>3.0770106642349253</c:v>
                </c:pt>
                <c:pt idx="7">
                  <c:v>3.3633011413873035</c:v>
                </c:pt>
                <c:pt idx="8">
                  <c:v>3.3633011413873035</c:v>
                </c:pt>
                <c:pt idx="9">
                  <c:v>4.1336306603045685</c:v>
                </c:pt>
                <c:pt idx="10">
                  <c:v>4.1336306603045685</c:v>
                </c:pt>
                <c:pt idx="11">
                  <c:v>5.7854407883140189</c:v>
                </c:pt>
                <c:pt idx="12">
                  <c:v>5.7854407883140189</c:v>
                </c:pt>
                <c:pt idx="13">
                  <c:v>6.6921761942169491</c:v>
                </c:pt>
                <c:pt idx="14">
                  <c:v>6.6921761942169491</c:v>
                </c:pt>
                <c:pt idx="15">
                  <c:v>8.9399049269107316</c:v>
                </c:pt>
                <c:pt idx="16">
                  <c:v>8.9399049269107316</c:v>
                </c:pt>
                <c:pt idx="17">
                  <c:v>9.6550887889326855</c:v>
                </c:pt>
                <c:pt idx="18">
                  <c:v>9.6550887889326855</c:v>
                </c:pt>
                <c:pt idx="19">
                  <c:v>13.215571745574261</c:v>
                </c:pt>
                <c:pt idx="20">
                  <c:v>13.215571745574261</c:v>
                </c:pt>
                <c:pt idx="21">
                  <c:v>14.005060006284886</c:v>
                </c:pt>
                <c:pt idx="22">
                  <c:v>14.005060006284886</c:v>
                </c:pt>
                <c:pt idx="23">
                  <c:v>15.57860078234159</c:v>
                </c:pt>
                <c:pt idx="24">
                  <c:v>15.57860078234159</c:v>
                </c:pt>
                <c:pt idx="25">
                  <c:v>16.74072452182341</c:v>
                </c:pt>
                <c:pt idx="26">
                  <c:v>16.74072452182341</c:v>
                </c:pt>
                <c:pt idx="27">
                  <c:v>18.865075718487525</c:v>
                </c:pt>
                <c:pt idx="28">
                  <c:v>18.865075718487525</c:v>
                </c:pt>
                <c:pt idx="29">
                  <c:v>19.739683832638267</c:v>
                </c:pt>
                <c:pt idx="30">
                  <c:v>19.739683832638267</c:v>
                </c:pt>
                <c:pt idx="31">
                  <c:v>20.353223451237088</c:v>
                </c:pt>
                <c:pt idx="32">
                  <c:v>20.353223451237088</c:v>
                </c:pt>
                <c:pt idx="33">
                  <c:v>23.729121680797363</c:v>
                </c:pt>
                <c:pt idx="34">
                  <c:v>23.729121680797363</c:v>
                </c:pt>
                <c:pt idx="35">
                  <c:v>23.875039871358499</c:v>
                </c:pt>
                <c:pt idx="36">
                  <c:v>23.875039871358499</c:v>
                </c:pt>
                <c:pt idx="37">
                  <c:v>44.352952916948723</c:v>
                </c:pt>
                <c:pt idx="38">
                  <c:v>44.352952916948723</c:v>
                </c:pt>
                <c:pt idx="39">
                  <c:v>45.105351641784402</c:v>
                </c:pt>
                <c:pt idx="40">
                  <c:v>45.105351641784402</c:v>
                </c:pt>
                <c:pt idx="41">
                  <c:v>49.912511029108899</c:v>
                </c:pt>
                <c:pt idx="42">
                  <c:v>49.912511029108899</c:v>
                </c:pt>
                <c:pt idx="43">
                  <c:v>51.941752924598056</c:v>
                </c:pt>
                <c:pt idx="44">
                  <c:v>51.941752924598056</c:v>
                </c:pt>
                <c:pt idx="45">
                  <c:v>52.289882992721409</c:v>
                </c:pt>
                <c:pt idx="46">
                  <c:v>52.289882992721409</c:v>
                </c:pt>
                <c:pt idx="47">
                  <c:v>52.780473907363891</c:v>
                </c:pt>
                <c:pt idx="48">
                  <c:v>52.780473907363891</c:v>
                </c:pt>
                <c:pt idx="49">
                  <c:v>62.184009073495936</c:v>
                </c:pt>
                <c:pt idx="50">
                  <c:v>62.184009073495936</c:v>
                </c:pt>
                <c:pt idx="51">
                  <c:v>64.58541574478879</c:v>
                </c:pt>
                <c:pt idx="52">
                  <c:v>64.58541574478879</c:v>
                </c:pt>
                <c:pt idx="53">
                  <c:v>71.138764843616926</c:v>
                </c:pt>
                <c:pt idx="54">
                  <c:v>71.138764843616926</c:v>
                </c:pt>
                <c:pt idx="55">
                  <c:v>75.972640912705145</c:v>
                </c:pt>
                <c:pt idx="56">
                  <c:v>75.972640912705145</c:v>
                </c:pt>
                <c:pt idx="57">
                  <c:v>79.242764175205039</c:v>
                </c:pt>
                <c:pt idx="58">
                  <c:v>79.242764175205039</c:v>
                </c:pt>
                <c:pt idx="59">
                  <c:v>81.225874186494252</c:v>
                </c:pt>
                <c:pt idx="60">
                  <c:v>81.225874186494252</c:v>
                </c:pt>
                <c:pt idx="61">
                  <c:v>85.711618587546113</c:v>
                </c:pt>
                <c:pt idx="62">
                  <c:v>85.711618587546113</c:v>
                </c:pt>
                <c:pt idx="63">
                  <c:v>90.511199489046462</c:v>
                </c:pt>
                <c:pt idx="64">
                  <c:v>90.511199489046462</c:v>
                </c:pt>
                <c:pt idx="65">
                  <c:v>90.806732218052943</c:v>
                </c:pt>
                <c:pt idx="66">
                  <c:v>90.806732218052943</c:v>
                </c:pt>
                <c:pt idx="67">
                  <c:v>96.751148711365317</c:v>
                </c:pt>
                <c:pt idx="68">
                  <c:v>96.751148711365317</c:v>
                </c:pt>
                <c:pt idx="69">
                  <c:v>99.999999999999972</c:v>
                </c:pt>
              </c:numCache>
            </c:numRef>
          </c:cat>
          <c:val>
            <c:numRef>
              <c:f>'7波及効果グラフ'!$F$26:$BW$26</c:f>
              <c:numCache>
                <c:formatCode>#,##0;"▲ "#,##0</c:formatCode>
                <c:ptCount val="70"/>
                <c:pt idx="46">
                  <c:v>1359.6025033522678</c:v>
                </c:pt>
                <c:pt idx="47">
                  <c:v>1359.6025033522678</c:v>
                </c:pt>
              </c:numCache>
            </c:numRef>
          </c:val>
          <c:extLst>
            <c:ext xmlns:c16="http://schemas.microsoft.com/office/drawing/2014/chart" uri="{C3380CC4-5D6E-409C-BE32-E72D297353CC}">
              <c16:uniqueId val="{00000017-6580-4ED8-8DC5-B08BC1763C40}"/>
            </c:ext>
          </c:extLst>
        </c:ser>
        <c:ser>
          <c:idx val="24"/>
          <c:order val="24"/>
          <c:spPr>
            <a:solidFill>
              <a:schemeClr val="accent1">
                <a:lumMod val="60000"/>
                <a:lumOff val="40000"/>
              </a:schemeClr>
            </a:solidFill>
            <a:ln>
              <a:noFill/>
            </a:ln>
            <a:effectLst/>
          </c:spPr>
          <c:cat>
            <c:numRef>
              <c:f>'7波及効果グラフ'!$F$2:$BW$2</c:f>
              <c:numCache>
                <c:formatCode>0.0_ ;[Red]\-0.0\ </c:formatCode>
                <c:ptCount val="70"/>
                <c:pt idx="0">
                  <c:v>0</c:v>
                </c:pt>
                <c:pt idx="1">
                  <c:v>0.44505910355933886</c:v>
                </c:pt>
                <c:pt idx="2">
                  <c:v>0.44505910355933886</c:v>
                </c:pt>
                <c:pt idx="3">
                  <c:v>0.45433801998171081</c:v>
                </c:pt>
                <c:pt idx="4">
                  <c:v>0.45433801998171081</c:v>
                </c:pt>
                <c:pt idx="5">
                  <c:v>3.0770106642349253</c:v>
                </c:pt>
                <c:pt idx="6">
                  <c:v>3.0770106642349253</c:v>
                </c:pt>
                <c:pt idx="7">
                  <c:v>3.3633011413873035</c:v>
                </c:pt>
                <c:pt idx="8">
                  <c:v>3.3633011413873035</c:v>
                </c:pt>
                <c:pt idx="9">
                  <c:v>4.1336306603045685</c:v>
                </c:pt>
                <c:pt idx="10">
                  <c:v>4.1336306603045685</c:v>
                </c:pt>
                <c:pt idx="11">
                  <c:v>5.7854407883140189</c:v>
                </c:pt>
                <c:pt idx="12">
                  <c:v>5.7854407883140189</c:v>
                </c:pt>
                <c:pt idx="13">
                  <c:v>6.6921761942169491</c:v>
                </c:pt>
                <c:pt idx="14">
                  <c:v>6.6921761942169491</c:v>
                </c:pt>
                <c:pt idx="15">
                  <c:v>8.9399049269107316</c:v>
                </c:pt>
                <c:pt idx="16">
                  <c:v>8.9399049269107316</c:v>
                </c:pt>
                <c:pt idx="17">
                  <c:v>9.6550887889326855</c:v>
                </c:pt>
                <c:pt idx="18">
                  <c:v>9.6550887889326855</c:v>
                </c:pt>
                <c:pt idx="19">
                  <c:v>13.215571745574261</c:v>
                </c:pt>
                <c:pt idx="20">
                  <c:v>13.215571745574261</c:v>
                </c:pt>
                <c:pt idx="21">
                  <c:v>14.005060006284886</c:v>
                </c:pt>
                <c:pt idx="22">
                  <c:v>14.005060006284886</c:v>
                </c:pt>
                <c:pt idx="23">
                  <c:v>15.57860078234159</c:v>
                </c:pt>
                <c:pt idx="24">
                  <c:v>15.57860078234159</c:v>
                </c:pt>
                <c:pt idx="25">
                  <c:v>16.74072452182341</c:v>
                </c:pt>
                <c:pt idx="26">
                  <c:v>16.74072452182341</c:v>
                </c:pt>
                <c:pt idx="27">
                  <c:v>18.865075718487525</c:v>
                </c:pt>
                <c:pt idx="28">
                  <c:v>18.865075718487525</c:v>
                </c:pt>
                <c:pt idx="29">
                  <c:v>19.739683832638267</c:v>
                </c:pt>
                <c:pt idx="30">
                  <c:v>19.739683832638267</c:v>
                </c:pt>
                <c:pt idx="31">
                  <c:v>20.353223451237088</c:v>
                </c:pt>
                <c:pt idx="32">
                  <c:v>20.353223451237088</c:v>
                </c:pt>
                <c:pt idx="33">
                  <c:v>23.729121680797363</c:v>
                </c:pt>
                <c:pt idx="34">
                  <c:v>23.729121680797363</c:v>
                </c:pt>
                <c:pt idx="35">
                  <c:v>23.875039871358499</c:v>
                </c:pt>
                <c:pt idx="36">
                  <c:v>23.875039871358499</c:v>
                </c:pt>
                <c:pt idx="37">
                  <c:v>44.352952916948723</c:v>
                </c:pt>
                <c:pt idx="38">
                  <c:v>44.352952916948723</c:v>
                </c:pt>
                <c:pt idx="39">
                  <c:v>45.105351641784402</c:v>
                </c:pt>
                <c:pt idx="40">
                  <c:v>45.105351641784402</c:v>
                </c:pt>
                <c:pt idx="41">
                  <c:v>49.912511029108899</c:v>
                </c:pt>
                <c:pt idx="42">
                  <c:v>49.912511029108899</c:v>
                </c:pt>
                <c:pt idx="43">
                  <c:v>51.941752924598056</c:v>
                </c:pt>
                <c:pt idx="44">
                  <c:v>51.941752924598056</c:v>
                </c:pt>
                <c:pt idx="45">
                  <c:v>52.289882992721409</c:v>
                </c:pt>
                <c:pt idx="46">
                  <c:v>52.289882992721409</c:v>
                </c:pt>
                <c:pt idx="47">
                  <c:v>52.780473907363891</c:v>
                </c:pt>
                <c:pt idx="48">
                  <c:v>52.780473907363891</c:v>
                </c:pt>
                <c:pt idx="49">
                  <c:v>62.184009073495936</c:v>
                </c:pt>
                <c:pt idx="50">
                  <c:v>62.184009073495936</c:v>
                </c:pt>
                <c:pt idx="51">
                  <c:v>64.58541574478879</c:v>
                </c:pt>
                <c:pt idx="52">
                  <c:v>64.58541574478879</c:v>
                </c:pt>
                <c:pt idx="53">
                  <c:v>71.138764843616926</c:v>
                </c:pt>
                <c:pt idx="54">
                  <c:v>71.138764843616926</c:v>
                </c:pt>
                <c:pt idx="55">
                  <c:v>75.972640912705145</c:v>
                </c:pt>
                <c:pt idx="56">
                  <c:v>75.972640912705145</c:v>
                </c:pt>
                <c:pt idx="57">
                  <c:v>79.242764175205039</c:v>
                </c:pt>
                <c:pt idx="58">
                  <c:v>79.242764175205039</c:v>
                </c:pt>
                <c:pt idx="59">
                  <c:v>81.225874186494252</c:v>
                </c:pt>
                <c:pt idx="60">
                  <c:v>81.225874186494252</c:v>
                </c:pt>
                <c:pt idx="61">
                  <c:v>85.711618587546113</c:v>
                </c:pt>
                <c:pt idx="62">
                  <c:v>85.711618587546113</c:v>
                </c:pt>
                <c:pt idx="63">
                  <c:v>90.511199489046462</c:v>
                </c:pt>
                <c:pt idx="64">
                  <c:v>90.511199489046462</c:v>
                </c:pt>
                <c:pt idx="65">
                  <c:v>90.806732218052943</c:v>
                </c:pt>
                <c:pt idx="66">
                  <c:v>90.806732218052943</c:v>
                </c:pt>
                <c:pt idx="67">
                  <c:v>96.751148711365317</c:v>
                </c:pt>
                <c:pt idx="68">
                  <c:v>96.751148711365317</c:v>
                </c:pt>
                <c:pt idx="69">
                  <c:v>99.999999999999972</c:v>
                </c:pt>
              </c:numCache>
            </c:numRef>
          </c:cat>
          <c:val>
            <c:numRef>
              <c:f>'7波及効果グラフ'!$F$27:$BW$27</c:f>
              <c:numCache>
                <c:formatCode>#,##0;"▲ "#,##0</c:formatCode>
                <c:ptCount val="70"/>
                <c:pt idx="48">
                  <c:v>160675.46852419901</c:v>
                </c:pt>
                <c:pt idx="49">
                  <c:v>160675.46852419901</c:v>
                </c:pt>
              </c:numCache>
            </c:numRef>
          </c:val>
          <c:extLst>
            <c:ext xmlns:c16="http://schemas.microsoft.com/office/drawing/2014/chart" uri="{C3380CC4-5D6E-409C-BE32-E72D297353CC}">
              <c16:uniqueId val="{00000018-6580-4ED8-8DC5-B08BC1763C40}"/>
            </c:ext>
          </c:extLst>
        </c:ser>
        <c:ser>
          <c:idx val="25"/>
          <c:order val="25"/>
          <c:spPr>
            <a:solidFill>
              <a:schemeClr val="accent2">
                <a:lumMod val="60000"/>
                <a:lumOff val="40000"/>
              </a:schemeClr>
            </a:solidFill>
            <a:ln>
              <a:noFill/>
            </a:ln>
            <a:effectLst/>
          </c:spPr>
          <c:cat>
            <c:numRef>
              <c:f>'7波及効果グラフ'!$F$2:$BW$2</c:f>
              <c:numCache>
                <c:formatCode>0.0_ ;[Red]\-0.0\ </c:formatCode>
                <c:ptCount val="70"/>
                <c:pt idx="0">
                  <c:v>0</c:v>
                </c:pt>
                <c:pt idx="1">
                  <c:v>0.44505910355933886</c:v>
                </c:pt>
                <c:pt idx="2">
                  <c:v>0.44505910355933886</c:v>
                </c:pt>
                <c:pt idx="3">
                  <c:v>0.45433801998171081</c:v>
                </c:pt>
                <c:pt idx="4">
                  <c:v>0.45433801998171081</c:v>
                </c:pt>
                <c:pt idx="5">
                  <c:v>3.0770106642349253</c:v>
                </c:pt>
                <c:pt idx="6">
                  <c:v>3.0770106642349253</c:v>
                </c:pt>
                <c:pt idx="7">
                  <c:v>3.3633011413873035</c:v>
                </c:pt>
                <c:pt idx="8">
                  <c:v>3.3633011413873035</c:v>
                </c:pt>
                <c:pt idx="9">
                  <c:v>4.1336306603045685</c:v>
                </c:pt>
                <c:pt idx="10">
                  <c:v>4.1336306603045685</c:v>
                </c:pt>
                <c:pt idx="11">
                  <c:v>5.7854407883140189</c:v>
                </c:pt>
                <c:pt idx="12">
                  <c:v>5.7854407883140189</c:v>
                </c:pt>
                <c:pt idx="13">
                  <c:v>6.6921761942169491</c:v>
                </c:pt>
                <c:pt idx="14">
                  <c:v>6.6921761942169491</c:v>
                </c:pt>
                <c:pt idx="15">
                  <c:v>8.9399049269107316</c:v>
                </c:pt>
                <c:pt idx="16">
                  <c:v>8.9399049269107316</c:v>
                </c:pt>
                <c:pt idx="17">
                  <c:v>9.6550887889326855</c:v>
                </c:pt>
                <c:pt idx="18">
                  <c:v>9.6550887889326855</c:v>
                </c:pt>
                <c:pt idx="19">
                  <c:v>13.215571745574261</c:v>
                </c:pt>
                <c:pt idx="20">
                  <c:v>13.215571745574261</c:v>
                </c:pt>
                <c:pt idx="21">
                  <c:v>14.005060006284886</c:v>
                </c:pt>
                <c:pt idx="22">
                  <c:v>14.005060006284886</c:v>
                </c:pt>
                <c:pt idx="23">
                  <c:v>15.57860078234159</c:v>
                </c:pt>
                <c:pt idx="24">
                  <c:v>15.57860078234159</c:v>
                </c:pt>
                <c:pt idx="25">
                  <c:v>16.74072452182341</c:v>
                </c:pt>
                <c:pt idx="26">
                  <c:v>16.74072452182341</c:v>
                </c:pt>
                <c:pt idx="27">
                  <c:v>18.865075718487525</c:v>
                </c:pt>
                <c:pt idx="28">
                  <c:v>18.865075718487525</c:v>
                </c:pt>
                <c:pt idx="29">
                  <c:v>19.739683832638267</c:v>
                </c:pt>
                <c:pt idx="30">
                  <c:v>19.739683832638267</c:v>
                </c:pt>
                <c:pt idx="31">
                  <c:v>20.353223451237088</c:v>
                </c:pt>
                <c:pt idx="32">
                  <c:v>20.353223451237088</c:v>
                </c:pt>
                <c:pt idx="33">
                  <c:v>23.729121680797363</c:v>
                </c:pt>
                <c:pt idx="34">
                  <c:v>23.729121680797363</c:v>
                </c:pt>
                <c:pt idx="35">
                  <c:v>23.875039871358499</c:v>
                </c:pt>
                <c:pt idx="36">
                  <c:v>23.875039871358499</c:v>
                </c:pt>
                <c:pt idx="37">
                  <c:v>44.352952916948723</c:v>
                </c:pt>
                <c:pt idx="38">
                  <c:v>44.352952916948723</c:v>
                </c:pt>
                <c:pt idx="39">
                  <c:v>45.105351641784402</c:v>
                </c:pt>
                <c:pt idx="40">
                  <c:v>45.105351641784402</c:v>
                </c:pt>
                <c:pt idx="41">
                  <c:v>49.912511029108899</c:v>
                </c:pt>
                <c:pt idx="42">
                  <c:v>49.912511029108899</c:v>
                </c:pt>
                <c:pt idx="43">
                  <c:v>51.941752924598056</c:v>
                </c:pt>
                <c:pt idx="44">
                  <c:v>51.941752924598056</c:v>
                </c:pt>
                <c:pt idx="45">
                  <c:v>52.289882992721409</c:v>
                </c:pt>
                <c:pt idx="46">
                  <c:v>52.289882992721409</c:v>
                </c:pt>
                <c:pt idx="47">
                  <c:v>52.780473907363891</c:v>
                </c:pt>
                <c:pt idx="48">
                  <c:v>52.780473907363891</c:v>
                </c:pt>
                <c:pt idx="49">
                  <c:v>62.184009073495936</c:v>
                </c:pt>
                <c:pt idx="50">
                  <c:v>62.184009073495936</c:v>
                </c:pt>
                <c:pt idx="51">
                  <c:v>64.58541574478879</c:v>
                </c:pt>
                <c:pt idx="52">
                  <c:v>64.58541574478879</c:v>
                </c:pt>
                <c:pt idx="53">
                  <c:v>71.138764843616926</c:v>
                </c:pt>
                <c:pt idx="54">
                  <c:v>71.138764843616926</c:v>
                </c:pt>
                <c:pt idx="55">
                  <c:v>75.972640912705145</c:v>
                </c:pt>
                <c:pt idx="56">
                  <c:v>75.972640912705145</c:v>
                </c:pt>
                <c:pt idx="57">
                  <c:v>79.242764175205039</c:v>
                </c:pt>
                <c:pt idx="58">
                  <c:v>79.242764175205039</c:v>
                </c:pt>
                <c:pt idx="59">
                  <c:v>81.225874186494252</c:v>
                </c:pt>
                <c:pt idx="60">
                  <c:v>81.225874186494252</c:v>
                </c:pt>
                <c:pt idx="61">
                  <c:v>85.711618587546113</c:v>
                </c:pt>
                <c:pt idx="62">
                  <c:v>85.711618587546113</c:v>
                </c:pt>
                <c:pt idx="63">
                  <c:v>90.511199489046462</c:v>
                </c:pt>
                <c:pt idx="64">
                  <c:v>90.511199489046462</c:v>
                </c:pt>
                <c:pt idx="65">
                  <c:v>90.806732218052943</c:v>
                </c:pt>
                <c:pt idx="66">
                  <c:v>90.806732218052943</c:v>
                </c:pt>
                <c:pt idx="67">
                  <c:v>96.751148711365317</c:v>
                </c:pt>
                <c:pt idx="68">
                  <c:v>96.751148711365317</c:v>
                </c:pt>
                <c:pt idx="69">
                  <c:v>99.999999999999972</c:v>
                </c:pt>
              </c:numCache>
            </c:numRef>
          </c:cat>
          <c:val>
            <c:numRef>
              <c:f>'7波及効果グラフ'!$F$28:$BW$28</c:f>
              <c:numCache>
                <c:formatCode>#,##0;"▲ "#,##0</c:formatCode>
                <c:ptCount val="70"/>
                <c:pt idx="50">
                  <c:v>61499.194182605323</c:v>
                </c:pt>
                <c:pt idx="51">
                  <c:v>61499.194182605323</c:v>
                </c:pt>
              </c:numCache>
            </c:numRef>
          </c:val>
          <c:extLst>
            <c:ext xmlns:c16="http://schemas.microsoft.com/office/drawing/2014/chart" uri="{C3380CC4-5D6E-409C-BE32-E72D297353CC}">
              <c16:uniqueId val="{00000019-6580-4ED8-8DC5-B08BC1763C40}"/>
            </c:ext>
          </c:extLst>
        </c:ser>
        <c:ser>
          <c:idx val="26"/>
          <c:order val="26"/>
          <c:spPr>
            <a:solidFill>
              <a:schemeClr val="accent3">
                <a:lumMod val="60000"/>
                <a:lumOff val="40000"/>
              </a:schemeClr>
            </a:solidFill>
            <a:ln>
              <a:noFill/>
            </a:ln>
            <a:effectLst/>
          </c:spPr>
          <c:cat>
            <c:numRef>
              <c:f>'7波及効果グラフ'!$F$2:$BW$2</c:f>
              <c:numCache>
                <c:formatCode>0.0_ ;[Red]\-0.0\ </c:formatCode>
                <c:ptCount val="70"/>
                <c:pt idx="0">
                  <c:v>0</c:v>
                </c:pt>
                <c:pt idx="1">
                  <c:v>0.44505910355933886</c:v>
                </c:pt>
                <c:pt idx="2">
                  <c:v>0.44505910355933886</c:v>
                </c:pt>
                <c:pt idx="3">
                  <c:v>0.45433801998171081</c:v>
                </c:pt>
                <c:pt idx="4">
                  <c:v>0.45433801998171081</c:v>
                </c:pt>
                <c:pt idx="5">
                  <c:v>3.0770106642349253</c:v>
                </c:pt>
                <c:pt idx="6">
                  <c:v>3.0770106642349253</c:v>
                </c:pt>
                <c:pt idx="7">
                  <c:v>3.3633011413873035</c:v>
                </c:pt>
                <c:pt idx="8">
                  <c:v>3.3633011413873035</c:v>
                </c:pt>
                <c:pt idx="9">
                  <c:v>4.1336306603045685</c:v>
                </c:pt>
                <c:pt idx="10">
                  <c:v>4.1336306603045685</c:v>
                </c:pt>
                <c:pt idx="11">
                  <c:v>5.7854407883140189</c:v>
                </c:pt>
                <c:pt idx="12">
                  <c:v>5.7854407883140189</c:v>
                </c:pt>
                <c:pt idx="13">
                  <c:v>6.6921761942169491</c:v>
                </c:pt>
                <c:pt idx="14">
                  <c:v>6.6921761942169491</c:v>
                </c:pt>
                <c:pt idx="15">
                  <c:v>8.9399049269107316</c:v>
                </c:pt>
                <c:pt idx="16">
                  <c:v>8.9399049269107316</c:v>
                </c:pt>
                <c:pt idx="17">
                  <c:v>9.6550887889326855</c:v>
                </c:pt>
                <c:pt idx="18">
                  <c:v>9.6550887889326855</c:v>
                </c:pt>
                <c:pt idx="19">
                  <c:v>13.215571745574261</c:v>
                </c:pt>
                <c:pt idx="20">
                  <c:v>13.215571745574261</c:v>
                </c:pt>
                <c:pt idx="21">
                  <c:v>14.005060006284886</c:v>
                </c:pt>
                <c:pt idx="22">
                  <c:v>14.005060006284886</c:v>
                </c:pt>
                <c:pt idx="23">
                  <c:v>15.57860078234159</c:v>
                </c:pt>
                <c:pt idx="24">
                  <c:v>15.57860078234159</c:v>
                </c:pt>
                <c:pt idx="25">
                  <c:v>16.74072452182341</c:v>
                </c:pt>
                <c:pt idx="26">
                  <c:v>16.74072452182341</c:v>
                </c:pt>
                <c:pt idx="27">
                  <c:v>18.865075718487525</c:v>
                </c:pt>
                <c:pt idx="28">
                  <c:v>18.865075718487525</c:v>
                </c:pt>
                <c:pt idx="29">
                  <c:v>19.739683832638267</c:v>
                </c:pt>
                <c:pt idx="30">
                  <c:v>19.739683832638267</c:v>
                </c:pt>
                <c:pt idx="31">
                  <c:v>20.353223451237088</c:v>
                </c:pt>
                <c:pt idx="32">
                  <c:v>20.353223451237088</c:v>
                </c:pt>
                <c:pt idx="33">
                  <c:v>23.729121680797363</c:v>
                </c:pt>
                <c:pt idx="34">
                  <c:v>23.729121680797363</c:v>
                </c:pt>
                <c:pt idx="35">
                  <c:v>23.875039871358499</c:v>
                </c:pt>
                <c:pt idx="36">
                  <c:v>23.875039871358499</c:v>
                </c:pt>
                <c:pt idx="37">
                  <c:v>44.352952916948723</c:v>
                </c:pt>
                <c:pt idx="38">
                  <c:v>44.352952916948723</c:v>
                </c:pt>
                <c:pt idx="39">
                  <c:v>45.105351641784402</c:v>
                </c:pt>
                <c:pt idx="40">
                  <c:v>45.105351641784402</c:v>
                </c:pt>
                <c:pt idx="41">
                  <c:v>49.912511029108899</c:v>
                </c:pt>
                <c:pt idx="42">
                  <c:v>49.912511029108899</c:v>
                </c:pt>
                <c:pt idx="43">
                  <c:v>51.941752924598056</c:v>
                </c:pt>
                <c:pt idx="44">
                  <c:v>51.941752924598056</c:v>
                </c:pt>
                <c:pt idx="45">
                  <c:v>52.289882992721409</c:v>
                </c:pt>
                <c:pt idx="46">
                  <c:v>52.289882992721409</c:v>
                </c:pt>
                <c:pt idx="47">
                  <c:v>52.780473907363891</c:v>
                </c:pt>
                <c:pt idx="48">
                  <c:v>52.780473907363891</c:v>
                </c:pt>
                <c:pt idx="49">
                  <c:v>62.184009073495936</c:v>
                </c:pt>
                <c:pt idx="50">
                  <c:v>62.184009073495936</c:v>
                </c:pt>
                <c:pt idx="51">
                  <c:v>64.58541574478879</c:v>
                </c:pt>
                <c:pt idx="52">
                  <c:v>64.58541574478879</c:v>
                </c:pt>
                <c:pt idx="53">
                  <c:v>71.138764843616926</c:v>
                </c:pt>
                <c:pt idx="54">
                  <c:v>71.138764843616926</c:v>
                </c:pt>
                <c:pt idx="55">
                  <c:v>75.972640912705145</c:v>
                </c:pt>
                <c:pt idx="56">
                  <c:v>75.972640912705145</c:v>
                </c:pt>
                <c:pt idx="57">
                  <c:v>79.242764175205039</c:v>
                </c:pt>
                <c:pt idx="58">
                  <c:v>79.242764175205039</c:v>
                </c:pt>
                <c:pt idx="59">
                  <c:v>81.225874186494252</c:v>
                </c:pt>
                <c:pt idx="60">
                  <c:v>81.225874186494252</c:v>
                </c:pt>
                <c:pt idx="61">
                  <c:v>85.711618587546113</c:v>
                </c:pt>
                <c:pt idx="62">
                  <c:v>85.711618587546113</c:v>
                </c:pt>
                <c:pt idx="63">
                  <c:v>90.511199489046462</c:v>
                </c:pt>
                <c:pt idx="64">
                  <c:v>90.511199489046462</c:v>
                </c:pt>
                <c:pt idx="65">
                  <c:v>90.806732218052943</c:v>
                </c:pt>
                <c:pt idx="66">
                  <c:v>90.806732218052943</c:v>
                </c:pt>
                <c:pt idx="67">
                  <c:v>96.751148711365317</c:v>
                </c:pt>
                <c:pt idx="68">
                  <c:v>96.751148711365317</c:v>
                </c:pt>
                <c:pt idx="69">
                  <c:v>99.999999999999972</c:v>
                </c:pt>
              </c:numCache>
            </c:numRef>
          </c:cat>
          <c:val>
            <c:numRef>
              <c:f>'7波及効果グラフ'!$F$29:$BW$29</c:f>
              <c:numCache>
                <c:formatCode>#,##0;"▲ "#,##0</c:formatCode>
                <c:ptCount val="70"/>
                <c:pt idx="52">
                  <c:v>230999.92107720798</c:v>
                </c:pt>
                <c:pt idx="53">
                  <c:v>230999.92107720798</c:v>
                </c:pt>
              </c:numCache>
            </c:numRef>
          </c:val>
          <c:extLst>
            <c:ext xmlns:c16="http://schemas.microsoft.com/office/drawing/2014/chart" uri="{C3380CC4-5D6E-409C-BE32-E72D297353CC}">
              <c16:uniqueId val="{0000001A-6580-4ED8-8DC5-B08BC1763C40}"/>
            </c:ext>
          </c:extLst>
        </c:ser>
        <c:ser>
          <c:idx val="27"/>
          <c:order val="27"/>
          <c:spPr>
            <a:solidFill>
              <a:schemeClr val="accent4">
                <a:lumMod val="60000"/>
                <a:lumOff val="40000"/>
              </a:schemeClr>
            </a:solidFill>
            <a:ln>
              <a:noFill/>
            </a:ln>
            <a:effectLst/>
          </c:spPr>
          <c:cat>
            <c:numRef>
              <c:f>'7波及効果グラフ'!$F$2:$BW$2</c:f>
              <c:numCache>
                <c:formatCode>0.0_ ;[Red]\-0.0\ </c:formatCode>
                <c:ptCount val="70"/>
                <c:pt idx="0">
                  <c:v>0</c:v>
                </c:pt>
                <c:pt idx="1">
                  <c:v>0.44505910355933886</c:v>
                </c:pt>
                <c:pt idx="2">
                  <c:v>0.44505910355933886</c:v>
                </c:pt>
                <c:pt idx="3">
                  <c:v>0.45433801998171081</c:v>
                </c:pt>
                <c:pt idx="4">
                  <c:v>0.45433801998171081</c:v>
                </c:pt>
                <c:pt idx="5">
                  <c:v>3.0770106642349253</c:v>
                </c:pt>
                <c:pt idx="6">
                  <c:v>3.0770106642349253</c:v>
                </c:pt>
                <c:pt idx="7">
                  <c:v>3.3633011413873035</c:v>
                </c:pt>
                <c:pt idx="8">
                  <c:v>3.3633011413873035</c:v>
                </c:pt>
                <c:pt idx="9">
                  <c:v>4.1336306603045685</c:v>
                </c:pt>
                <c:pt idx="10">
                  <c:v>4.1336306603045685</c:v>
                </c:pt>
                <c:pt idx="11">
                  <c:v>5.7854407883140189</c:v>
                </c:pt>
                <c:pt idx="12">
                  <c:v>5.7854407883140189</c:v>
                </c:pt>
                <c:pt idx="13">
                  <c:v>6.6921761942169491</c:v>
                </c:pt>
                <c:pt idx="14">
                  <c:v>6.6921761942169491</c:v>
                </c:pt>
                <c:pt idx="15">
                  <c:v>8.9399049269107316</c:v>
                </c:pt>
                <c:pt idx="16">
                  <c:v>8.9399049269107316</c:v>
                </c:pt>
                <c:pt idx="17">
                  <c:v>9.6550887889326855</c:v>
                </c:pt>
                <c:pt idx="18">
                  <c:v>9.6550887889326855</c:v>
                </c:pt>
                <c:pt idx="19">
                  <c:v>13.215571745574261</c:v>
                </c:pt>
                <c:pt idx="20">
                  <c:v>13.215571745574261</c:v>
                </c:pt>
                <c:pt idx="21">
                  <c:v>14.005060006284886</c:v>
                </c:pt>
                <c:pt idx="22">
                  <c:v>14.005060006284886</c:v>
                </c:pt>
                <c:pt idx="23">
                  <c:v>15.57860078234159</c:v>
                </c:pt>
                <c:pt idx="24">
                  <c:v>15.57860078234159</c:v>
                </c:pt>
                <c:pt idx="25">
                  <c:v>16.74072452182341</c:v>
                </c:pt>
                <c:pt idx="26">
                  <c:v>16.74072452182341</c:v>
                </c:pt>
                <c:pt idx="27">
                  <c:v>18.865075718487525</c:v>
                </c:pt>
                <c:pt idx="28">
                  <c:v>18.865075718487525</c:v>
                </c:pt>
                <c:pt idx="29">
                  <c:v>19.739683832638267</c:v>
                </c:pt>
                <c:pt idx="30">
                  <c:v>19.739683832638267</c:v>
                </c:pt>
                <c:pt idx="31">
                  <c:v>20.353223451237088</c:v>
                </c:pt>
                <c:pt idx="32">
                  <c:v>20.353223451237088</c:v>
                </c:pt>
                <c:pt idx="33">
                  <c:v>23.729121680797363</c:v>
                </c:pt>
                <c:pt idx="34">
                  <c:v>23.729121680797363</c:v>
                </c:pt>
                <c:pt idx="35">
                  <c:v>23.875039871358499</c:v>
                </c:pt>
                <c:pt idx="36">
                  <c:v>23.875039871358499</c:v>
                </c:pt>
                <c:pt idx="37">
                  <c:v>44.352952916948723</c:v>
                </c:pt>
                <c:pt idx="38">
                  <c:v>44.352952916948723</c:v>
                </c:pt>
                <c:pt idx="39">
                  <c:v>45.105351641784402</c:v>
                </c:pt>
                <c:pt idx="40">
                  <c:v>45.105351641784402</c:v>
                </c:pt>
                <c:pt idx="41">
                  <c:v>49.912511029108899</c:v>
                </c:pt>
                <c:pt idx="42">
                  <c:v>49.912511029108899</c:v>
                </c:pt>
                <c:pt idx="43">
                  <c:v>51.941752924598056</c:v>
                </c:pt>
                <c:pt idx="44">
                  <c:v>51.941752924598056</c:v>
                </c:pt>
                <c:pt idx="45">
                  <c:v>52.289882992721409</c:v>
                </c:pt>
                <c:pt idx="46">
                  <c:v>52.289882992721409</c:v>
                </c:pt>
                <c:pt idx="47">
                  <c:v>52.780473907363891</c:v>
                </c:pt>
                <c:pt idx="48">
                  <c:v>52.780473907363891</c:v>
                </c:pt>
                <c:pt idx="49">
                  <c:v>62.184009073495936</c:v>
                </c:pt>
                <c:pt idx="50">
                  <c:v>62.184009073495936</c:v>
                </c:pt>
                <c:pt idx="51">
                  <c:v>64.58541574478879</c:v>
                </c:pt>
                <c:pt idx="52">
                  <c:v>64.58541574478879</c:v>
                </c:pt>
                <c:pt idx="53">
                  <c:v>71.138764843616926</c:v>
                </c:pt>
                <c:pt idx="54">
                  <c:v>71.138764843616926</c:v>
                </c:pt>
                <c:pt idx="55">
                  <c:v>75.972640912705145</c:v>
                </c:pt>
                <c:pt idx="56">
                  <c:v>75.972640912705145</c:v>
                </c:pt>
                <c:pt idx="57">
                  <c:v>79.242764175205039</c:v>
                </c:pt>
                <c:pt idx="58">
                  <c:v>79.242764175205039</c:v>
                </c:pt>
                <c:pt idx="59">
                  <c:v>81.225874186494252</c:v>
                </c:pt>
                <c:pt idx="60">
                  <c:v>81.225874186494252</c:v>
                </c:pt>
                <c:pt idx="61">
                  <c:v>85.711618587546113</c:v>
                </c:pt>
                <c:pt idx="62">
                  <c:v>85.711618587546113</c:v>
                </c:pt>
                <c:pt idx="63">
                  <c:v>90.511199489046462</c:v>
                </c:pt>
                <c:pt idx="64">
                  <c:v>90.511199489046462</c:v>
                </c:pt>
                <c:pt idx="65">
                  <c:v>90.806732218052943</c:v>
                </c:pt>
                <c:pt idx="66">
                  <c:v>90.806732218052943</c:v>
                </c:pt>
                <c:pt idx="67">
                  <c:v>96.751148711365317</c:v>
                </c:pt>
                <c:pt idx="68">
                  <c:v>96.751148711365317</c:v>
                </c:pt>
                <c:pt idx="69">
                  <c:v>99.999999999999972</c:v>
                </c:pt>
              </c:numCache>
            </c:numRef>
          </c:cat>
          <c:val>
            <c:numRef>
              <c:f>'7波及効果グラフ'!$F$30:$BW$30</c:f>
              <c:numCache>
                <c:formatCode>#,##0;"▲ "#,##0</c:formatCode>
                <c:ptCount val="70"/>
                <c:pt idx="54">
                  <c:v>52638.687966171936</c:v>
                </c:pt>
                <c:pt idx="55">
                  <c:v>52638.687966171936</c:v>
                </c:pt>
              </c:numCache>
            </c:numRef>
          </c:val>
          <c:extLst>
            <c:ext xmlns:c16="http://schemas.microsoft.com/office/drawing/2014/chart" uri="{C3380CC4-5D6E-409C-BE32-E72D297353CC}">
              <c16:uniqueId val="{0000001B-6580-4ED8-8DC5-B08BC1763C40}"/>
            </c:ext>
          </c:extLst>
        </c:ser>
        <c:ser>
          <c:idx val="28"/>
          <c:order val="28"/>
          <c:spPr>
            <a:solidFill>
              <a:schemeClr val="accent5">
                <a:lumMod val="60000"/>
                <a:lumOff val="40000"/>
              </a:schemeClr>
            </a:solidFill>
            <a:ln>
              <a:noFill/>
            </a:ln>
            <a:effectLst/>
          </c:spPr>
          <c:cat>
            <c:numRef>
              <c:f>'7波及効果グラフ'!$F$2:$BW$2</c:f>
              <c:numCache>
                <c:formatCode>0.0_ ;[Red]\-0.0\ </c:formatCode>
                <c:ptCount val="70"/>
                <c:pt idx="0">
                  <c:v>0</c:v>
                </c:pt>
                <c:pt idx="1">
                  <c:v>0.44505910355933886</c:v>
                </c:pt>
                <c:pt idx="2">
                  <c:v>0.44505910355933886</c:v>
                </c:pt>
                <c:pt idx="3">
                  <c:v>0.45433801998171081</c:v>
                </c:pt>
                <c:pt idx="4">
                  <c:v>0.45433801998171081</c:v>
                </c:pt>
                <c:pt idx="5">
                  <c:v>3.0770106642349253</c:v>
                </c:pt>
                <c:pt idx="6">
                  <c:v>3.0770106642349253</c:v>
                </c:pt>
                <c:pt idx="7">
                  <c:v>3.3633011413873035</c:v>
                </c:pt>
                <c:pt idx="8">
                  <c:v>3.3633011413873035</c:v>
                </c:pt>
                <c:pt idx="9">
                  <c:v>4.1336306603045685</c:v>
                </c:pt>
                <c:pt idx="10">
                  <c:v>4.1336306603045685</c:v>
                </c:pt>
                <c:pt idx="11">
                  <c:v>5.7854407883140189</c:v>
                </c:pt>
                <c:pt idx="12">
                  <c:v>5.7854407883140189</c:v>
                </c:pt>
                <c:pt idx="13">
                  <c:v>6.6921761942169491</c:v>
                </c:pt>
                <c:pt idx="14">
                  <c:v>6.6921761942169491</c:v>
                </c:pt>
                <c:pt idx="15">
                  <c:v>8.9399049269107316</c:v>
                </c:pt>
                <c:pt idx="16">
                  <c:v>8.9399049269107316</c:v>
                </c:pt>
                <c:pt idx="17">
                  <c:v>9.6550887889326855</c:v>
                </c:pt>
                <c:pt idx="18">
                  <c:v>9.6550887889326855</c:v>
                </c:pt>
                <c:pt idx="19">
                  <c:v>13.215571745574261</c:v>
                </c:pt>
                <c:pt idx="20">
                  <c:v>13.215571745574261</c:v>
                </c:pt>
                <c:pt idx="21">
                  <c:v>14.005060006284886</c:v>
                </c:pt>
                <c:pt idx="22">
                  <c:v>14.005060006284886</c:v>
                </c:pt>
                <c:pt idx="23">
                  <c:v>15.57860078234159</c:v>
                </c:pt>
                <c:pt idx="24">
                  <c:v>15.57860078234159</c:v>
                </c:pt>
                <c:pt idx="25">
                  <c:v>16.74072452182341</c:v>
                </c:pt>
                <c:pt idx="26">
                  <c:v>16.74072452182341</c:v>
                </c:pt>
                <c:pt idx="27">
                  <c:v>18.865075718487525</c:v>
                </c:pt>
                <c:pt idx="28">
                  <c:v>18.865075718487525</c:v>
                </c:pt>
                <c:pt idx="29">
                  <c:v>19.739683832638267</c:v>
                </c:pt>
                <c:pt idx="30">
                  <c:v>19.739683832638267</c:v>
                </c:pt>
                <c:pt idx="31">
                  <c:v>20.353223451237088</c:v>
                </c:pt>
                <c:pt idx="32">
                  <c:v>20.353223451237088</c:v>
                </c:pt>
                <c:pt idx="33">
                  <c:v>23.729121680797363</c:v>
                </c:pt>
                <c:pt idx="34">
                  <c:v>23.729121680797363</c:v>
                </c:pt>
                <c:pt idx="35">
                  <c:v>23.875039871358499</c:v>
                </c:pt>
                <c:pt idx="36">
                  <c:v>23.875039871358499</c:v>
                </c:pt>
                <c:pt idx="37">
                  <c:v>44.352952916948723</c:v>
                </c:pt>
                <c:pt idx="38">
                  <c:v>44.352952916948723</c:v>
                </c:pt>
                <c:pt idx="39">
                  <c:v>45.105351641784402</c:v>
                </c:pt>
                <c:pt idx="40">
                  <c:v>45.105351641784402</c:v>
                </c:pt>
                <c:pt idx="41">
                  <c:v>49.912511029108899</c:v>
                </c:pt>
                <c:pt idx="42">
                  <c:v>49.912511029108899</c:v>
                </c:pt>
                <c:pt idx="43">
                  <c:v>51.941752924598056</c:v>
                </c:pt>
                <c:pt idx="44">
                  <c:v>51.941752924598056</c:v>
                </c:pt>
                <c:pt idx="45">
                  <c:v>52.289882992721409</c:v>
                </c:pt>
                <c:pt idx="46">
                  <c:v>52.289882992721409</c:v>
                </c:pt>
                <c:pt idx="47">
                  <c:v>52.780473907363891</c:v>
                </c:pt>
                <c:pt idx="48">
                  <c:v>52.780473907363891</c:v>
                </c:pt>
                <c:pt idx="49">
                  <c:v>62.184009073495936</c:v>
                </c:pt>
                <c:pt idx="50">
                  <c:v>62.184009073495936</c:v>
                </c:pt>
                <c:pt idx="51">
                  <c:v>64.58541574478879</c:v>
                </c:pt>
                <c:pt idx="52">
                  <c:v>64.58541574478879</c:v>
                </c:pt>
                <c:pt idx="53">
                  <c:v>71.138764843616926</c:v>
                </c:pt>
                <c:pt idx="54">
                  <c:v>71.138764843616926</c:v>
                </c:pt>
                <c:pt idx="55">
                  <c:v>75.972640912705145</c:v>
                </c:pt>
                <c:pt idx="56">
                  <c:v>75.972640912705145</c:v>
                </c:pt>
                <c:pt idx="57">
                  <c:v>79.242764175205039</c:v>
                </c:pt>
                <c:pt idx="58">
                  <c:v>79.242764175205039</c:v>
                </c:pt>
                <c:pt idx="59">
                  <c:v>81.225874186494252</c:v>
                </c:pt>
                <c:pt idx="60">
                  <c:v>81.225874186494252</c:v>
                </c:pt>
                <c:pt idx="61">
                  <c:v>85.711618587546113</c:v>
                </c:pt>
                <c:pt idx="62">
                  <c:v>85.711618587546113</c:v>
                </c:pt>
                <c:pt idx="63">
                  <c:v>90.511199489046462</c:v>
                </c:pt>
                <c:pt idx="64">
                  <c:v>90.511199489046462</c:v>
                </c:pt>
                <c:pt idx="65">
                  <c:v>90.806732218052943</c:v>
                </c:pt>
                <c:pt idx="66">
                  <c:v>90.806732218052943</c:v>
                </c:pt>
                <c:pt idx="67">
                  <c:v>96.751148711365317</c:v>
                </c:pt>
                <c:pt idx="68">
                  <c:v>96.751148711365317</c:v>
                </c:pt>
                <c:pt idx="69">
                  <c:v>99.999999999999972</c:v>
                </c:pt>
              </c:numCache>
            </c:numRef>
          </c:cat>
          <c:val>
            <c:numRef>
              <c:f>'7波及効果グラフ'!$F$31:$BW$31</c:f>
              <c:numCache>
                <c:formatCode>#,##0;"▲ "#,##0</c:formatCode>
                <c:ptCount val="70"/>
                <c:pt idx="56">
                  <c:v>38443.057801370174</c:v>
                </c:pt>
                <c:pt idx="57">
                  <c:v>38443.057801370174</c:v>
                </c:pt>
              </c:numCache>
            </c:numRef>
          </c:val>
          <c:extLst>
            <c:ext xmlns:c16="http://schemas.microsoft.com/office/drawing/2014/chart" uri="{C3380CC4-5D6E-409C-BE32-E72D297353CC}">
              <c16:uniqueId val="{0000001C-6580-4ED8-8DC5-B08BC1763C40}"/>
            </c:ext>
          </c:extLst>
        </c:ser>
        <c:ser>
          <c:idx val="29"/>
          <c:order val="29"/>
          <c:spPr>
            <a:solidFill>
              <a:schemeClr val="accent6">
                <a:lumMod val="60000"/>
                <a:lumOff val="40000"/>
              </a:schemeClr>
            </a:solidFill>
            <a:ln>
              <a:noFill/>
            </a:ln>
            <a:effectLst/>
          </c:spPr>
          <c:cat>
            <c:numRef>
              <c:f>'7波及効果グラフ'!$F$2:$BW$2</c:f>
              <c:numCache>
                <c:formatCode>0.0_ ;[Red]\-0.0\ </c:formatCode>
                <c:ptCount val="70"/>
                <c:pt idx="0">
                  <c:v>0</c:v>
                </c:pt>
                <c:pt idx="1">
                  <c:v>0.44505910355933886</c:v>
                </c:pt>
                <c:pt idx="2">
                  <c:v>0.44505910355933886</c:v>
                </c:pt>
                <c:pt idx="3">
                  <c:v>0.45433801998171081</c:v>
                </c:pt>
                <c:pt idx="4">
                  <c:v>0.45433801998171081</c:v>
                </c:pt>
                <c:pt idx="5">
                  <c:v>3.0770106642349253</c:v>
                </c:pt>
                <c:pt idx="6">
                  <c:v>3.0770106642349253</c:v>
                </c:pt>
                <c:pt idx="7">
                  <c:v>3.3633011413873035</c:v>
                </c:pt>
                <c:pt idx="8">
                  <c:v>3.3633011413873035</c:v>
                </c:pt>
                <c:pt idx="9">
                  <c:v>4.1336306603045685</c:v>
                </c:pt>
                <c:pt idx="10">
                  <c:v>4.1336306603045685</c:v>
                </c:pt>
                <c:pt idx="11">
                  <c:v>5.7854407883140189</c:v>
                </c:pt>
                <c:pt idx="12">
                  <c:v>5.7854407883140189</c:v>
                </c:pt>
                <c:pt idx="13">
                  <c:v>6.6921761942169491</c:v>
                </c:pt>
                <c:pt idx="14">
                  <c:v>6.6921761942169491</c:v>
                </c:pt>
                <c:pt idx="15">
                  <c:v>8.9399049269107316</c:v>
                </c:pt>
                <c:pt idx="16">
                  <c:v>8.9399049269107316</c:v>
                </c:pt>
                <c:pt idx="17">
                  <c:v>9.6550887889326855</c:v>
                </c:pt>
                <c:pt idx="18">
                  <c:v>9.6550887889326855</c:v>
                </c:pt>
                <c:pt idx="19">
                  <c:v>13.215571745574261</c:v>
                </c:pt>
                <c:pt idx="20">
                  <c:v>13.215571745574261</c:v>
                </c:pt>
                <c:pt idx="21">
                  <c:v>14.005060006284886</c:v>
                </c:pt>
                <c:pt idx="22">
                  <c:v>14.005060006284886</c:v>
                </c:pt>
                <c:pt idx="23">
                  <c:v>15.57860078234159</c:v>
                </c:pt>
                <c:pt idx="24">
                  <c:v>15.57860078234159</c:v>
                </c:pt>
                <c:pt idx="25">
                  <c:v>16.74072452182341</c:v>
                </c:pt>
                <c:pt idx="26">
                  <c:v>16.74072452182341</c:v>
                </c:pt>
                <c:pt idx="27">
                  <c:v>18.865075718487525</c:v>
                </c:pt>
                <c:pt idx="28">
                  <c:v>18.865075718487525</c:v>
                </c:pt>
                <c:pt idx="29">
                  <c:v>19.739683832638267</c:v>
                </c:pt>
                <c:pt idx="30">
                  <c:v>19.739683832638267</c:v>
                </c:pt>
                <c:pt idx="31">
                  <c:v>20.353223451237088</c:v>
                </c:pt>
                <c:pt idx="32">
                  <c:v>20.353223451237088</c:v>
                </c:pt>
                <c:pt idx="33">
                  <c:v>23.729121680797363</c:v>
                </c:pt>
                <c:pt idx="34">
                  <c:v>23.729121680797363</c:v>
                </c:pt>
                <c:pt idx="35">
                  <c:v>23.875039871358499</c:v>
                </c:pt>
                <c:pt idx="36">
                  <c:v>23.875039871358499</c:v>
                </c:pt>
                <c:pt idx="37">
                  <c:v>44.352952916948723</c:v>
                </c:pt>
                <c:pt idx="38">
                  <c:v>44.352952916948723</c:v>
                </c:pt>
                <c:pt idx="39">
                  <c:v>45.105351641784402</c:v>
                </c:pt>
                <c:pt idx="40">
                  <c:v>45.105351641784402</c:v>
                </c:pt>
                <c:pt idx="41">
                  <c:v>49.912511029108899</c:v>
                </c:pt>
                <c:pt idx="42">
                  <c:v>49.912511029108899</c:v>
                </c:pt>
                <c:pt idx="43">
                  <c:v>51.941752924598056</c:v>
                </c:pt>
                <c:pt idx="44">
                  <c:v>51.941752924598056</c:v>
                </c:pt>
                <c:pt idx="45">
                  <c:v>52.289882992721409</c:v>
                </c:pt>
                <c:pt idx="46">
                  <c:v>52.289882992721409</c:v>
                </c:pt>
                <c:pt idx="47">
                  <c:v>52.780473907363891</c:v>
                </c:pt>
                <c:pt idx="48">
                  <c:v>52.780473907363891</c:v>
                </c:pt>
                <c:pt idx="49">
                  <c:v>62.184009073495936</c:v>
                </c:pt>
                <c:pt idx="50">
                  <c:v>62.184009073495936</c:v>
                </c:pt>
                <c:pt idx="51">
                  <c:v>64.58541574478879</c:v>
                </c:pt>
                <c:pt idx="52">
                  <c:v>64.58541574478879</c:v>
                </c:pt>
                <c:pt idx="53">
                  <c:v>71.138764843616926</c:v>
                </c:pt>
                <c:pt idx="54">
                  <c:v>71.138764843616926</c:v>
                </c:pt>
                <c:pt idx="55">
                  <c:v>75.972640912705145</c:v>
                </c:pt>
                <c:pt idx="56">
                  <c:v>75.972640912705145</c:v>
                </c:pt>
                <c:pt idx="57">
                  <c:v>79.242764175205039</c:v>
                </c:pt>
                <c:pt idx="58">
                  <c:v>79.242764175205039</c:v>
                </c:pt>
                <c:pt idx="59">
                  <c:v>81.225874186494252</c:v>
                </c:pt>
                <c:pt idx="60">
                  <c:v>81.225874186494252</c:v>
                </c:pt>
                <c:pt idx="61">
                  <c:v>85.711618587546113</c:v>
                </c:pt>
                <c:pt idx="62">
                  <c:v>85.711618587546113</c:v>
                </c:pt>
                <c:pt idx="63">
                  <c:v>90.511199489046462</c:v>
                </c:pt>
                <c:pt idx="64">
                  <c:v>90.511199489046462</c:v>
                </c:pt>
                <c:pt idx="65">
                  <c:v>90.806732218052943</c:v>
                </c:pt>
                <c:pt idx="66">
                  <c:v>90.806732218052943</c:v>
                </c:pt>
                <c:pt idx="67">
                  <c:v>96.751148711365317</c:v>
                </c:pt>
                <c:pt idx="68">
                  <c:v>96.751148711365317</c:v>
                </c:pt>
                <c:pt idx="69">
                  <c:v>99.999999999999972</c:v>
                </c:pt>
              </c:numCache>
            </c:numRef>
          </c:cat>
          <c:val>
            <c:numRef>
              <c:f>'7波及効果グラフ'!$F$32:$BW$32</c:f>
              <c:numCache>
                <c:formatCode>#,##0;"▲ "#,##0</c:formatCode>
                <c:ptCount val="70"/>
                <c:pt idx="58">
                  <c:v>4236.3501170435775</c:v>
                </c:pt>
                <c:pt idx="59">
                  <c:v>4236.3501170435775</c:v>
                </c:pt>
              </c:numCache>
            </c:numRef>
          </c:val>
          <c:extLst>
            <c:ext xmlns:c16="http://schemas.microsoft.com/office/drawing/2014/chart" uri="{C3380CC4-5D6E-409C-BE32-E72D297353CC}">
              <c16:uniqueId val="{0000001D-6580-4ED8-8DC5-B08BC1763C40}"/>
            </c:ext>
          </c:extLst>
        </c:ser>
        <c:ser>
          <c:idx val="30"/>
          <c:order val="30"/>
          <c:spPr>
            <a:solidFill>
              <a:schemeClr val="accent1">
                <a:lumMod val="50000"/>
              </a:schemeClr>
            </a:solidFill>
            <a:ln>
              <a:noFill/>
            </a:ln>
            <a:effectLst/>
          </c:spPr>
          <c:cat>
            <c:numRef>
              <c:f>'7波及効果グラフ'!$F$2:$BW$2</c:f>
              <c:numCache>
                <c:formatCode>0.0_ ;[Red]\-0.0\ </c:formatCode>
                <c:ptCount val="70"/>
                <c:pt idx="0">
                  <c:v>0</c:v>
                </c:pt>
                <c:pt idx="1">
                  <c:v>0.44505910355933886</c:v>
                </c:pt>
                <c:pt idx="2">
                  <c:v>0.44505910355933886</c:v>
                </c:pt>
                <c:pt idx="3">
                  <c:v>0.45433801998171081</c:v>
                </c:pt>
                <c:pt idx="4">
                  <c:v>0.45433801998171081</c:v>
                </c:pt>
                <c:pt idx="5">
                  <c:v>3.0770106642349253</c:v>
                </c:pt>
                <c:pt idx="6">
                  <c:v>3.0770106642349253</c:v>
                </c:pt>
                <c:pt idx="7">
                  <c:v>3.3633011413873035</c:v>
                </c:pt>
                <c:pt idx="8">
                  <c:v>3.3633011413873035</c:v>
                </c:pt>
                <c:pt idx="9">
                  <c:v>4.1336306603045685</c:v>
                </c:pt>
                <c:pt idx="10">
                  <c:v>4.1336306603045685</c:v>
                </c:pt>
                <c:pt idx="11">
                  <c:v>5.7854407883140189</c:v>
                </c:pt>
                <c:pt idx="12">
                  <c:v>5.7854407883140189</c:v>
                </c:pt>
                <c:pt idx="13">
                  <c:v>6.6921761942169491</c:v>
                </c:pt>
                <c:pt idx="14">
                  <c:v>6.6921761942169491</c:v>
                </c:pt>
                <c:pt idx="15">
                  <c:v>8.9399049269107316</c:v>
                </c:pt>
                <c:pt idx="16">
                  <c:v>8.9399049269107316</c:v>
                </c:pt>
                <c:pt idx="17">
                  <c:v>9.6550887889326855</c:v>
                </c:pt>
                <c:pt idx="18">
                  <c:v>9.6550887889326855</c:v>
                </c:pt>
                <c:pt idx="19">
                  <c:v>13.215571745574261</c:v>
                </c:pt>
                <c:pt idx="20">
                  <c:v>13.215571745574261</c:v>
                </c:pt>
                <c:pt idx="21">
                  <c:v>14.005060006284886</c:v>
                </c:pt>
                <c:pt idx="22">
                  <c:v>14.005060006284886</c:v>
                </c:pt>
                <c:pt idx="23">
                  <c:v>15.57860078234159</c:v>
                </c:pt>
                <c:pt idx="24">
                  <c:v>15.57860078234159</c:v>
                </c:pt>
                <c:pt idx="25">
                  <c:v>16.74072452182341</c:v>
                </c:pt>
                <c:pt idx="26">
                  <c:v>16.74072452182341</c:v>
                </c:pt>
                <c:pt idx="27">
                  <c:v>18.865075718487525</c:v>
                </c:pt>
                <c:pt idx="28">
                  <c:v>18.865075718487525</c:v>
                </c:pt>
                <c:pt idx="29">
                  <c:v>19.739683832638267</c:v>
                </c:pt>
                <c:pt idx="30">
                  <c:v>19.739683832638267</c:v>
                </c:pt>
                <c:pt idx="31">
                  <c:v>20.353223451237088</c:v>
                </c:pt>
                <c:pt idx="32">
                  <c:v>20.353223451237088</c:v>
                </c:pt>
                <c:pt idx="33">
                  <c:v>23.729121680797363</c:v>
                </c:pt>
                <c:pt idx="34">
                  <c:v>23.729121680797363</c:v>
                </c:pt>
                <c:pt idx="35">
                  <c:v>23.875039871358499</c:v>
                </c:pt>
                <c:pt idx="36">
                  <c:v>23.875039871358499</c:v>
                </c:pt>
                <c:pt idx="37">
                  <c:v>44.352952916948723</c:v>
                </c:pt>
                <c:pt idx="38">
                  <c:v>44.352952916948723</c:v>
                </c:pt>
                <c:pt idx="39">
                  <c:v>45.105351641784402</c:v>
                </c:pt>
                <c:pt idx="40">
                  <c:v>45.105351641784402</c:v>
                </c:pt>
                <c:pt idx="41">
                  <c:v>49.912511029108899</c:v>
                </c:pt>
                <c:pt idx="42">
                  <c:v>49.912511029108899</c:v>
                </c:pt>
                <c:pt idx="43">
                  <c:v>51.941752924598056</c:v>
                </c:pt>
                <c:pt idx="44">
                  <c:v>51.941752924598056</c:v>
                </c:pt>
                <c:pt idx="45">
                  <c:v>52.289882992721409</c:v>
                </c:pt>
                <c:pt idx="46">
                  <c:v>52.289882992721409</c:v>
                </c:pt>
                <c:pt idx="47">
                  <c:v>52.780473907363891</c:v>
                </c:pt>
                <c:pt idx="48">
                  <c:v>52.780473907363891</c:v>
                </c:pt>
                <c:pt idx="49">
                  <c:v>62.184009073495936</c:v>
                </c:pt>
                <c:pt idx="50">
                  <c:v>62.184009073495936</c:v>
                </c:pt>
                <c:pt idx="51">
                  <c:v>64.58541574478879</c:v>
                </c:pt>
                <c:pt idx="52">
                  <c:v>64.58541574478879</c:v>
                </c:pt>
                <c:pt idx="53">
                  <c:v>71.138764843616926</c:v>
                </c:pt>
                <c:pt idx="54">
                  <c:v>71.138764843616926</c:v>
                </c:pt>
                <c:pt idx="55">
                  <c:v>75.972640912705145</c:v>
                </c:pt>
                <c:pt idx="56">
                  <c:v>75.972640912705145</c:v>
                </c:pt>
                <c:pt idx="57">
                  <c:v>79.242764175205039</c:v>
                </c:pt>
                <c:pt idx="58">
                  <c:v>79.242764175205039</c:v>
                </c:pt>
                <c:pt idx="59">
                  <c:v>81.225874186494252</c:v>
                </c:pt>
                <c:pt idx="60">
                  <c:v>81.225874186494252</c:v>
                </c:pt>
                <c:pt idx="61">
                  <c:v>85.711618587546113</c:v>
                </c:pt>
                <c:pt idx="62">
                  <c:v>85.711618587546113</c:v>
                </c:pt>
                <c:pt idx="63">
                  <c:v>90.511199489046462</c:v>
                </c:pt>
                <c:pt idx="64">
                  <c:v>90.511199489046462</c:v>
                </c:pt>
                <c:pt idx="65">
                  <c:v>90.806732218052943</c:v>
                </c:pt>
                <c:pt idx="66">
                  <c:v>90.806732218052943</c:v>
                </c:pt>
                <c:pt idx="67">
                  <c:v>96.751148711365317</c:v>
                </c:pt>
                <c:pt idx="68">
                  <c:v>96.751148711365317</c:v>
                </c:pt>
                <c:pt idx="69">
                  <c:v>99.999999999999972</c:v>
                </c:pt>
              </c:numCache>
            </c:numRef>
          </c:cat>
          <c:val>
            <c:numRef>
              <c:f>'7波及効果グラフ'!$F$33:$BW$33</c:f>
              <c:numCache>
                <c:formatCode>#,##0;"▲ "#,##0</c:formatCode>
                <c:ptCount val="70"/>
                <c:pt idx="60">
                  <c:v>31007.667772171517</c:v>
                </c:pt>
                <c:pt idx="61">
                  <c:v>31007.667772171517</c:v>
                </c:pt>
              </c:numCache>
            </c:numRef>
          </c:val>
          <c:extLst>
            <c:ext xmlns:c16="http://schemas.microsoft.com/office/drawing/2014/chart" uri="{C3380CC4-5D6E-409C-BE32-E72D297353CC}">
              <c16:uniqueId val="{0000001E-6580-4ED8-8DC5-B08BC1763C40}"/>
            </c:ext>
          </c:extLst>
        </c:ser>
        <c:ser>
          <c:idx val="31"/>
          <c:order val="31"/>
          <c:spPr>
            <a:solidFill>
              <a:schemeClr val="accent2">
                <a:lumMod val="50000"/>
              </a:schemeClr>
            </a:solidFill>
            <a:ln>
              <a:noFill/>
            </a:ln>
            <a:effectLst/>
          </c:spPr>
          <c:cat>
            <c:numRef>
              <c:f>'7波及効果グラフ'!$F$2:$BW$2</c:f>
              <c:numCache>
                <c:formatCode>0.0_ ;[Red]\-0.0\ </c:formatCode>
                <c:ptCount val="70"/>
                <c:pt idx="0">
                  <c:v>0</c:v>
                </c:pt>
                <c:pt idx="1">
                  <c:v>0.44505910355933886</c:v>
                </c:pt>
                <c:pt idx="2">
                  <c:v>0.44505910355933886</c:v>
                </c:pt>
                <c:pt idx="3">
                  <c:v>0.45433801998171081</c:v>
                </c:pt>
                <c:pt idx="4">
                  <c:v>0.45433801998171081</c:v>
                </c:pt>
                <c:pt idx="5">
                  <c:v>3.0770106642349253</c:v>
                </c:pt>
                <c:pt idx="6">
                  <c:v>3.0770106642349253</c:v>
                </c:pt>
                <c:pt idx="7">
                  <c:v>3.3633011413873035</c:v>
                </c:pt>
                <c:pt idx="8">
                  <c:v>3.3633011413873035</c:v>
                </c:pt>
                <c:pt idx="9">
                  <c:v>4.1336306603045685</c:v>
                </c:pt>
                <c:pt idx="10">
                  <c:v>4.1336306603045685</c:v>
                </c:pt>
                <c:pt idx="11">
                  <c:v>5.7854407883140189</c:v>
                </c:pt>
                <c:pt idx="12">
                  <c:v>5.7854407883140189</c:v>
                </c:pt>
                <c:pt idx="13">
                  <c:v>6.6921761942169491</c:v>
                </c:pt>
                <c:pt idx="14">
                  <c:v>6.6921761942169491</c:v>
                </c:pt>
                <c:pt idx="15">
                  <c:v>8.9399049269107316</c:v>
                </c:pt>
                <c:pt idx="16">
                  <c:v>8.9399049269107316</c:v>
                </c:pt>
                <c:pt idx="17">
                  <c:v>9.6550887889326855</c:v>
                </c:pt>
                <c:pt idx="18">
                  <c:v>9.6550887889326855</c:v>
                </c:pt>
                <c:pt idx="19">
                  <c:v>13.215571745574261</c:v>
                </c:pt>
                <c:pt idx="20">
                  <c:v>13.215571745574261</c:v>
                </c:pt>
                <c:pt idx="21">
                  <c:v>14.005060006284886</c:v>
                </c:pt>
                <c:pt idx="22">
                  <c:v>14.005060006284886</c:v>
                </c:pt>
                <c:pt idx="23">
                  <c:v>15.57860078234159</c:v>
                </c:pt>
                <c:pt idx="24">
                  <c:v>15.57860078234159</c:v>
                </c:pt>
                <c:pt idx="25">
                  <c:v>16.74072452182341</c:v>
                </c:pt>
                <c:pt idx="26">
                  <c:v>16.74072452182341</c:v>
                </c:pt>
                <c:pt idx="27">
                  <c:v>18.865075718487525</c:v>
                </c:pt>
                <c:pt idx="28">
                  <c:v>18.865075718487525</c:v>
                </c:pt>
                <c:pt idx="29">
                  <c:v>19.739683832638267</c:v>
                </c:pt>
                <c:pt idx="30">
                  <c:v>19.739683832638267</c:v>
                </c:pt>
                <c:pt idx="31">
                  <c:v>20.353223451237088</c:v>
                </c:pt>
                <c:pt idx="32">
                  <c:v>20.353223451237088</c:v>
                </c:pt>
                <c:pt idx="33">
                  <c:v>23.729121680797363</c:v>
                </c:pt>
                <c:pt idx="34">
                  <c:v>23.729121680797363</c:v>
                </c:pt>
                <c:pt idx="35">
                  <c:v>23.875039871358499</c:v>
                </c:pt>
                <c:pt idx="36">
                  <c:v>23.875039871358499</c:v>
                </c:pt>
                <c:pt idx="37">
                  <c:v>44.352952916948723</c:v>
                </c:pt>
                <c:pt idx="38">
                  <c:v>44.352952916948723</c:v>
                </c:pt>
                <c:pt idx="39">
                  <c:v>45.105351641784402</c:v>
                </c:pt>
                <c:pt idx="40">
                  <c:v>45.105351641784402</c:v>
                </c:pt>
                <c:pt idx="41">
                  <c:v>49.912511029108899</c:v>
                </c:pt>
                <c:pt idx="42">
                  <c:v>49.912511029108899</c:v>
                </c:pt>
                <c:pt idx="43">
                  <c:v>51.941752924598056</c:v>
                </c:pt>
                <c:pt idx="44">
                  <c:v>51.941752924598056</c:v>
                </c:pt>
                <c:pt idx="45">
                  <c:v>52.289882992721409</c:v>
                </c:pt>
                <c:pt idx="46">
                  <c:v>52.289882992721409</c:v>
                </c:pt>
                <c:pt idx="47">
                  <c:v>52.780473907363891</c:v>
                </c:pt>
                <c:pt idx="48">
                  <c:v>52.780473907363891</c:v>
                </c:pt>
                <c:pt idx="49">
                  <c:v>62.184009073495936</c:v>
                </c:pt>
                <c:pt idx="50">
                  <c:v>62.184009073495936</c:v>
                </c:pt>
                <c:pt idx="51">
                  <c:v>64.58541574478879</c:v>
                </c:pt>
                <c:pt idx="52">
                  <c:v>64.58541574478879</c:v>
                </c:pt>
                <c:pt idx="53">
                  <c:v>71.138764843616926</c:v>
                </c:pt>
                <c:pt idx="54">
                  <c:v>71.138764843616926</c:v>
                </c:pt>
                <c:pt idx="55">
                  <c:v>75.972640912705145</c:v>
                </c:pt>
                <c:pt idx="56">
                  <c:v>75.972640912705145</c:v>
                </c:pt>
                <c:pt idx="57">
                  <c:v>79.242764175205039</c:v>
                </c:pt>
                <c:pt idx="58">
                  <c:v>79.242764175205039</c:v>
                </c:pt>
                <c:pt idx="59">
                  <c:v>81.225874186494252</c:v>
                </c:pt>
                <c:pt idx="60">
                  <c:v>81.225874186494252</c:v>
                </c:pt>
                <c:pt idx="61">
                  <c:v>85.711618587546113</c:v>
                </c:pt>
                <c:pt idx="62">
                  <c:v>85.711618587546113</c:v>
                </c:pt>
                <c:pt idx="63">
                  <c:v>90.511199489046462</c:v>
                </c:pt>
                <c:pt idx="64">
                  <c:v>90.511199489046462</c:v>
                </c:pt>
                <c:pt idx="65">
                  <c:v>90.806732218052943</c:v>
                </c:pt>
                <c:pt idx="66">
                  <c:v>90.806732218052943</c:v>
                </c:pt>
                <c:pt idx="67">
                  <c:v>96.751148711365317</c:v>
                </c:pt>
                <c:pt idx="68">
                  <c:v>96.751148711365317</c:v>
                </c:pt>
                <c:pt idx="69">
                  <c:v>99.999999999999972</c:v>
                </c:pt>
              </c:numCache>
            </c:numRef>
          </c:cat>
          <c:val>
            <c:numRef>
              <c:f>'7波及効果グラフ'!$F$34:$BW$34</c:f>
              <c:numCache>
                <c:formatCode>#,##0;"▲ "#,##0</c:formatCode>
                <c:ptCount val="70"/>
                <c:pt idx="62">
                  <c:v>51056.690276659916</c:v>
                </c:pt>
                <c:pt idx="63">
                  <c:v>51056.690276659916</c:v>
                </c:pt>
              </c:numCache>
            </c:numRef>
          </c:val>
          <c:extLst>
            <c:ext xmlns:c16="http://schemas.microsoft.com/office/drawing/2014/chart" uri="{C3380CC4-5D6E-409C-BE32-E72D297353CC}">
              <c16:uniqueId val="{0000001F-6580-4ED8-8DC5-B08BC1763C40}"/>
            </c:ext>
          </c:extLst>
        </c:ser>
        <c:ser>
          <c:idx val="32"/>
          <c:order val="32"/>
          <c:spPr>
            <a:solidFill>
              <a:schemeClr val="accent3">
                <a:lumMod val="50000"/>
              </a:schemeClr>
            </a:solidFill>
            <a:ln>
              <a:noFill/>
            </a:ln>
            <a:effectLst/>
          </c:spPr>
          <c:cat>
            <c:numRef>
              <c:f>'7波及効果グラフ'!$F$2:$BW$2</c:f>
              <c:numCache>
                <c:formatCode>0.0_ ;[Red]\-0.0\ </c:formatCode>
                <c:ptCount val="70"/>
                <c:pt idx="0">
                  <c:v>0</c:v>
                </c:pt>
                <c:pt idx="1">
                  <c:v>0.44505910355933886</c:v>
                </c:pt>
                <c:pt idx="2">
                  <c:v>0.44505910355933886</c:v>
                </c:pt>
                <c:pt idx="3">
                  <c:v>0.45433801998171081</c:v>
                </c:pt>
                <c:pt idx="4">
                  <c:v>0.45433801998171081</c:v>
                </c:pt>
                <c:pt idx="5">
                  <c:v>3.0770106642349253</c:v>
                </c:pt>
                <c:pt idx="6">
                  <c:v>3.0770106642349253</c:v>
                </c:pt>
                <c:pt idx="7">
                  <c:v>3.3633011413873035</c:v>
                </c:pt>
                <c:pt idx="8">
                  <c:v>3.3633011413873035</c:v>
                </c:pt>
                <c:pt idx="9">
                  <c:v>4.1336306603045685</c:v>
                </c:pt>
                <c:pt idx="10">
                  <c:v>4.1336306603045685</c:v>
                </c:pt>
                <c:pt idx="11">
                  <c:v>5.7854407883140189</c:v>
                </c:pt>
                <c:pt idx="12">
                  <c:v>5.7854407883140189</c:v>
                </c:pt>
                <c:pt idx="13">
                  <c:v>6.6921761942169491</c:v>
                </c:pt>
                <c:pt idx="14">
                  <c:v>6.6921761942169491</c:v>
                </c:pt>
                <c:pt idx="15">
                  <c:v>8.9399049269107316</c:v>
                </c:pt>
                <c:pt idx="16">
                  <c:v>8.9399049269107316</c:v>
                </c:pt>
                <c:pt idx="17">
                  <c:v>9.6550887889326855</c:v>
                </c:pt>
                <c:pt idx="18">
                  <c:v>9.6550887889326855</c:v>
                </c:pt>
                <c:pt idx="19">
                  <c:v>13.215571745574261</c:v>
                </c:pt>
                <c:pt idx="20">
                  <c:v>13.215571745574261</c:v>
                </c:pt>
                <c:pt idx="21">
                  <c:v>14.005060006284886</c:v>
                </c:pt>
                <c:pt idx="22">
                  <c:v>14.005060006284886</c:v>
                </c:pt>
                <c:pt idx="23">
                  <c:v>15.57860078234159</c:v>
                </c:pt>
                <c:pt idx="24">
                  <c:v>15.57860078234159</c:v>
                </c:pt>
                <c:pt idx="25">
                  <c:v>16.74072452182341</c:v>
                </c:pt>
                <c:pt idx="26">
                  <c:v>16.74072452182341</c:v>
                </c:pt>
                <c:pt idx="27">
                  <c:v>18.865075718487525</c:v>
                </c:pt>
                <c:pt idx="28">
                  <c:v>18.865075718487525</c:v>
                </c:pt>
                <c:pt idx="29">
                  <c:v>19.739683832638267</c:v>
                </c:pt>
                <c:pt idx="30">
                  <c:v>19.739683832638267</c:v>
                </c:pt>
                <c:pt idx="31">
                  <c:v>20.353223451237088</c:v>
                </c:pt>
                <c:pt idx="32">
                  <c:v>20.353223451237088</c:v>
                </c:pt>
                <c:pt idx="33">
                  <c:v>23.729121680797363</c:v>
                </c:pt>
                <c:pt idx="34">
                  <c:v>23.729121680797363</c:v>
                </c:pt>
                <c:pt idx="35">
                  <c:v>23.875039871358499</c:v>
                </c:pt>
                <c:pt idx="36">
                  <c:v>23.875039871358499</c:v>
                </c:pt>
                <c:pt idx="37">
                  <c:v>44.352952916948723</c:v>
                </c:pt>
                <c:pt idx="38">
                  <c:v>44.352952916948723</c:v>
                </c:pt>
                <c:pt idx="39">
                  <c:v>45.105351641784402</c:v>
                </c:pt>
                <c:pt idx="40">
                  <c:v>45.105351641784402</c:v>
                </c:pt>
                <c:pt idx="41">
                  <c:v>49.912511029108899</c:v>
                </c:pt>
                <c:pt idx="42">
                  <c:v>49.912511029108899</c:v>
                </c:pt>
                <c:pt idx="43">
                  <c:v>51.941752924598056</c:v>
                </c:pt>
                <c:pt idx="44">
                  <c:v>51.941752924598056</c:v>
                </c:pt>
                <c:pt idx="45">
                  <c:v>52.289882992721409</c:v>
                </c:pt>
                <c:pt idx="46">
                  <c:v>52.289882992721409</c:v>
                </c:pt>
                <c:pt idx="47">
                  <c:v>52.780473907363891</c:v>
                </c:pt>
                <c:pt idx="48">
                  <c:v>52.780473907363891</c:v>
                </c:pt>
                <c:pt idx="49">
                  <c:v>62.184009073495936</c:v>
                </c:pt>
                <c:pt idx="50">
                  <c:v>62.184009073495936</c:v>
                </c:pt>
                <c:pt idx="51">
                  <c:v>64.58541574478879</c:v>
                </c:pt>
                <c:pt idx="52">
                  <c:v>64.58541574478879</c:v>
                </c:pt>
                <c:pt idx="53">
                  <c:v>71.138764843616926</c:v>
                </c:pt>
                <c:pt idx="54">
                  <c:v>71.138764843616926</c:v>
                </c:pt>
                <c:pt idx="55">
                  <c:v>75.972640912705145</c:v>
                </c:pt>
                <c:pt idx="56">
                  <c:v>75.972640912705145</c:v>
                </c:pt>
                <c:pt idx="57">
                  <c:v>79.242764175205039</c:v>
                </c:pt>
                <c:pt idx="58">
                  <c:v>79.242764175205039</c:v>
                </c:pt>
                <c:pt idx="59">
                  <c:v>81.225874186494252</c:v>
                </c:pt>
                <c:pt idx="60">
                  <c:v>81.225874186494252</c:v>
                </c:pt>
                <c:pt idx="61">
                  <c:v>85.711618587546113</c:v>
                </c:pt>
                <c:pt idx="62">
                  <c:v>85.711618587546113</c:v>
                </c:pt>
                <c:pt idx="63">
                  <c:v>90.511199489046462</c:v>
                </c:pt>
                <c:pt idx="64">
                  <c:v>90.511199489046462</c:v>
                </c:pt>
                <c:pt idx="65">
                  <c:v>90.806732218052943</c:v>
                </c:pt>
                <c:pt idx="66">
                  <c:v>90.806732218052943</c:v>
                </c:pt>
                <c:pt idx="67">
                  <c:v>96.751148711365317</c:v>
                </c:pt>
                <c:pt idx="68">
                  <c:v>96.751148711365317</c:v>
                </c:pt>
                <c:pt idx="69">
                  <c:v>99.999999999999972</c:v>
                </c:pt>
              </c:numCache>
            </c:numRef>
          </c:cat>
          <c:val>
            <c:numRef>
              <c:f>'7波及効果グラフ'!$F$35:$BW$35</c:f>
              <c:numCache>
                <c:formatCode>#,##0;"▲ "#,##0</c:formatCode>
                <c:ptCount val="70"/>
                <c:pt idx="64">
                  <c:v>8836.5544897447944</c:v>
                </c:pt>
                <c:pt idx="65">
                  <c:v>8836.5544897447944</c:v>
                </c:pt>
              </c:numCache>
            </c:numRef>
          </c:val>
          <c:extLst>
            <c:ext xmlns:c16="http://schemas.microsoft.com/office/drawing/2014/chart" uri="{C3380CC4-5D6E-409C-BE32-E72D297353CC}">
              <c16:uniqueId val="{00000020-6580-4ED8-8DC5-B08BC1763C40}"/>
            </c:ext>
          </c:extLst>
        </c:ser>
        <c:ser>
          <c:idx val="33"/>
          <c:order val="33"/>
          <c:spPr>
            <a:solidFill>
              <a:schemeClr val="accent4">
                <a:lumMod val="50000"/>
              </a:schemeClr>
            </a:solidFill>
            <a:ln>
              <a:noFill/>
            </a:ln>
            <a:effectLst/>
          </c:spPr>
          <c:cat>
            <c:numRef>
              <c:f>'7波及効果グラフ'!$F$2:$BW$2</c:f>
              <c:numCache>
                <c:formatCode>0.0_ ;[Red]\-0.0\ </c:formatCode>
                <c:ptCount val="70"/>
                <c:pt idx="0">
                  <c:v>0</c:v>
                </c:pt>
                <c:pt idx="1">
                  <c:v>0.44505910355933886</c:v>
                </c:pt>
                <c:pt idx="2">
                  <c:v>0.44505910355933886</c:v>
                </c:pt>
                <c:pt idx="3">
                  <c:v>0.45433801998171081</c:v>
                </c:pt>
                <c:pt idx="4">
                  <c:v>0.45433801998171081</c:v>
                </c:pt>
                <c:pt idx="5">
                  <c:v>3.0770106642349253</c:v>
                </c:pt>
                <c:pt idx="6">
                  <c:v>3.0770106642349253</c:v>
                </c:pt>
                <c:pt idx="7">
                  <c:v>3.3633011413873035</c:v>
                </c:pt>
                <c:pt idx="8">
                  <c:v>3.3633011413873035</c:v>
                </c:pt>
                <c:pt idx="9">
                  <c:v>4.1336306603045685</c:v>
                </c:pt>
                <c:pt idx="10">
                  <c:v>4.1336306603045685</c:v>
                </c:pt>
                <c:pt idx="11">
                  <c:v>5.7854407883140189</c:v>
                </c:pt>
                <c:pt idx="12">
                  <c:v>5.7854407883140189</c:v>
                </c:pt>
                <c:pt idx="13">
                  <c:v>6.6921761942169491</c:v>
                </c:pt>
                <c:pt idx="14">
                  <c:v>6.6921761942169491</c:v>
                </c:pt>
                <c:pt idx="15">
                  <c:v>8.9399049269107316</c:v>
                </c:pt>
                <c:pt idx="16">
                  <c:v>8.9399049269107316</c:v>
                </c:pt>
                <c:pt idx="17">
                  <c:v>9.6550887889326855</c:v>
                </c:pt>
                <c:pt idx="18">
                  <c:v>9.6550887889326855</c:v>
                </c:pt>
                <c:pt idx="19">
                  <c:v>13.215571745574261</c:v>
                </c:pt>
                <c:pt idx="20">
                  <c:v>13.215571745574261</c:v>
                </c:pt>
                <c:pt idx="21">
                  <c:v>14.005060006284886</c:v>
                </c:pt>
                <c:pt idx="22">
                  <c:v>14.005060006284886</c:v>
                </c:pt>
                <c:pt idx="23">
                  <c:v>15.57860078234159</c:v>
                </c:pt>
                <c:pt idx="24">
                  <c:v>15.57860078234159</c:v>
                </c:pt>
                <c:pt idx="25">
                  <c:v>16.74072452182341</c:v>
                </c:pt>
                <c:pt idx="26">
                  <c:v>16.74072452182341</c:v>
                </c:pt>
                <c:pt idx="27">
                  <c:v>18.865075718487525</c:v>
                </c:pt>
                <c:pt idx="28">
                  <c:v>18.865075718487525</c:v>
                </c:pt>
                <c:pt idx="29">
                  <c:v>19.739683832638267</c:v>
                </c:pt>
                <c:pt idx="30">
                  <c:v>19.739683832638267</c:v>
                </c:pt>
                <c:pt idx="31">
                  <c:v>20.353223451237088</c:v>
                </c:pt>
                <c:pt idx="32">
                  <c:v>20.353223451237088</c:v>
                </c:pt>
                <c:pt idx="33">
                  <c:v>23.729121680797363</c:v>
                </c:pt>
                <c:pt idx="34">
                  <c:v>23.729121680797363</c:v>
                </c:pt>
                <c:pt idx="35">
                  <c:v>23.875039871358499</c:v>
                </c:pt>
                <c:pt idx="36">
                  <c:v>23.875039871358499</c:v>
                </c:pt>
                <c:pt idx="37">
                  <c:v>44.352952916948723</c:v>
                </c:pt>
                <c:pt idx="38">
                  <c:v>44.352952916948723</c:v>
                </c:pt>
                <c:pt idx="39">
                  <c:v>45.105351641784402</c:v>
                </c:pt>
                <c:pt idx="40">
                  <c:v>45.105351641784402</c:v>
                </c:pt>
                <c:pt idx="41">
                  <c:v>49.912511029108899</c:v>
                </c:pt>
                <c:pt idx="42">
                  <c:v>49.912511029108899</c:v>
                </c:pt>
                <c:pt idx="43">
                  <c:v>51.941752924598056</c:v>
                </c:pt>
                <c:pt idx="44">
                  <c:v>51.941752924598056</c:v>
                </c:pt>
                <c:pt idx="45">
                  <c:v>52.289882992721409</c:v>
                </c:pt>
                <c:pt idx="46">
                  <c:v>52.289882992721409</c:v>
                </c:pt>
                <c:pt idx="47">
                  <c:v>52.780473907363891</c:v>
                </c:pt>
                <c:pt idx="48">
                  <c:v>52.780473907363891</c:v>
                </c:pt>
                <c:pt idx="49">
                  <c:v>62.184009073495936</c:v>
                </c:pt>
                <c:pt idx="50">
                  <c:v>62.184009073495936</c:v>
                </c:pt>
                <c:pt idx="51">
                  <c:v>64.58541574478879</c:v>
                </c:pt>
                <c:pt idx="52">
                  <c:v>64.58541574478879</c:v>
                </c:pt>
                <c:pt idx="53">
                  <c:v>71.138764843616926</c:v>
                </c:pt>
                <c:pt idx="54">
                  <c:v>71.138764843616926</c:v>
                </c:pt>
                <c:pt idx="55">
                  <c:v>75.972640912705145</c:v>
                </c:pt>
                <c:pt idx="56">
                  <c:v>75.972640912705145</c:v>
                </c:pt>
                <c:pt idx="57">
                  <c:v>79.242764175205039</c:v>
                </c:pt>
                <c:pt idx="58">
                  <c:v>79.242764175205039</c:v>
                </c:pt>
                <c:pt idx="59">
                  <c:v>81.225874186494252</c:v>
                </c:pt>
                <c:pt idx="60">
                  <c:v>81.225874186494252</c:v>
                </c:pt>
                <c:pt idx="61">
                  <c:v>85.711618587546113</c:v>
                </c:pt>
                <c:pt idx="62">
                  <c:v>85.711618587546113</c:v>
                </c:pt>
                <c:pt idx="63">
                  <c:v>90.511199489046462</c:v>
                </c:pt>
                <c:pt idx="64">
                  <c:v>90.511199489046462</c:v>
                </c:pt>
                <c:pt idx="65">
                  <c:v>90.806732218052943</c:v>
                </c:pt>
                <c:pt idx="66">
                  <c:v>90.806732218052943</c:v>
                </c:pt>
                <c:pt idx="67">
                  <c:v>96.751148711365317</c:v>
                </c:pt>
                <c:pt idx="68">
                  <c:v>96.751148711365317</c:v>
                </c:pt>
                <c:pt idx="69">
                  <c:v>99.999999999999972</c:v>
                </c:pt>
              </c:numCache>
            </c:numRef>
          </c:cat>
          <c:val>
            <c:numRef>
              <c:f>'7波及効果グラフ'!$F$36:$BW$36</c:f>
              <c:numCache>
                <c:formatCode>#,##0;"▲ "#,##0</c:formatCode>
                <c:ptCount val="70"/>
                <c:pt idx="66">
                  <c:v>64950.105950075202</c:v>
                </c:pt>
                <c:pt idx="67">
                  <c:v>64950.105950075202</c:v>
                </c:pt>
              </c:numCache>
            </c:numRef>
          </c:val>
          <c:extLst>
            <c:ext xmlns:c16="http://schemas.microsoft.com/office/drawing/2014/chart" uri="{C3380CC4-5D6E-409C-BE32-E72D297353CC}">
              <c16:uniqueId val="{00000021-6580-4ED8-8DC5-B08BC1763C40}"/>
            </c:ext>
          </c:extLst>
        </c:ser>
        <c:ser>
          <c:idx val="34"/>
          <c:order val="34"/>
          <c:spPr>
            <a:solidFill>
              <a:schemeClr val="accent5">
                <a:lumMod val="50000"/>
              </a:schemeClr>
            </a:solidFill>
            <a:ln>
              <a:noFill/>
            </a:ln>
            <a:effectLst/>
          </c:spPr>
          <c:cat>
            <c:numRef>
              <c:f>'7波及効果グラフ'!$F$2:$BW$2</c:f>
              <c:numCache>
                <c:formatCode>0.0_ ;[Red]\-0.0\ </c:formatCode>
                <c:ptCount val="70"/>
                <c:pt idx="0">
                  <c:v>0</c:v>
                </c:pt>
                <c:pt idx="1">
                  <c:v>0.44505910355933886</c:v>
                </c:pt>
                <c:pt idx="2">
                  <c:v>0.44505910355933886</c:v>
                </c:pt>
                <c:pt idx="3">
                  <c:v>0.45433801998171081</c:v>
                </c:pt>
                <c:pt idx="4">
                  <c:v>0.45433801998171081</c:v>
                </c:pt>
                <c:pt idx="5">
                  <c:v>3.0770106642349253</c:v>
                </c:pt>
                <c:pt idx="6">
                  <c:v>3.0770106642349253</c:v>
                </c:pt>
                <c:pt idx="7">
                  <c:v>3.3633011413873035</c:v>
                </c:pt>
                <c:pt idx="8">
                  <c:v>3.3633011413873035</c:v>
                </c:pt>
                <c:pt idx="9">
                  <c:v>4.1336306603045685</c:v>
                </c:pt>
                <c:pt idx="10">
                  <c:v>4.1336306603045685</c:v>
                </c:pt>
                <c:pt idx="11">
                  <c:v>5.7854407883140189</c:v>
                </c:pt>
                <c:pt idx="12">
                  <c:v>5.7854407883140189</c:v>
                </c:pt>
                <c:pt idx="13">
                  <c:v>6.6921761942169491</c:v>
                </c:pt>
                <c:pt idx="14">
                  <c:v>6.6921761942169491</c:v>
                </c:pt>
                <c:pt idx="15">
                  <c:v>8.9399049269107316</c:v>
                </c:pt>
                <c:pt idx="16">
                  <c:v>8.9399049269107316</c:v>
                </c:pt>
                <c:pt idx="17">
                  <c:v>9.6550887889326855</c:v>
                </c:pt>
                <c:pt idx="18">
                  <c:v>9.6550887889326855</c:v>
                </c:pt>
                <c:pt idx="19">
                  <c:v>13.215571745574261</c:v>
                </c:pt>
                <c:pt idx="20">
                  <c:v>13.215571745574261</c:v>
                </c:pt>
                <c:pt idx="21">
                  <c:v>14.005060006284886</c:v>
                </c:pt>
                <c:pt idx="22">
                  <c:v>14.005060006284886</c:v>
                </c:pt>
                <c:pt idx="23">
                  <c:v>15.57860078234159</c:v>
                </c:pt>
                <c:pt idx="24">
                  <c:v>15.57860078234159</c:v>
                </c:pt>
                <c:pt idx="25">
                  <c:v>16.74072452182341</c:v>
                </c:pt>
                <c:pt idx="26">
                  <c:v>16.74072452182341</c:v>
                </c:pt>
                <c:pt idx="27">
                  <c:v>18.865075718487525</c:v>
                </c:pt>
                <c:pt idx="28">
                  <c:v>18.865075718487525</c:v>
                </c:pt>
                <c:pt idx="29">
                  <c:v>19.739683832638267</c:v>
                </c:pt>
                <c:pt idx="30">
                  <c:v>19.739683832638267</c:v>
                </c:pt>
                <c:pt idx="31">
                  <c:v>20.353223451237088</c:v>
                </c:pt>
                <c:pt idx="32">
                  <c:v>20.353223451237088</c:v>
                </c:pt>
                <c:pt idx="33">
                  <c:v>23.729121680797363</c:v>
                </c:pt>
                <c:pt idx="34">
                  <c:v>23.729121680797363</c:v>
                </c:pt>
                <c:pt idx="35">
                  <c:v>23.875039871358499</c:v>
                </c:pt>
                <c:pt idx="36">
                  <c:v>23.875039871358499</c:v>
                </c:pt>
                <c:pt idx="37">
                  <c:v>44.352952916948723</c:v>
                </c:pt>
                <c:pt idx="38">
                  <c:v>44.352952916948723</c:v>
                </c:pt>
                <c:pt idx="39">
                  <c:v>45.105351641784402</c:v>
                </c:pt>
                <c:pt idx="40">
                  <c:v>45.105351641784402</c:v>
                </c:pt>
                <c:pt idx="41">
                  <c:v>49.912511029108899</c:v>
                </c:pt>
                <c:pt idx="42">
                  <c:v>49.912511029108899</c:v>
                </c:pt>
                <c:pt idx="43">
                  <c:v>51.941752924598056</c:v>
                </c:pt>
                <c:pt idx="44">
                  <c:v>51.941752924598056</c:v>
                </c:pt>
                <c:pt idx="45">
                  <c:v>52.289882992721409</c:v>
                </c:pt>
                <c:pt idx="46">
                  <c:v>52.289882992721409</c:v>
                </c:pt>
                <c:pt idx="47">
                  <c:v>52.780473907363891</c:v>
                </c:pt>
                <c:pt idx="48">
                  <c:v>52.780473907363891</c:v>
                </c:pt>
                <c:pt idx="49">
                  <c:v>62.184009073495936</c:v>
                </c:pt>
                <c:pt idx="50">
                  <c:v>62.184009073495936</c:v>
                </c:pt>
                <c:pt idx="51">
                  <c:v>64.58541574478879</c:v>
                </c:pt>
                <c:pt idx="52">
                  <c:v>64.58541574478879</c:v>
                </c:pt>
                <c:pt idx="53">
                  <c:v>71.138764843616926</c:v>
                </c:pt>
                <c:pt idx="54">
                  <c:v>71.138764843616926</c:v>
                </c:pt>
                <c:pt idx="55">
                  <c:v>75.972640912705145</c:v>
                </c:pt>
                <c:pt idx="56">
                  <c:v>75.972640912705145</c:v>
                </c:pt>
                <c:pt idx="57">
                  <c:v>79.242764175205039</c:v>
                </c:pt>
                <c:pt idx="58">
                  <c:v>79.242764175205039</c:v>
                </c:pt>
                <c:pt idx="59">
                  <c:v>81.225874186494252</c:v>
                </c:pt>
                <c:pt idx="60">
                  <c:v>81.225874186494252</c:v>
                </c:pt>
                <c:pt idx="61">
                  <c:v>85.711618587546113</c:v>
                </c:pt>
                <c:pt idx="62">
                  <c:v>85.711618587546113</c:v>
                </c:pt>
                <c:pt idx="63">
                  <c:v>90.511199489046462</c:v>
                </c:pt>
                <c:pt idx="64">
                  <c:v>90.511199489046462</c:v>
                </c:pt>
                <c:pt idx="65">
                  <c:v>90.806732218052943</c:v>
                </c:pt>
                <c:pt idx="66">
                  <c:v>90.806732218052943</c:v>
                </c:pt>
                <c:pt idx="67">
                  <c:v>96.751148711365317</c:v>
                </c:pt>
                <c:pt idx="68">
                  <c:v>96.751148711365317</c:v>
                </c:pt>
                <c:pt idx="69">
                  <c:v>99.999999999999972</c:v>
                </c:pt>
              </c:numCache>
            </c:numRef>
          </c:cat>
          <c:val>
            <c:numRef>
              <c:f>'7波及効果グラフ'!$F$37:$BW$37</c:f>
              <c:numCache>
                <c:formatCode>#,##0;"▲ "#,##0</c:formatCode>
                <c:ptCount val="70"/>
                <c:pt idx="68">
                  <c:v>88447.14399158521</c:v>
                </c:pt>
                <c:pt idx="69">
                  <c:v>88447.14399158521</c:v>
                </c:pt>
              </c:numCache>
            </c:numRef>
          </c:val>
          <c:extLst>
            <c:ext xmlns:c16="http://schemas.microsoft.com/office/drawing/2014/chart" uri="{C3380CC4-5D6E-409C-BE32-E72D297353CC}">
              <c16:uniqueId val="{00000022-6580-4ED8-8DC5-B08BC1763C40}"/>
            </c:ext>
          </c:extLst>
        </c:ser>
        <c:dLbls>
          <c:showLegendKey val="0"/>
          <c:showVal val="0"/>
          <c:showCatName val="0"/>
          <c:showSerName val="0"/>
          <c:showPercent val="0"/>
          <c:showBubbleSize val="0"/>
        </c:dLbls>
        <c:axId val="732846944"/>
        <c:axId val="732846224"/>
      </c:areaChart>
      <c:scatterChart>
        <c:scatterStyle val="lineMarker"/>
        <c:varyColors val="0"/>
        <c:ser>
          <c:idx val="35"/>
          <c:order val="35"/>
          <c:tx>
            <c:v>SeriesValues</c:v>
          </c:tx>
          <c:spPr>
            <a:ln w="25400" cap="rnd">
              <a:no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'7波及効果グラフ'!$F$40:$AN$40</c:f>
              <c:numCache>
                <c:formatCode>0.0_ ;[Red]\-0.0\ </c:formatCode>
                <c:ptCount val="35"/>
                <c:pt idx="0">
                  <c:v>0.22252955177966943</c:v>
                </c:pt>
                <c:pt idx="1">
                  <c:v>0.44969856177052481</c:v>
                </c:pt>
                <c:pt idx="2">
                  <c:v>1.7656743421083181</c:v>
                </c:pt>
                <c:pt idx="3">
                  <c:v>3.2201559028111144</c:v>
                </c:pt>
                <c:pt idx="4">
                  <c:v>3.748465900845936</c:v>
                </c:pt>
                <c:pt idx="5">
                  <c:v>4.9595357243092941</c:v>
                </c:pt>
                <c:pt idx="6">
                  <c:v>6.238808491265484</c:v>
                </c:pt>
                <c:pt idx="7">
                  <c:v>7.8160405605638399</c:v>
                </c:pt>
                <c:pt idx="8">
                  <c:v>9.2974968579217077</c:v>
                </c:pt>
                <c:pt idx="9">
                  <c:v>11.435330267253473</c:v>
                </c:pt>
                <c:pt idx="10">
                  <c:v>13.610315875929572</c:v>
                </c:pt>
                <c:pt idx="11">
                  <c:v>14.791830394313237</c:v>
                </c:pt>
                <c:pt idx="12">
                  <c:v>16.159662652082499</c:v>
                </c:pt>
                <c:pt idx="13">
                  <c:v>17.802900120155467</c:v>
                </c:pt>
                <c:pt idx="14">
                  <c:v>19.302379775562898</c:v>
                </c:pt>
                <c:pt idx="15">
                  <c:v>20.046453641937678</c:v>
                </c:pt>
                <c:pt idx="16">
                  <c:v>22.041172566017224</c:v>
                </c:pt>
                <c:pt idx="17">
                  <c:v>23.802080776077929</c:v>
                </c:pt>
                <c:pt idx="18">
                  <c:v>34.11399639415361</c:v>
                </c:pt>
                <c:pt idx="19">
                  <c:v>44.729152279366559</c:v>
                </c:pt>
                <c:pt idx="20">
                  <c:v>47.508931335446647</c:v>
                </c:pt>
                <c:pt idx="21">
                  <c:v>50.927131976853474</c:v>
                </c:pt>
                <c:pt idx="22">
                  <c:v>52.115817958659733</c:v>
                </c:pt>
                <c:pt idx="23">
                  <c:v>52.53517845004265</c:v>
                </c:pt>
                <c:pt idx="24">
                  <c:v>57.482241490429914</c:v>
                </c:pt>
                <c:pt idx="25">
                  <c:v>63.384712409142367</c:v>
                </c:pt>
                <c:pt idx="26">
                  <c:v>67.862090294202858</c:v>
                </c:pt>
                <c:pt idx="27">
                  <c:v>73.555702878161043</c:v>
                </c:pt>
                <c:pt idx="28">
                  <c:v>77.607702543955099</c:v>
                </c:pt>
                <c:pt idx="29">
                  <c:v>80.234319180849639</c:v>
                </c:pt>
                <c:pt idx="30">
                  <c:v>83.46874638702019</c:v>
                </c:pt>
                <c:pt idx="31">
                  <c:v>88.111409038296287</c:v>
                </c:pt>
                <c:pt idx="32">
                  <c:v>90.658965853549702</c:v>
                </c:pt>
                <c:pt idx="33">
                  <c:v>93.778940464709137</c:v>
                </c:pt>
                <c:pt idx="34">
                  <c:v>98.375574355682645</c:v>
                </c:pt>
              </c:numCache>
            </c:numRef>
          </c:xVal>
          <c:yVal>
            <c:numRef>
              <c:f>'7波及効果グラフ'!$F$41:$AN$41</c:f>
              <c:numCache>
                <c:formatCode>#,##0;"▲ "#,##0</c:formatCode>
                <c:ptCount val="35"/>
                <c:pt idx="0">
                  <c:v>6495.094088451483</c:v>
                </c:pt>
                <c:pt idx="1">
                  <c:v>75.445097757264008</c:v>
                </c:pt>
                <c:pt idx="2">
                  <c:v>31546.940120556821</c:v>
                </c:pt>
                <c:pt idx="3">
                  <c:v>1601.4811969848911</c:v>
                </c:pt>
                <c:pt idx="4">
                  <c:v>2604.8062016563599</c:v>
                </c:pt>
                <c:pt idx="5">
                  <c:v>4063.2565185488584</c:v>
                </c:pt>
                <c:pt idx="6">
                  <c:v>9019.8475539025185</c:v>
                </c:pt>
                <c:pt idx="7">
                  <c:v>3776.021849051785</c:v>
                </c:pt>
                <c:pt idx="8">
                  <c:v>583.29585870558014</c:v>
                </c:pt>
                <c:pt idx="9">
                  <c:v>1665.5397089469732</c:v>
                </c:pt>
                <c:pt idx="10">
                  <c:v>726.85765984205079</c:v>
                </c:pt>
                <c:pt idx="11">
                  <c:v>2007.7005985082021</c:v>
                </c:pt>
                <c:pt idx="12">
                  <c:v>459.29311526983304</c:v>
                </c:pt>
                <c:pt idx="13">
                  <c:v>394.64944075695234</c:v>
                </c:pt>
                <c:pt idx="14">
                  <c:v>347.24994447733724</c:v>
                </c:pt>
                <c:pt idx="15">
                  <c:v>377.57419338710793</c:v>
                </c:pt>
                <c:pt idx="16">
                  <c:v>9789.3857698932825</c:v>
                </c:pt>
                <c:pt idx="17">
                  <c:v>611.48390271158814</c:v>
                </c:pt>
                <c:pt idx="18">
                  <c:v>29323.228373562855</c:v>
                </c:pt>
                <c:pt idx="19">
                  <c:v>4739.5290671336015</c:v>
                </c:pt>
                <c:pt idx="20">
                  <c:v>6825.2150651423235</c:v>
                </c:pt>
                <c:pt idx="21">
                  <c:v>30453.909644975574</c:v>
                </c:pt>
                <c:pt idx="22">
                  <c:v>9477.5361876249644</c:v>
                </c:pt>
                <c:pt idx="23">
                  <c:v>1359.6025033522678</c:v>
                </c:pt>
                <c:pt idx="24">
                  <c:v>160675.46852419901</c:v>
                </c:pt>
                <c:pt idx="25">
                  <c:v>61499.194182605323</c:v>
                </c:pt>
                <c:pt idx="26">
                  <c:v>230999.92107720798</c:v>
                </c:pt>
                <c:pt idx="27">
                  <c:v>52638.687966171936</c:v>
                </c:pt>
                <c:pt idx="28">
                  <c:v>38443.057801370174</c:v>
                </c:pt>
                <c:pt idx="29">
                  <c:v>4236.3501170435775</c:v>
                </c:pt>
                <c:pt idx="30">
                  <c:v>31007.667772171517</c:v>
                </c:pt>
                <c:pt idx="31">
                  <c:v>51056.690276659916</c:v>
                </c:pt>
                <c:pt idx="32">
                  <c:v>8836.5544897447944</c:v>
                </c:pt>
                <c:pt idx="33">
                  <c:v>64950.105950075202</c:v>
                </c:pt>
                <c:pt idx="34">
                  <c:v>88447.14399158521</c:v>
                </c:pt>
              </c:numCache>
            </c:numRef>
          </c:yVal>
          <c:smooth val="0"/>
          <c:extLst>
            <c:ext xmlns:c16="http://schemas.microsoft.com/office/drawing/2014/chart" uri="{C3380CC4-5D6E-409C-BE32-E72D297353CC}">
              <c16:uniqueId val="{00000023-6580-4ED8-8DC5-B08BC1763C40}"/>
            </c:ext>
          </c:extLst>
        </c:ser>
        <c:ser>
          <c:idx val="36"/>
          <c:order val="36"/>
          <c:spPr>
            <a:ln w="25400" cap="rnd">
              <a:noFill/>
              <a:round/>
            </a:ln>
            <a:effectLst/>
          </c:spPr>
          <c:marker>
            <c:symbol val="none"/>
          </c:marker>
          <c:dLbls>
            <c:dLbl>
              <c:idx val="0"/>
              <c:tx>
                <c:rich>
                  <a:bodyPr/>
                  <a:lstStyle/>
                  <a:p>
                    <a:fld id="{7B297310-16E5-438F-8FE2-6C18759A373B}" type="CELLRANGE">
                      <a:rPr lang="en-US" altLang="ja-JP"/>
                      <a:pPr/>
                      <a:t>[CELLRANGE]</a:t>
                    </a:fld>
                    <a:endParaRPr lang="ja-JP" altLang="en-US"/>
                  </a:p>
                </c:rich>
              </c:tx>
              <c:dLblPos val="b"/>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5-6580-4ED8-8DC5-B08BC1763C40}"/>
                </c:ext>
              </c:extLst>
            </c:dLbl>
            <c:dLbl>
              <c:idx val="1"/>
              <c:tx>
                <c:rich>
                  <a:bodyPr/>
                  <a:lstStyle/>
                  <a:p>
                    <a:fld id="{BE6E64CB-38EA-4C5B-AF69-E2BECF87C4B6}" type="CELLRANGE">
                      <a:rPr lang="ja-JP" altLang="en-US"/>
                      <a:pPr/>
                      <a:t>[CELLRANGE]</a:t>
                    </a:fld>
                    <a:endParaRPr lang="ja-JP" altLang="en-US"/>
                  </a:p>
                </c:rich>
              </c:tx>
              <c:dLblPos val="b"/>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6-6580-4ED8-8DC5-B08BC1763C40}"/>
                </c:ext>
              </c:extLst>
            </c:dLbl>
            <c:dLbl>
              <c:idx val="2"/>
              <c:tx>
                <c:rich>
                  <a:bodyPr/>
                  <a:lstStyle/>
                  <a:p>
                    <a:fld id="{D4053303-EC10-4416-A940-F419AFD85F48}" type="CELLRANGE">
                      <a:rPr lang="ja-JP" altLang="en-US"/>
                      <a:pPr/>
                      <a:t>[CELLRANGE]</a:t>
                    </a:fld>
                    <a:endParaRPr lang="ja-JP" altLang="en-US"/>
                  </a:p>
                </c:rich>
              </c:tx>
              <c:dLblPos val="b"/>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7-6580-4ED8-8DC5-B08BC1763C40}"/>
                </c:ext>
              </c:extLst>
            </c:dLbl>
            <c:dLbl>
              <c:idx val="3"/>
              <c:tx>
                <c:rich>
                  <a:bodyPr/>
                  <a:lstStyle/>
                  <a:p>
                    <a:fld id="{0DDF7863-6C3C-4D09-9984-848FF6B3E641}" type="CELLRANGE">
                      <a:rPr lang="ja-JP" altLang="en-US"/>
                      <a:pPr/>
                      <a:t>[CELLRANGE]</a:t>
                    </a:fld>
                    <a:endParaRPr lang="ja-JP" altLang="en-US"/>
                  </a:p>
                </c:rich>
              </c:tx>
              <c:dLblPos val="b"/>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8-6580-4ED8-8DC5-B08BC1763C40}"/>
                </c:ext>
              </c:extLst>
            </c:dLbl>
            <c:dLbl>
              <c:idx val="4"/>
              <c:tx>
                <c:rich>
                  <a:bodyPr/>
                  <a:lstStyle/>
                  <a:p>
                    <a:fld id="{D179CFB7-6595-4C52-A24E-B30DB4874348}" type="CELLRANGE">
                      <a:rPr lang="ja-JP" altLang="en-US"/>
                      <a:pPr/>
                      <a:t>[CELLRANGE]</a:t>
                    </a:fld>
                    <a:endParaRPr lang="ja-JP" altLang="en-US"/>
                  </a:p>
                </c:rich>
              </c:tx>
              <c:dLblPos val="b"/>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9-6580-4ED8-8DC5-B08BC1763C40}"/>
                </c:ext>
              </c:extLst>
            </c:dLbl>
            <c:dLbl>
              <c:idx val="5"/>
              <c:tx>
                <c:rich>
                  <a:bodyPr/>
                  <a:lstStyle/>
                  <a:p>
                    <a:fld id="{9E4EA93A-33E4-4D40-A695-014091072D83}" type="CELLRANGE">
                      <a:rPr lang="ja-JP" altLang="en-US"/>
                      <a:pPr/>
                      <a:t>[CELLRANGE]</a:t>
                    </a:fld>
                    <a:endParaRPr lang="ja-JP" altLang="en-US"/>
                  </a:p>
                </c:rich>
              </c:tx>
              <c:dLblPos val="b"/>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A-6580-4ED8-8DC5-B08BC1763C40}"/>
                </c:ext>
              </c:extLst>
            </c:dLbl>
            <c:dLbl>
              <c:idx val="6"/>
              <c:tx>
                <c:rich>
                  <a:bodyPr/>
                  <a:lstStyle/>
                  <a:p>
                    <a:fld id="{13A0243C-C4DF-4F1E-8088-C0406277D71A}" type="CELLRANGE">
                      <a:rPr lang="ja-JP" altLang="en-US"/>
                      <a:pPr/>
                      <a:t>[CELLRANGE]</a:t>
                    </a:fld>
                    <a:endParaRPr lang="ja-JP" altLang="en-US"/>
                  </a:p>
                </c:rich>
              </c:tx>
              <c:dLblPos val="b"/>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B-6580-4ED8-8DC5-B08BC1763C40}"/>
                </c:ext>
              </c:extLst>
            </c:dLbl>
            <c:dLbl>
              <c:idx val="7"/>
              <c:tx>
                <c:rich>
                  <a:bodyPr/>
                  <a:lstStyle/>
                  <a:p>
                    <a:fld id="{67428573-78E9-4251-A344-E4D11B86FF1D}" type="CELLRANGE">
                      <a:rPr lang="ja-JP" altLang="en-US"/>
                      <a:pPr/>
                      <a:t>[CELLRANGE]</a:t>
                    </a:fld>
                    <a:endParaRPr lang="ja-JP" altLang="en-US"/>
                  </a:p>
                </c:rich>
              </c:tx>
              <c:dLblPos val="b"/>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C-6580-4ED8-8DC5-B08BC1763C40}"/>
                </c:ext>
              </c:extLst>
            </c:dLbl>
            <c:dLbl>
              <c:idx val="8"/>
              <c:tx>
                <c:rich>
                  <a:bodyPr/>
                  <a:lstStyle/>
                  <a:p>
                    <a:fld id="{33BD13EA-1BC0-4941-AA51-6702E8E6188B}" type="CELLRANGE">
                      <a:rPr lang="ja-JP" altLang="en-US"/>
                      <a:pPr/>
                      <a:t>[CELLRANGE]</a:t>
                    </a:fld>
                    <a:endParaRPr lang="ja-JP" altLang="en-US"/>
                  </a:p>
                </c:rich>
              </c:tx>
              <c:dLblPos val="b"/>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D-6580-4ED8-8DC5-B08BC1763C40}"/>
                </c:ext>
              </c:extLst>
            </c:dLbl>
            <c:dLbl>
              <c:idx val="9"/>
              <c:tx>
                <c:rich>
                  <a:bodyPr/>
                  <a:lstStyle/>
                  <a:p>
                    <a:fld id="{29CCCD3C-0EEC-4453-8B6E-E5E8951E76F8}" type="CELLRANGE">
                      <a:rPr lang="ja-JP" altLang="en-US"/>
                      <a:pPr/>
                      <a:t>[CELLRANGE]</a:t>
                    </a:fld>
                    <a:endParaRPr lang="ja-JP" altLang="en-US"/>
                  </a:p>
                </c:rich>
              </c:tx>
              <c:dLblPos val="b"/>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E-6580-4ED8-8DC5-B08BC1763C40}"/>
                </c:ext>
              </c:extLst>
            </c:dLbl>
            <c:dLbl>
              <c:idx val="10"/>
              <c:tx>
                <c:rich>
                  <a:bodyPr/>
                  <a:lstStyle/>
                  <a:p>
                    <a:fld id="{E341A62C-268A-4491-8C11-EE315CE7A0E6}" type="CELLRANGE">
                      <a:rPr lang="ja-JP" altLang="en-US"/>
                      <a:pPr/>
                      <a:t>[CELLRANGE]</a:t>
                    </a:fld>
                    <a:endParaRPr lang="ja-JP" altLang="en-US"/>
                  </a:p>
                </c:rich>
              </c:tx>
              <c:dLblPos val="b"/>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F-6580-4ED8-8DC5-B08BC1763C40}"/>
                </c:ext>
              </c:extLst>
            </c:dLbl>
            <c:dLbl>
              <c:idx val="11"/>
              <c:tx>
                <c:rich>
                  <a:bodyPr/>
                  <a:lstStyle/>
                  <a:p>
                    <a:fld id="{74530606-B936-46AF-85CE-BDE3A8A7722E}" type="CELLRANGE">
                      <a:rPr lang="ja-JP" altLang="en-US"/>
                      <a:pPr/>
                      <a:t>[CELLRANGE]</a:t>
                    </a:fld>
                    <a:endParaRPr lang="ja-JP" altLang="en-US"/>
                  </a:p>
                </c:rich>
              </c:tx>
              <c:dLblPos val="b"/>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0-6580-4ED8-8DC5-B08BC1763C40}"/>
                </c:ext>
              </c:extLst>
            </c:dLbl>
            <c:dLbl>
              <c:idx val="12"/>
              <c:tx>
                <c:rich>
                  <a:bodyPr/>
                  <a:lstStyle/>
                  <a:p>
                    <a:fld id="{EAA59643-ECCD-435C-A133-9CE2733D0BD9}" type="CELLRANGE">
                      <a:rPr lang="ja-JP" altLang="en-US"/>
                      <a:pPr/>
                      <a:t>[CELLRANGE]</a:t>
                    </a:fld>
                    <a:endParaRPr lang="ja-JP" altLang="en-US"/>
                  </a:p>
                </c:rich>
              </c:tx>
              <c:dLblPos val="b"/>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1-6580-4ED8-8DC5-B08BC1763C40}"/>
                </c:ext>
              </c:extLst>
            </c:dLbl>
            <c:dLbl>
              <c:idx val="13"/>
              <c:tx>
                <c:rich>
                  <a:bodyPr/>
                  <a:lstStyle/>
                  <a:p>
                    <a:fld id="{BC47E05D-A8DA-4186-9415-C8B9ABC607BF}" type="CELLRANGE">
                      <a:rPr lang="ja-JP" altLang="en-US"/>
                      <a:pPr/>
                      <a:t>[CELLRANGE]</a:t>
                    </a:fld>
                    <a:endParaRPr lang="ja-JP" altLang="en-US"/>
                  </a:p>
                </c:rich>
              </c:tx>
              <c:dLblPos val="b"/>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2-6580-4ED8-8DC5-B08BC1763C40}"/>
                </c:ext>
              </c:extLst>
            </c:dLbl>
            <c:dLbl>
              <c:idx val="14"/>
              <c:tx>
                <c:rich>
                  <a:bodyPr/>
                  <a:lstStyle/>
                  <a:p>
                    <a:fld id="{87817179-A9DA-4D0F-899D-F138A7B46733}" type="CELLRANGE">
                      <a:rPr lang="ja-JP" altLang="en-US"/>
                      <a:pPr/>
                      <a:t>[CELLRANGE]</a:t>
                    </a:fld>
                    <a:endParaRPr lang="ja-JP" altLang="en-US"/>
                  </a:p>
                </c:rich>
              </c:tx>
              <c:dLblPos val="b"/>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3-6580-4ED8-8DC5-B08BC1763C40}"/>
                </c:ext>
              </c:extLst>
            </c:dLbl>
            <c:dLbl>
              <c:idx val="15"/>
              <c:tx>
                <c:rich>
                  <a:bodyPr/>
                  <a:lstStyle/>
                  <a:p>
                    <a:fld id="{F10D241D-90BC-4386-BD5D-D244EAD7DED5}" type="CELLRANGE">
                      <a:rPr lang="ja-JP" altLang="en-US"/>
                      <a:pPr/>
                      <a:t>[CELLRANGE]</a:t>
                    </a:fld>
                    <a:endParaRPr lang="ja-JP" altLang="en-US"/>
                  </a:p>
                </c:rich>
              </c:tx>
              <c:dLblPos val="b"/>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4-6580-4ED8-8DC5-B08BC1763C40}"/>
                </c:ext>
              </c:extLst>
            </c:dLbl>
            <c:dLbl>
              <c:idx val="16"/>
              <c:tx>
                <c:rich>
                  <a:bodyPr/>
                  <a:lstStyle/>
                  <a:p>
                    <a:fld id="{6155A29D-95E8-494D-9F11-ABFBA29C0EC8}" type="CELLRANGE">
                      <a:rPr lang="ja-JP" altLang="en-US"/>
                      <a:pPr/>
                      <a:t>[CELLRANGE]</a:t>
                    </a:fld>
                    <a:endParaRPr lang="ja-JP" altLang="en-US"/>
                  </a:p>
                </c:rich>
              </c:tx>
              <c:dLblPos val="b"/>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5-6580-4ED8-8DC5-B08BC1763C40}"/>
                </c:ext>
              </c:extLst>
            </c:dLbl>
            <c:dLbl>
              <c:idx val="17"/>
              <c:tx>
                <c:rich>
                  <a:bodyPr/>
                  <a:lstStyle/>
                  <a:p>
                    <a:fld id="{0751FE82-4112-4AA5-BCDE-55A66AC5B587}" type="CELLRANGE">
                      <a:rPr lang="ja-JP" altLang="en-US"/>
                      <a:pPr/>
                      <a:t>[CELLRANGE]</a:t>
                    </a:fld>
                    <a:endParaRPr lang="ja-JP" altLang="en-US"/>
                  </a:p>
                </c:rich>
              </c:tx>
              <c:dLblPos val="b"/>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6-6580-4ED8-8DC5-B08BC1763C40}"/>
                </c:ext>
              </c:extLst>
            </c:dLbl>
            <c:dLbl>
              <c:idx val="18"/>
              <c:tx>
                <c:rich>
                  <a:bodyPr/>
                  <a:lstStyle/>
                  <a:p>
                    <a:fld id="{9DB8EFEB-DAF2-471A-8588-20BCAD6B9FAB}" type="CELLRANGE">
                      <a:rPr lang="ja-JP" altLang="en-US"/>
                      <a:pPr/>
                      <a:t>[CELLRANGE]</a:t>
                    </a:fld>
                    <a:endParaRPr lang="ja-JP" altLang="en-US"/>
                  </a:p>
                </c:rich>
              </c:tx>
              <c:dLblPos val="b"/>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7-6580-4ED8-8DC5-B08BC1763C40}"/>
                </c:ext>
              </c:extLst>
            </c:dLbl>
            <c:dLbl>
              <c:idx val="19"/>
              <c:tx>
                <c:rich>
                  <a:bodyPr/>
                  <a:lstStyle/>
                  <a:p>
                    <a:fld id="{5AEDF761-5E04-4D41-BC43-3A79B1899D04}" type="CELLRANGE">
                      <a:rPr lang="ja-JP" altLang="en-US"/>
                      <a:pPr/>
                      <a:t>[CELLRANGE]</a:t>
                    </a:fld>
                    <a:endParaRPr lang="ja-JP" altLang="en-US"/>
                  </a:p>
                </c:rich>
              </c:tx>
              <c:dLblPos val="b"/>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8-6580-4ED8-8DC5-B08BC1763C40}"/>
                </c:ext>
              </c:extLst>
            </c:dLbl>
            <c:dLbl>
              <c:idx val="20"/>
              <c:tx>
                <c:rich>
                  <a:bodyPr/>
                  <a:lstStyle/>
                  <a:p>
                    <a:fld id="{0094833D-A9ED-47DC-9CDA-90441362774D}" type="CELLRANGE">
                      <a:rPr lang="ja-JP" altLang="en-US"/>
                      <a:pPr/>
                      <a:t>[CELLRANGE]</a:t>
                    </a:fld>
                    <a:endParaRPr lang="ja-JP" altLang="en-US"/>
                  </a:p>
                </c:rich>
              </c:tx>
              <c:dLblPos val="b"/>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9-6580-4ED8-8DC5-B08BC1763C40}"/>
                </c:ext>
              </c:extLst>
            </c:dLbl>
            <c:dLbl>
              <c:idx val="21"/>
              <c:tx>
                <c:rich>
                  <a:bodyPr/>
                  <a:lstStyle/>
                  <a:p>
                    <a:fld id="{2C704677-F6D0-4B76-90CD-FA91B29C932F}" type="CELLRANGE">
                      <a:rPr lang="ja-JP" altLang="en-US"/>
                      <a:pPr/>
                      <a:t>[CELLRANGE]</a:t>
                    </a:fld>
                    <a:endParaRPr lang="ja-JP" altLang="en-US"/>
                  </a:p>
                </c:rich>
              </c:tx>
              <c:dLblPos val="b"/>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A-6580-4ED8-8DC5-B08BC1763C40}"/>
                </c:ext>
              </c:extLst>
            </c:dLbl>
            <c:dLbl>
              <c:idx val="22"/>
              <c:tx>
                <c:rich>
                  <a:bodyPr/>
                  <a:lstStyle/>
                  <a:p>
                    <a:fld id="{E017AAED-347A-4B4C-94A5-65E8A71948A1}" type="CELLRANGE">
                      <a:rPr lang="ja-JP" altLang="en-US"/>
                      <a:pPr/>
                      <a:t>[CELLRANGE]</a:t>
                    </a:fld>
                    <a:endParaRPr lang="ja-JP" altLang="en-US"/>
                  </a:p>
                </c:rich>
              </c:tx>
              <c:dLblPos val="b"/>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B-6580-4ED8-8DC5-B08BC1763C40}"/>
                </c:ext>
              </c:extLst>
            </c:dLbl>
            <c:dLbl>
              <c:idx val="23"/>
              <c:tx>
                <c:rich>
                  <a:bodyPr/>
                  <a:lstStyle/>
                  <a:p>
                    <a:fld id="{4978D807-529D-421E-9820-7463CF207645}" type="CELLRANGE">
                      <a:rPr lang="ja-JP" altLang="en-US"/>
                      <a:pPr/>
                      <a:t>[CELLRANGE]</a:t>
                    </a:fld>
                    <a:endParaRPr lang="ja-JP" altLang="en-US"/>
                  </a:p>
                </c:rich>
              </c:tx>
              <c:dLblPos val="b"/>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C-6580-4ED8-8DC5-B08BC1763C40}"/>
                </c:ext>
              </c:extLst>
            </c:dLbl>
            <c:dLbl>
              <c:idx val="24"/>
              <c:tx>
                <c:rich>
                  <a:bodyPr/>
                  <a:lstStyle/>
                  <a:p>
                    <a:fld id="{50111B88-502C-42E7-8684-68D6E9060FB5}" type="CELLRANGE">
                      <a:rPr lang="ja-JP" altLang="en-US"/>
                      <a:pPr/>
                      <a:t>[CELLRANGE]</a:t>
                    </a:fld>
                    <a:endParaRPr lang="ja-JP" altLang="en-US"/>
                  </a:p>
                </c:rich>
              </c:tx>
              <c:dLblPos val="b"/>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D-6580-4ED8-8DC5-B08BC1763C40}"/>
                </c:ext>
              </c:extLst>
            </c:dLbl>
            <c:dLbl>
              <c:idx val="25"/>
              <c:tx>
                <c:rich>
                  <a:bodyPr/>
                  <a:lstStyle/>
                  <a:p>
                    <a:fld id="{23FF6D11-33DC-45BE-9B4A-D0DB06AEED75}" type="CELLRANGE">
                      <a:rPr lang="ja-JP" altLang="en-US"/>
                      <a:pPr/>
                      <a:t>[CELLRANGE]</a:t>
                    </a:fld>
                    <a:endParaRPr lang="ja-JP" altLang="en-US"/>
                  </a:p>
                </c:rich>
              </c:tx>
              <c:dLblPos val="b"/>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E-6580-4ED8-8DC5-B08BC1763C40}"/>
                </c:ext>
              </c:extLst>
            </c:dLbl>
            <c:dLbl>
              <c:idx val="26"/>
              <c:tx>
                <c:rich>
                  <a:bodyPr/>
                  <a:lstStyle/>
                  <a:p>
                    <a:fld id="{24E68B41-347D-4D34-92E2-48AA5BB0B99D}" type="CELLRANGE">
                      <a:rPr lang="ja-JP" altLang="en-US"/>
                      <a:pPr/>
                      <a:t>[CELLRANGE]</a:t>
                    </a:fld>
                    <a:endParaRPr lang="ja-JP" altLang="en-US"/>
                  </a:p>
                </c:rich>
              </c:tx>
              <c:dLblPos val="b"/>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F-6580-4ED8-8DC5-B08BC1763C40}"/>
                </c:ext>
              </c:extLst>
            </c:dLbl>
            <c:dLbl>
              <c:idx val="27"/>
              <c:tx>
                <c:rich>
                  <a:bodyPr/>
                  <a:lstStyle/>
                  <a:p>
                    <a:fld id="{CF3D9894-5096-4091-AA96-70E1934E0FA9}" type="CELLRANGE">
                      <a:rPr lang="ja-JP" altLang="en-US"/>
                      <a:pPr/>
                      <a:t>[CELLRANGE]</a:t>
                    </a:fld>
                    <a:endParaRPr lang="ja-JP" altLang="en-US"/>
                  </a:p>
                </c:rich>
              </c:tx>
              <c:dLblPos val="b"/>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0-6580-4ED8-8DC5-B08BC1763C40}"/>
                </c:ext>
              </c:extLst>
            </c:dLbl>
            <c:dLbl>
              <c:idx val="28"/>
              <c:tx>
                <c:rich>
                  <a:bodyPr/>
                  <a:lstStyle/>
                  <a:p>
                    <a:fld id="{586F632D-3CC2-4B77-9466-C58B0418810F}" type="CELLRANGE">
                      <a:rPr lang="ja-JP" altLang="en-US"/>
                      <a:pPr/>
                      <a:t>[CELLRANGE]</a:t>
                    </a:fld>
                    <a:endParaRPr lang="ja-JP" altLang="en-US"/>
                  </a:p>
                </c:rich>
              </c:tx>
              <c:dLblPos val="b"/>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1-6580-4ED8-8DC5-B08BC1763C40}"/>
                </c:ext>
              </c:extLst>
            </c:dLbl>
            <c:dLbl>
              <c:idx val="29"/>
              <c:tx>
                <c:rich>
                  <a:bodyPr/>
                  <a:lstStyle/>
                  <a:p>
                    <a:fld id="{153C81F2-8EB1-4300-83C9-E22C2035C93F}" type="CELLRANGE">
                      <a:rPr lang="ja-JP" altLang="en-US"/>
                      <a:pPr/>
                      <a:t>[CELLRANGE]</a:t>
                    </a:fld>
                    <a:endParaRPr lang="ja-JP" altLang="en-US"/>
                  </a:p>
                </c:rich>
              </c:tx>
              <c:dLblPos val="b"/>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2-6580-4ED8-8DC5-B08BC1763C40}"/>
                </c:ext>
              </c:extLst>
            </c:dLbl>
            <c:dLbl>
              <c:idx val="30"/>
              <c:tx>
                <c:rich>
                  <a:bodyPr/>
                  <a:lstStyle/>
                  <a:p>
                    <a:fld id="{B3EE8AD7-E763-4BA7-99AF-2CBE609D6790}" type="CELLRANGE">
                      <a:rPr lang="ja-JP" altLang="en-US"/>
                      <a:pPr/>
                      <a:t>[CELLRANGE]</a:t>
                    </a:fld>
                    <a:endParaRPr lang="ja-JP" altLang="en-US"/>
                  </a:p>
                </c:rich>
              </c:tx>
              <c:dLblPos val="b"/>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3-6580-4ED8-8DC5-B08BC1763C40}"/>
                </c:ext>
              </c:extLst>
            </c:dLbl>
            <c:dLbl>
              <c:idx val="31"/>
              <c:tx>
                <c:rich>
                  <a:bodyPr/>
                  <a:lstStyle/>
                  <a:p>
                    <a:fld id="{4B21A602-886A-474E-8E42-EF4F30B09758}" type="CELLRANGE">
                      <a:rPr lang="ja-JP" altLang="en-US"/>
                      <a:pPr/>
                      <a:t>[CELLRANGE]</a:t>
                    </a:fld>
                    <a:endParaRPr lang="ja-JP" altLang="en-US"/>
                  </a:p>
                </c:rich>
              </c:tx>
              <c:dLblPos val="b"/>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4-6580-4ED8-8DC5-B08BC1763C40}"/>
                </c:ext>
              </c:extLst>
            </c:dLbl>
            <c:dLbl>
              <c:idx val="32"/>
              <c:tx>
                <c:rich>
                  <a:bodyPr/>
                  <a:lstStyle/>
                  <a:p>
                    <a:fld id="{2929D012-01D3-421A-8497-07B97D3FC99D}" type="CELLRANGE">
                      <a:rPr lang="ja-JP" altLang="en-US"/>
                      <a:pPr/>
                      <a:t>[CELLRANGE]</a:t>
                    </a:fld>
                    <a:endParaRPr lang="ja-JP" altLang="en-US"/>
                  </a:p>
                </c:rich>
              </c:tx>
              <c:dLblPos val="b"/>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5-6580-4ED8-8DC5-B08BC1763C40}"/>
                </c:ext>
              </c:extLst>
            </c:dLbl>
            <c:dLbl>
              <c:idx val="33"/>
              <c:tx>
                <c:rich>
                  <a:bodyPr/>
                  <a:lstStyle/>
                  <a:p>
                    <a:fld id="{C48B6D3B-3BEE-44BF-A92C-92F3F53D3C94}" type="CELLRANGE">
                      <a:rPr lang="ja-JP" altLang="en-US"/>
                      <a:pPr/>
                      <a:t>[CELLRANGE]</a:t>
                    </a:fld>
                    <a:endParaRPr lang="ja-JP" altLang="en-US"/>
                  </a:p>
                </c:rich>
              </c:tx>
              <c:dLblPos val="b"/>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6-6580-4ED8-8DC5-B08BC1763C40}"/>
                </c:ext>
              </c:extLst>
            </c:dLbl>
            <c:dLbl>
              <c:idx val="34"/>
              <c:tx>
                <c:rich>
                  <a:bodyPr/>
                  <a:lstStyle/>
                  <a:p>
                    <a:fld id="{2ABAE058-C653-465A-B392-E29576795AAF}" type="CELLRANGE">
                      <a:rPr lang="ja-JP" altLang="en-US"/>
                      <a:pPr/>
                      <a:t>[CELLRANGE]</a:t>
                    </a:fld>
                    <a:endParaRPr lang="ja-JP" altLang="en-US"/>
                  </a:p>
                </c:rich>
              </c:tx>
              <c:dLblPos val="b"/>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7-6580-4ED8-8DC5-B08BC1763C40}"/>
                </c:ext>
              </c:extLst>
            </c:dLbl>
            <c:spPr>
              <a:noFill/>
              <a:ln>
                <a:noFill/>
              </a:ln>
              <a:effectLst/>
            </c:spPr>
            <c:txPr>
              <a:bodyPr spcFirstLastPara="1" vertOverflow="ellipsis" vert="eaVert"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b"/>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xVal>
            <c:numRef>
              <c:f>'7波及効果グラフ'!$F$40:$AN$40</c:f>
              <c:numCache>
                <c:formatCode>0.0_ ;[Red]\-0.0\ </c:formatCode>
                <c:ptCount val="35"/>
                <c:pt idx="0">
                  <c:v>0.22252955177966943</c:v>
                </c:pt>
                <c:pt idx="1">
                  <c:v>0.44969856177052481</c:v>
                </c:pt>
                <c:pt idx="2">
                  <c:v>1.7656743421083181</c:v>
                </c:pt>
                <c:pt idx="3">
                  <c:v>3.2201559028111144</c:v>
                </c:pt>
                <c:pt idx="4">
                  <c:v>3.748465900845936</c:v>
                </c:pt>
                <c:pt idx="5">
                  <c:v>4.9595357243092941</c:v>
                </c:pt>
                <c:pt idx="6">
                  <c:v>6.238808491265484</c:v>
                </c:pt>
                <c:pt idx="7">
                  <c:v>7.8160405605638399</c:v>
                </c:pt>
                <c:pt idx="8">
                  <c:v>9.2974968579217077</c:v>
                </c:pt>
                <c:pt idx="9">
                  <c:v>11.435330267253473</c:v>
                </c:pt>
                <c:pt idx="10">
                  <c:v>13.610315875929572</c:v>
                </c:pt>
                <c:pt idx="11">
                  <c:v>14.791830394313237</c:v>
                </c:pt>
                <c:pt idx="12">
                  <c:v>16.159662652082499</c:v>
                </c:pt>
                <c:pt idx="13">
                  <c:v>17.802900120155467</c:v>
                </c:pt>
                <c:pt idx="14">
                  <c:v>19.302379775562898</c:v>
                </c:pt>
                <c:pt idx="15">
                  <c:v>20.046453641937678</c:v>
                </c:pt>
                <c:pt idx="16">
                  <c:v>22.041172566017224</c:v>
                </c:pt>
                <c:pt idx="17">
                  <c:v>23.802080776077929</c:v>
                </c:pt>
                <c:pt idx="18">
                  <c:v>34.11399639415361</c:v>
                </c:pt>
                <c:pt idx="19">
                  <c:v>44.729152279366559</c:v>
                </c:pt>
                <c:pt idx="20">
                  <c:v>47.508931335446647</c:v>
                </c:pt>
                <c:pt idx="21">
                  <c:v>50.927131976853474</c:v>
                </c:pt>
                <c:pt idx="22">
                  <c:v>52.115817958659733</c:v>
                </c:pt>
                <c:pt idx="23">
                  <c:v>52.53517845004265</c:v>
                </c:pt>
                <c:pt idx="24">
                  <c:v>57.482241490429914</c:v>
                </c:pt>
                <c:pt idx="25">
                  <c:v>63.384712409142367</c:v>
                </c:pt>
                <c:pt idx="26">
                  <c:v>67.862090294202858</c:v>
                </c:pt>
                <c:pt idx="27">
                  <c:v>73.555702878161043</c:v>
                </c:pt>
                <c:pt idx="28">
                  <c:v>77.607702543955099</c:v>
                </c:pt>
                <c:pt idx="29">
                  <c:v>80.234319180849639</c:v>
                </c:pt>
                <c:pt idx="30">
                  <c:v>83.46874638702019</c:v>
                </c:pt>
                <c:pt idx="31">
                  <c:v>88.111409038296287</c:v>
                </c:pt>
                <c:pt idx="32">
                  <c:v>90.658965853549702</c:v>
                </c:pt>
                <c:pt idx="33">
                  <c:v>93.778940464709137</c:v>
                </c:pt>
                <c:pt idx="34">
                  <c:v>98.375574355682645</c:v>
                </c:pt>
              </c:numCache>
            </c:numRef>
          </c:xVal>
          <c:yVal>
            <c:numRef>
              <c:f>'7波及効果グラフ'!$F$42:$AN$42</c:f>
              <c:numCache>
                <c:formatCode>0.0_ ;[Red]\-0.0\ </c:formatCode>
                <c:ptCount val="3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numCache>
            </c:numRef>
          </c:yVal>
          <c:smooth val="0"/>
          <c:extLst>
            <c:ext xmlns:c15="http://schemas.microsoft.com/office/drawing/2012/chart" uri="{02D57815-91ED-43cb-92C2-25804820EDAC}">
              <c15:datalabelsRange>
                <c15:f>'7波及効果グラフ'!$B$3:$B$37</c15:f>
                <c15:dlblRangeCache>
                  <c:ptCount val="35"/>
                  <c:pt idx="0">
                    <c:v>農林漁業</c:v>
                  </c:pt>
                  <c:pt idx="1">
                    <c:v>鉱業</c:v>
                  </c:pt>
                  <c:pt idx="2">
                    <c:v>飲食料品</c:v>
                  </c:pt>
                  <c:pt idx="3">
                    <c:v>繊維製品</c:v>
                  </c:pt>
                  <c:pt idx="4">
                    <c:v>パルプ・紙・木製品</c:v>
                  </c:pt>
                  <c:pt idx="5">
                    <c:v>化学製品</c:v>
                  </c:pt>
                  <c:pt idx="6">
                    <c:v>石油・石炭製品</c:v>
                  </c:pt>
                  <c:pt idx="7">
                    <c:v>プラスチック・ゴム製品</c:v>
                  </c:pt>
                  <c:pt idx="8">
                    <c:v>窯業・土石製品</c:v>
                  </c:pt>
                  <c:pt idx="9">
                    <c:v>鉄鋼</c:v>
                  </c:pt>
                  <c:pt idx="10">
                    <c:v>非鉄金属</c:v>
                  </c:pt>
                  <c:pt idx="11">
                    <c:v>金属製品</c:v>
                  </c:pt>
                  <c:pt idx="12">
                    <c:v>はん用機械</c:v>
                  </c:pt>
                  <c:pt idx="13">
                    <c:v>生産用機械</c:v>
                  </c:pt>
                  <c:pt idx="14">
                    <c:v>業務用機械</c:v>
                  </c:pt>
                  <c:pt idx="15">
                    <c:v>電子部品</c:v>
                  </c:pt>
                  <c:pt idx="16">
                    <c:v>電気機械</c:v>
                  </c:pt>
                  <c:pt idx="17">
                    <c:v>情報通信機器</c:v>
                  </c:pt>
                  <c:pt idx="18">
                    <c:v>輸送機械</c:v>
                  </c:pt>
                  <c:pt idx="19">
                    <c:v>その他の製造工業製品</c:v>
                  </c:pt>
                  <c:pt idx="20">
                    <c:v>建設</c:v>
                  </c:pt>
                  <c:pt idx="21">
                    <c:v>電気・ガス・熱供給</c:v>
                  </c:pt>
                  <c:pt idx="22">
                    <c:v>水道</c:v>
                  </c:pt>
                  <c:pt idx="23">
                    <c:v>廃棄物処理</c:v>
                  </c:pt>
                  <c:pt idx="24">
                    <c:v>商業</c:v>
                  </c:pt>
                  <c:pt idx="25">
                    <c:v>金融・保険</c:v>
                  </c:pt>
                  <c:pt idx="26">
                    <c:v>不動産</c:v>
                  </c:pt>
                  <c:pt idx="27">
                    <c:v>運輸・郵便</c:v>
                  </c:pt>
                  <c:pt idx="28">
                    <c:v>情報通信</c:v>
                  </c:pt>
                  <c:pt idx="29">
                    <c:v>公務</c:v>
                  </c:pt>
                  <c:pt idx="30">
                    <c:v>教育・研究</c:v>
                  </c:pt>
                  <c:pt idx="31">
                    <c:v>医療・福祉</c:v>
                  </c:pt>
                  <c:pt idx="32">
                    <c:v>他に分類されない会員制団体</c:v>
                  </c:pt>
                  <c:pt idx="33">
                    <c:v>対事業所サービス</c:v>
                  </c:pt>
                  <c:pt idx="34">
                    <c:v>対個人サービス</c:v>
                  </c:pt>
                </c15:dlblRangeCache>
              </c15:datalabelsRange>
            </c:ext>
            <c:ext xmlns:c16="http://schemas.microsoft.com/office/drawing/2014/chart" uri="{C3380CC4-5D6E-409C-BE32-E72D297353CC}">
              <c16:uniqueId val="{00000024-6580-4ED8-8DC5-B08BC1763C40}"/>
            </c:ext>
          </c:extLst>
        </c:ser>
        <c:dLbls>
          <c:showLegendKey val="0"/>
          <c:showVal val="0"/>
          <c:showCatName val="0"/>
          <c:showSerName val="0"/>
          <c:showPercent val="0"/>
          <c:showBubbleSize val="0"/>
        </c:dLbls>
        <c:axId val="732846944"/>
        <c:axId val="732846224"/>
      </c:scatterChart>
      <c:dateAx>
        <c:axId val="732846944"/>
        <c:scaling>
          <c:orientation val="minMax"/>
        </c:scaling>
        <c:delete val="1"/>
        <c:axPos val="b"/>
        <c:numFmt formatCode="0.0_ ;[Red]\-0.0\ " sourceLinked="1"/>
        <c:majorTickMark val="out"/>
        <c:minorTickMark val="none"/>
        <c:tickLblPos val="nextTo"/>
        <c:crossAx val="732846224"/>
        <c:crosses val="autoZero"/>
        <c:auto val="0"/>
        <c:lblOffset val="100"/>
        <c:baseTimeUnit val="days"/>
      </c:dateAx>
      <c:valAx>
        <c:axId val="732846224"/>
        <c:scaling>
          <c:orientation val="minMax"/>
        </c:scaling>
        <c:delete val="0"/>
        <c:axPos val="l"/>
        <c:majorGridlines>
          <c:spPr>
            <a:ln w="9525" cap="flat" cmpd="sng" algn="ctr">
              <a:solidFill>
                <a:schemeClr val="tx1">
                  <a:lumMod val="15000"/>
                  <a:lumOff val="85000"/>
                </a:schemeClr>
              </a:solidFill>
              <a:round/>
            </a:ln>
            <a:effectLst/>
          </c:spPr>
        </c:majorGridlines>
        <c:numFmt formatCode="#,##0;&quot;▲ &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32846944"/>
        <c:crosses val="autoZero"/>
        <c:crossBetween val="between"/>
      </c:valAx>
      <c:spPr>
        <a:noFill/>
        <a:ln>
          <a:noFill/>
        </a:ln>
        <a:effectLst/>
      </c:spPr>
    </c:plotArea>
    <c:plotVisOnly val="1"/>
    <c:dispBlanksAs val="zero"/>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6</xdr:col>
      <xdr:colOff>47626</xdr:colOff>
      <xdr:row>3</xdr:row>
      <xdr:rowOff>21166</xdr:rowOff>
    </xdr:from>
    <xdr:to>
      <xdr:col>11</xdr:col>
      <xdr:colOff>571501</xdr:colOff>
      <xdr:row>44</xdr:row>
      <xdr:rowOff>126999</xdr:rowOff>
    </xdr:to>
    <xdr:graphicFrame macro="">
      <xdr:nvGraphicFramePr>
        <xdr:cNvPr id="2" name="グラフ 1">
          <a:extLst>
            <a:ext uri="{FF2B5EF4-FFF2-40B4-BE49-F238E27FC236}">
              <a16:creationId xmlns:a16="http://schemas.microsoft.com/office/drawing/2014/main" id="{093E3315-0D83-3557-2CFB-89484985919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63499</xdr:colOff>
      <xdr:row>43</xdr:row>
      <xdr:rowOff>16325</xdr:rowOff>
    </xdr:from>
    <xdr:to>
      <xdr:col>44</xdr:col>
      <xdr:colOff>423334</xdr:colOff>
      <xdr:row>89</xdr:row>
      <xdr:rowOff>21166</xdr:rowOff>
    </xdr:to>
    <xdr:graphicFrame macro="">
      <xdr:nvGraphicFramePr>
        <xdr:cNvPr id="2" name="グラフ 1">
          <a:extLst>
            <a:ext uri="{FF2B5EF4-FFF2-40B4-BE49-F238E27FC236}">
              <a16:creationId xmlns:a16="http://schemas.microsoft.com/office/drawing/2014/main" id="{643DCC4C-4C3B-1525-4E13-57E0D57AE9C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oneCellAnchor>
    <xdr:from>
      <xdr:col>6</xdr:col>
      <xdr:colOff>541020</xdr:colOff>
      <xdr:row>1</xdr:row>
      <xdr:rowOff>17929</xdr:rowOff>
    </xdr:from>
    <xdr:ext cx="5019836" cy="685316"/>
    <xdr:sp macro="" textlink="">
      <xdr:nvSpPr>
        <xdr:cNvPr id="2" name="Text Box 35">
          <a:extLst>
            <a:ext uri="{FF2B5EF4-FFF2-40B4-BE49-F238E27FC236}">
              <a16:creationId xmlns:a16="http://schemas.microsoft.com/office/drawing/2014/main" id="{09D10548-D738-4459-A00F-BFB654268252}"/>
            </a:ext>
          </a:extLst>
        </xdr:cNvPr>
        <xdr:cNvSpPr txBox="1">
          <a:spLocks noChangeArrowheads="1"/>
        </xdr:cNvSpPr>
      </xdr:nvSpPr>
      <xdr:spPr bwMode="auto">
        <a:xfrm>
          <a:off x="5125720" y="310029"/>
          <a:ext cx="5019836" cy="685316"/>
        </a:xfrm>
        <a:prstGeom prst="rect">
          <a:avLst/>
        </a:prstGeom>
        <a:noFill/>
        <a:ln w="9525">
          <a:noFill/>
          <a:miter lim="800000"/>
          <a:headEnd/>
          <a:tailEnd/>
        </a:ln>
      </xdr:spPr>
      <xdr:txBody>
        <a:bodyPr wrap="none" lIns="18288" tIns="18288" rIns="0" bIns="0" anchor="t" upright="1">
          <a:spAutoFit/>
        </a:bodyPr>
        <a:lstStyle/>
        <a:p>
          <a:pPr algn="l" rtl="0">
            <a:defRPr sz="1000"/>
          </a:pPr>
          <a:r>
            <a:rPr lang="ja-JP" altLang="en-US" sz="1000" b="0" i="0" strike="noStrike">
              <a:solidFill>
                <a:srgbClr val="000000"/>
              </a:solidFill>
              <a:latin typeface="ＭＳ 明朝"/>
              <a:ea typeface="ＭＳ 明朝"/>
            </a:rPr>
            <a:t>（注）１　基本分類の部門名欄の★印は、次の区分により、生産活動主体分類を示す。</a:t>
          </a:r>
          <a:br>
            <a:rPr lang="en-US" altLang="ja-JP" sz="1000" b="0" i="0" strike="noStrike">
              <a:solidFill>
                <a:srgbClr val="000000"/>
              </a:solidFill>
              <a:latin typeface="ＭＳ 明朝"/>
              <a:ea typeface="ＭＳ 明朝"/>
            </a:rPr>
          </a:br>
          <a:r>
            <a:rPr lang="ja-JP" altLang="en-US" sz="1000" b="0" i="0" strike="noStrike">
              <a:solidFill>
                <a:srgbClr val="000000"/>
              </a:solidFill>
              <a:latin typeface="ＭＳ 明朝"/>
              <a:ea typeface="ＭＳ 明朝"/>
            </a:rPr>
            <a:t>　　　　　★★・・・非市場生産者（一般政府）</a:t>
          </a:r>
        </a:p>
        <a:p>
          <a:pPr algn="l" rtl="0">
            <a:defRPr sz="1000"/>
          </a:pPr>
          <a:r>
            <a:rPr lang="ja-JP" altLang="en-US" sz="1000" b="0" i="0" strike="noStrike">
              <a:solidFill>
                <a:srgbClr val="000000"/>
              </a:solidFill>
              <a:latin typeface="ＭＳ 明朝"/>
              <a:ea typeface="ＭＳ 明朝"/>
            </a:rPr>
            <a:t>　　　　　★・・・・非市場生産者（対家計民間非営利団体）</a:t>
          </a:r>
          <a:br>
            <a:rPr lang="en-US" altLang="ja-JP" sz="1000" b="0" i="0" strike="noStrike">
              <a:solidFill>
                <a:srgbClr val="000000"/>
              </a:solidFill>
              <a:latin typeface="ＭＳ 明朝"/>
              <a:ea typeface="ＭＳ 明朝"/>
            </a:rPr>
          </a:br>
          <a:r>
            <a:rPr lang="ja-JP" altLang="en-US" sz="1000" b="0" i="0" strike="noStrike">
              <a:solidFill>
                <a:srgbClr val="000000"/>
              </a:solidFill>
              <a:latin typeface="ＭＳ 明朝"/>
              <a:ea typeface="ＭＳ 明朝"/>
            </a:rPr>
            <a:t>　　　２　Ｐは仮設部門を示す。</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23"/>
  <sheetViews>
    <sheetView tabSelected="1" view="pageBreakPreview" zoomScaleNormal="100" zoomScaleSheetLayoutView="100" workbookViewId="0"/>
  </sheetViews>
  <sheetFormatPr defaultColWidth="9" defaultRowHeight="27" customHeight="1" x14ac:dyDescent="0.15"/>
  <cols>
    <col min="1" max="1" width="6.875" style="273" customWidth="1"/>
    <col min="2" max="2" width="79.875" style="273" customWidth="1"/>
    <col min="3" max="3" width="15.875" style="273" customWidth="1"/>
    <col min="4" max="4" width="10.125" style="273" bestFit="1" customWidth="1"/>
    <col min="5" max="16384" width="9" style="273"/>
  </cols>
  <sheetData>
    <row r="1" spans="1:3" ht="27" customHeight="1" x14ac:dyDescent="0.15">
      <c r="A1" s="375" t="s">
        <v>1498</v>
      </c>
    </row>
    <row r="2" spans="1:3" ht="9.6" customHeight="1" x14ac:dyDescent="0.15"/>
    <row r="3" spans="1:3" ht="9.6" customHeight="1" x14ac:dyDescent="0.15">
      <c r="B3" s="281"/>
    </row>
    <row r="4" spans="1:3" ht="40.5" customHeight="1" x14ac:dyDescent="0.15">
      <c r="B4" s="280" t="s">
        <v>273</v>
      </c>
      <c r="C4" s="274"/>
    </row>
    <row r="5" spans="1:3" ht="27" customHeight="1" x14ac:dyDescent="0.15">
      <c r="B5" s="275" t="s">
        <v>211</v>
      </c>
    </row>
    <row r="6" spans="1:3" ht="27" customHeight="1" x14ac:dyDescent="0.15">
      <c r="A6" s="490">
        <v>1</v>
      </c>
      <c r="B6" s="491" t="s">
        <v>189</v>
      </c>
    </row>
    <row r="7" spans="1:3" ht="27" customHeight="1" x14ac:dyDescent="0.15">
      <c r="A7" s="490">
        <v>2</v>
      </c>
      <c r="B7" s="492" t="s">
        <v>234</v>
      </c>
    </row>
    <row r="8" spans="1:3" ht="27" customHeight="1" x14ac:dyDescent="0.15">
      <c r="A8" s="490">
        <v>3</v>
      </c>
      <c r="B8" s="492" t="s">
        <v>290</v>
      </c>
    </row>
    <row r="9" spans="1:3" ht="55.5" customHeight="1" x14ac:dyDescent="0.15">
      <c r="A9" s="490">
        <v>4</v>
      </c>
      <c r="B9" s="493" t="s">
        <v>1495</v>
      </c>
    </row>
    <row r="10" spans="1:3" ht="27" customHeight="1" x14ac:dyDescent="0.15">
      <c r="A10" s="490">
        <v>5</v>
      </c>
      <c r="B10" s="492" t="s">
        <v>291</v>
      </c>
    </row>
    <row r="11" spans="1:3" ht="27" customHeight="1" x14ac:dyDescent="0.15">
      <c r="A11" s="490">
        <v>6</v>
      </c>
      <c r="B11" s="492" t="s">
        <v>292</v>
      </c>
    </row>
    <row r="12" spans="1:3" ht="27" customHeight="1" x14ac:dyDescent="0.15">
      <c r="A12" s="490">
        <v>7</v>
      </c>
      <c r="B12" s="492" t="s">
        <v>1497</v>
      </c>
    </row>
    <row r="13" spans="1:3" ht="27" customHeight="1" x14ac:dyDescent="0.15">
      <c r="A13" s="490">
        <v>8</v>
      </c>
      <c r="B13" s="493" t="s">
        <v>293</v>
      </c>
    </row>
    <row r="14" spans="1:3" ht="27" customHeight="1" x14ac:dyDescent="0.15">
      <c r="A14" s="490">
        <v>9</v>
      </c>
      <c r="B14" s="492" t="s">
        <v>294</v>
      </c>
    </row>
    <row r="15" spans="1:3" ht="27" customHeight="1" x14ac:dyDescent="0.15">
      <c r="A15" s="490">
        <v>10</v>
      </c>
      <c r="B15" s="494" t="s">
        <v>1481</v>
      </c>
    </row>
    <row r="16" spans="1:3" ht="27" customHeight="1" x14ac:dyDescent="0.15">
      <c r="A16" s="490">
        <v>11</v>
      </c>
      <c r="B16" s="492" t="s">
        <v>1482</v>
      </c>
    </row>
    <row r="17" spans="1:2" ht="27" customHeight="1" x14ac:dyDescent="0.15">
      <c r="A17" s="490">
        <v>12</v>
      </c>
      <c r="B17" s="492" t="s">
        <v>295</v>
      </c>
    </row>
    <row r="18" spans="1:2" ht="27" customHeight="1" x14ac:dyDescent="0.15">
      <c r="A18" s="490">
        <v>13</v>
      </c>
      <c r="B18" s="492" t="s">
        <v>296</v>
      </c>
    </row>
    <row r="19" spans="1:2" ht="27" customHeight="1" x14ac:dyDescent="0.15">
      <c r="A19" s="490">
        <v>14</v>
      </c>
      <c r="B19" s="492" t="s">
        <v>1483</v>
      </c>
    </row>
    <row r="20" spans="1:2" ht="27" customHeight="1" x14ac:dyDescent="0.15">
      <c r="A20" s="490">
        <v>15</v>
      </c>
      <c r="B20" s="492" t="s">
        <v>297</v>
      </c>
    </row>
    <row r="21" spans="1:2" ht="27" customHeight="1" x14ac:dyDescent="0.15">
      <c r="A21" s="490">
        <v>16</v>
      </c>
      <c r="B21" s="492" t="s">
        <v>298</v>
      </c>
    </row>
    <row r="22" spans="1:2" ht="27" customHeight="1" x14ac:dyDescent="0.15">
      <c r="A22" s="490">
        <v>17</v>
      </c>
      <c r="B22" s="492" t="s">
        <v>299</v>
      </c>
    </row>
    <row r="23" spans="1:2" ht="27" customHeight="1" x14ac:dyDescent="0.15">
      <c r="A23" s="490">
        <v>18</v>
      </c>
      <c r="B23" s="492" t="s">
        <v>300</v>
      </c>
    </row>
  </sheetData>
  <phoneticPr fontId="8"/>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D6D247-1D3D-4CBF-9957-776B0168DDE8}">
  <dimension ref="A1:O206"/>
  <sheetViews>
    <sheetView zoomScale="90" zoomScaleNormal="90" workbookViewId="0"/>
  </sheetViews>
  <sheetFormatPr defaultColWidth="8.75" defaultRowHeight="12" x14ac:dyDescent="0.15"/>
  <cols>
    <col min="1" max="1" width="8.75" style="495"/>
    <col min="2" max="2" width="14.5" style="496" customWidth="1"/>
    <col min="3" max="3" width="14.75" style="496" customWidth="1"/>
    <col min="4" max="4" width="6.875" style="498" customWidth="1"/>
    <col min="5" max="5" width="6.875" style="495" customWidth="1"/>
    <col min="6" max="6" width="14.75" style="496" customWidth="1"/>
    <col min="7" max="7" width="13.75" style="496" customWidth="1"/>
    <col min="8" max="8" width="6.875" style="498" customWidth="1"/>
    <col min="9" max="9" width="8.75" style="495"/>
    <col min="10" max="10" width="17.625" style="496" customWidth="1"/>
    <col min="11" max="11" width="15.125" style="496" customWidth="1"/>
    <col min="12" max="12" width="5.875" style="496" customWidth="1"/>
    <col min="13" max="13" width="5.125" style="496" customWidth="1"/>
    <col min="14" max="14" width="16.75" style="496" customWidth="1"/>
    <col min="15" max="15" width="16" style="496" customWidth="1"/>
    <col min="16" max="16384" width="8.75" style="496"/>
  </cols>
  <sheetData>
    <row r="1" spans="1:15" ht="20.45" customHeight="1" x14ac:dyDescent="0.15">
      <c r="C1" s="497">
        <f>SUM(C5:C192)</f>
        <v>17869083.52500001</v>
      </c>
      <c r="G1" s="497">
        <f>SUM(G5:G112)</f>
        <v>17869083.525000006</v>
      </c>
      <c r="K1" s="497">
        <f>SUM(K5:K41)</f>
        <v>17869083.524999999</v>
      </c>
      <c r="O1" s="497">
        <f>SUM(O5:O17)</f>
        <v>17869083.525000002</v>
      </c>
    </row>
    <row r="2" spans="1:15" x14ac:dyDescent="0.15">
      <c r="A2" s="499" t="s">
        <v>301</v>
      </c>
      <c r="K2" s="497"/>
    </row>
    <row r="3" spans="1:15" x14ac:dyDescent="0.15">
      <c r="C3" s="496" t="s">
        <v>302</v>
      </c>
      <c r="K3" s="497"/>
    </row>
    <row r="4" spans="1:15" ht="12.75" thickBot="1" x14ac:dyDescent="0.2">
      <c r="A4" s="495">
        <v>188</v>
      </c>
      <c r="C4" s="496" t="s">
        <v>303</v>
      </c>
      <c r="E4" s="495">
        <v>108</v>
      </c>
      <c r="I4" s="495">
        <v>37</v>
      </c>
      <c r="K4" s="497"/>
    </row>
    <row r="5" spans="1:15" ht="13.5" x14ac:dyDescent="0.25">
      <c r="A5" s="500" t="s">
        <v>304</v>
      </c>
      <c r="B5" s="501" t="s">
        <v>305</v>
      </c>
      <c r="C5" s="647">
        <v>1.159</v>
      </c>
      <c r="D5" s="503">
        <v>11</v>
      </c>
      <c r="E5" s="500">
        <v>11</v>
      </c>
      <c r="F5" s="501" t="s">
        <v>306</v>
      </c>
      <c r="G5" s="502">
        <f>SUMIF(D$5:D$192,$E5,C$5:C$192)</f>
        <v>186874.76100000003</v>
      </c>
      <c r="H5" s="503">
        <v>1</v>
      </c>
      <c r="I5" s="500">
        <v>1</v>
      </c>
      <c r="J5" s="501" t="s">
        <v>235</v>
      </c>
      <c r="K5" s="502">
        <f>SUMIF(H$5:H$112,I5,G$5:G$112)</f>
        <v>230614.47400000002</v>
      </c>
      <c r="L5" s="503">
        <v>1</v>
      </c>
      <c r="M5" s="504">
        <v>1</v>
      </c>
      <c r="N5" s="505" t="s">
        <v>235</v>
      </c>
      <c r="O5" s="502">
        <f>SUMIF($L$5:$L$41,$M5,$K$5:$K$41)</f>
        <v>230614.47400000002</v>
      </c>
    </row>
    <row r="6" spans="1:15" ht="13.5" x14ac:dyDescent="0.25">
      <c r="A6" s="506" t="s">
        <v>307</v>
      </c>
      <c r="B6" s="496" t="s">
        <v>308</v>
      </c>
      <c r="C6" s="648">
        <v>9077.7520000000004</v>
      </c>
      <c r="D6" s="503">
        <v>11</v>
      </c>
      <c r="E6" s="506">
        <v>12</v>
      </c>
      <c r="F6" s="496" t="s">
        <v>309</v>
      </c>
      <c r="G6" s="507">
        <f t="shared" ref="G6:G69" si="0">SUMIF(D$5:D$192,$E6,C$5:C$192)</f>
        <v>15198.125</v>
      </c>
      <c r="H6" s="503">
        <v>1</v>
      </c>
      <c r="I6" s="506">
        <v>6</v>
      </c>
      <c r="J6" s="496" t="s">
        <v>86</v>
      </c>
      <c r="K6" s="507">
        <f t="shared" ref="K6:K41" si="1">SUMIF(H$5:H$112,I6,G$5:G$112)</f>
        <v>-312.88100000000003</v>
      </c>
      <c r="L6" s="503">
        <v>2</v>
      </c>
      <c r="M6" s="508">
        <v>2</v>
      </c>
      <c r="N6" s="509" t="s">
        <v>310</v>
      </c>
      <c r="O6" s="507">
        <f t="shared" ref="O6:O17" si="2">SUMIF($L$5:$L$41,$M6,$K$5:$K$41)</f>
        <v>-312.88100000000003</v>
      </c>
    </row>
    <row r="7" spans="1:15" ht="13.5" x14ac:dyDescent="0.25">
      <c r="A7" s="506" t="s">
        <v>311</v>
      </c>
      <c r="B7" s="496" t="s">
        <v>312</v>
      </c>
      <c r="C7" s="648">
        <v>111834.327</v>
      </c>
      <c r="D7" s="503">
        <v>11</v>
      </c>
      <c r="E7" s="506">
        <v>13</v>
      </c>
      <c r="F7" s="496" t="s">
        <v>313</v>
      </c>
      <c r="G7" s="507">
        <f t="shared" si="0"/>
        <v>0</v>
      </c>
      <c r="H7" s="503">
        <v>1</v>
      </c>
      <c r="I7" s="506">
        <v>11</v>
      </c>
      <c r="J7" s="496" t="s">
        <v>87</v>
      </c>
      <c r="K7" s="507">
        <f t="shared" si="1"/>
        <v>1729693.2629999998</v>
      </c>
      <c r="L7" s="503">
        <v>3</v>
      </c>
      <c r="M7" s="508">
        <v>3</v>
      </c>
      <c r="N7" s="509" t="s">
        <v>314</v>
      </c>
      <c r="O7" s="507">
        <f t="shared" si="2"/>
        <v>3682166.8160000001</v>
      </c>
    </row>
    <row r="8" spans="1:15" ht="13.5" x14ac:dyDescent="0.25">
      <c r="A8" s="506" t="s">
        <v>315</v>
      </c>
      <c r="B8" s="496" t="s">
        <v>316</v>
      </c>
      <c r="C8" s="648">
        <v>54229.758000000002</v>
      </c>
      <c r="D8" s="503">
        <v>11</v>
      </c>
      <c r="E8" s="506">
        <v>15</v>
      </c>
      <c r="F8" s="496" t="s">
        <v>317</v>
      </c>
      <c r="G8" s="507">
        <f t="shared" si="0"/>
        <v>10279.038</v>
      </c>
      <c r="H8" s="503">
        <v>1</v>
      </c>
      <c r="I8" s="506">
        <v>15</v>
      </c>
      <c r="J8" s="496" t="s">
        <v>88</v>
      </c>
      <c r="K8" s="507">
        <f t="shared" si="1"/>
        <v>258509.49999999997</v>
      </c>
      <c r="L8" s="503">
        <v>3</v>
      </c>
      <c r="M8" s="508">
        <v>4</v>
      </c>
      <c r="N8" s="509" t="s">
        <v>318</v>
      </c>
      <c r="O8" s="507">
        <f t="shared" si="2"/>
        <v>450360.83</v>
      </c>
    </row>
    <row r="9" spans="1:15" ht="13.5" x14ac:dyDescent="0.25">
      <c r="A9" s="506" t="s">
        <v>319</v>
      </c>
      <c r="B9" s="496" t="s">
        <v>320</v>
      </c>
      <c r="C9" s="648">
        <v>34.621000000000002</v>
      </c>
      <c r="D9" s="503">
        <v>11</v>
      </c>
      <c r="E9" s="506">
        <v>17</v>
      </c>
      <c r="F9" s="496" t="s">
        <v>321</v>
      </c>
      <c r="G9" s="507">
        <f t="shared" si="0"/>
        <v>18262.55</v>
      </c>
      <c r="H9" s="503">
        <v>1</v>
      </c>
      <c r="I9" s="506">
        <v>16</v>
      </c>
      <c r="J9" s="496" t="s">
        <v>89</v>
      </c>
      <c r="K9" s="507">
        <f t="shared" si="1"/>
        <v>25627.894</v>
      </c>
      <c r="L9" s="503">
        <v>3</v>
      </c>
      <c r="M9" s="508">
        <v>5</v>
      </c>
      <c r="N9" s="509" t="s">
        <v>322</v>
      </c>
      <c r="O9" s="507">
        <f t="shared" si="2"/>
        <v>145320.47100000002</v>
      </c>
    </row>
    <row r="10" spans="1:15" ht="13.5" x14ac:dyDescent="0.25">
      <c r="A10" s="506" t="s">
        <v>323</v>
      </c>
      <c r="B10" s="496" t="s">
        <v>324</v>
      </c>
      <c r="C10" s="648">
        <v>11697.144</v>
      </c>
      <c r="D10" s="503">
        <v>11</v>
      </c>
      <c r="E10" s="506">
        <v>61</v>
      </c>
      <c r="F10" s="496" t="s">
        <v>325</v>
      </c>
      <c r="G10" s="507">
        <f t="shared" si="0"/>
        <v>0.61599999999999999</v>
      </c>
      <c r="H10" s="503">
        <v>6</v>
      </c>
      <c r="I10" s="506">
        <v>20</v>
      </c>
      <c r="J10" s="496" t="s">
        <v>90</v>
      </c>
      <c r="K10" s="507">
        <f t="shared" si="1"/>
        <v>147582.796</v>
      </c>
      <c r="L10" s="503">
        <v>3</v>
      </c>
      <c r="M10" s="508">
        <v>6</v>
      </c>
      <c r="N10" s="509" t="s">
        <v>326</v>
      </c>
      <c r="O10" s="507">
        <f t="shared" si="2"/>
        <v>3047847.84</v>
      </c>
    </row>
    <row r="11" spans="1:15" ht="13.5" x14ac:dyDescent="0.25">
      <c r="A11" s="506" t="s">
        <v>327</v>
      </c>
      <c r="B11" s="496" t="s">
        <v>309</v>
      </c>
      <c r="C11" s="648">
        <v>15198.125</v>
      </c>
      <c r="D11" s="503">
        <v>12</v>
      </c>
      <c r="E11" s="506">
        <v>62</v>
      </c>
      <c r="F11" s="496" t="s">
        <v>328</v>
      </c>
      <c r="G11" s="507">
        <f t="shared" si="0"/>
        <v>-313.49700000000001</v>
      </c>
      <c r="H11" s="503">
        <v>6</v>
      </c>
      <c r="I11" s="506">
        <v>21</v>
      </c>
      <c r="J11" s="496" t="s">
        <v>91</v>
      </c>
      <c r="K11" s="507">
        <f t="shared" si="1"/>
        <v>192087.74100000001</v>
      </c>
      <c r="L11" s="503">
        <v>3</v>
      </c>
      <c r="M11" s="508">
        <v>7</v>
      </c>
      <c r="N11" s="509" t="s">
        <v>329</v>
      </c>
      <c r="O11" s="507">
        <f t="shared" si="2"/>
        <v>844396.804</v>
      </c>
    </row>
    <row r="12" spans="1:15" ht="13.5" x14ac:dyDescent="0.25">
      <c r="A12" s="506" t="s">
        <v>330</v>
      </c>
      <c r="B12" s="496" t="s">
        <v>313</v>
      </c>
      <c r="C12" s="648">
        <v>0</v>
      </c>
      <c r="D12" s="503">
        <v>13</v>
      </c>
      <c r="E12" s="506">
        <v>111</v>
      </c>
      <c r="F12" s="496" t="s">
        <v>331</v>
      </c>
      <c r="G12" s="507">
        <f t="shared" si="0"/>
        <v>1318391.0049999999</v>
      </c>
      <c r="H12" s="503">
        <v>11</v>
      </c>
      <c r="I12" s="506">
        <v>22</v>
      </c>
      <c r="J12" s="496" t="s">
        <v>236</v>
      </c>
      <c r="K12" s="507">
        <f t="shared" si="1"/>
        <v>52322.896999999997</v>
      </c>
      <c r="L12" s="503">
        <v>3</v>
      </c>
      <c r="M12" s="508">
        <v>8</v>
      </c>
      <c r="N12" s="509" t="s">
        <v>332</v>
      </c>
      <c r="O12" s="507">
        <f t="shared" si="2"/>
        <v>4029095.2930000001</v>
      </c>
    </row>
    <row r="13" spans="1:15" ht="13.5" x14ac:dyDescent="0.25">
      <c r="A13" s="506" t="s">
        <v>333</v>
      </c>
      <c r="B13" s="496" t="s">
        <v>334</v>
      </c>
      <c r="C13" s="648">
        <v>0</v>
      </c>
      <c r="D13" s="503">
        <v>15</v>
      </c>
      <c r="E13" s="506">
        <v>112</v>
      </c>
      <c r="F13" s="496" t="s">
        <v>335</v>
      </c>
      <c r="G13" s="507">
        <f t="shared" si="0"/>
        <v>238118.71400000001</v>
      </c>
      <c r="H13" s="503">
        <v>11</v>
      </c>
      <c r="I13" s="506">
        <v>25</v>
      </c>
      <c r="J13" s="496" t="s">
        <v>237</v>
      </c>
      <c r="K13" s="507">
        <f t="shared" si="1"/>
        <v>5507.6669999999995</v>
      </c>
      <c r="L13" s="503">
        <v>3</v>
      </c>
      <c r="M13" s="508">
        <v>9</v>
      </c>
      <c r="N13" s="509" t="s">
        <v>336</v>
      </c>
      <c r="O13" s="507">
        <f t="shared" si="2"/>
        <v>706001.92299999995</v>
      </c>
    </row>
    <row r="14" spans="1:15" ht="13.5" x14ac:dyDescent="0.25">
      <c r="A14" s="506" t="s">
        <v>337</v>
      </c>
      <c r="B14" s="496" t="s">
        <v>338</v>
      </c>
      <c r="C14" s="648">
        <v>0</v>
      </c>
      <c r="D14" s="503">
        <v>15</v>
      </c>
      <c r="E14" s="506">
        <v>113</v>
      </c>
      <c r="F14" s="496" t="s">
        <v>339</v>
      </c>
      <c r="G14" s="507">
        <f t="shared" si="0"/>
        <v>15403.067999999999</v>
      </c>
      <c r="H14" s="503">
        <v>11</v>
      </c>
      <c r="I14" s="506">
        <v>26</v>
      </c>
      <c r="J14" s="496" t="s">
        <v>92</v>
      </c>
      <c r="K14" s="507">
        <f t="shared" si="1"/>
        <v>-2027.23</v>
      </c>
      <c r="L14" s="503">
        <v>3</v>
      </c>
      <c r="M14" s="508">
        <v>10</v>
      </c>
      <c r="N14" s="509" t="s">
        <v>340</v>
      </c>
      <c r="O14" s="507">
        <f t="shared" si="2"/>
        <v>1020165.792</v>
      </c>
    </row>
    <row r="15" spans="1:15" ht="13.5" x14ac:dyDescent="0.25">
      <c r="A15" s="506" t="s">
        <v>341</v>
      </c>
      <c r="B15" s="496" t="s">
        <v>342</v>
      </c>
      <c r="C15" s="648">
        <v>10279.038</v>
      </c>
      <c r="D15" s="503">
        <v>15</v>
      </c>
      <c r="E15" s="506">
        <v>114</v>
      </c>
      <c r="F15" s="496" t="s">
        <v>343</v>
      </c>
      <c r="G15" s="507">
        <f t="shared" si="0"/>
        <v>157780.476</v>
      </c>
      <c r="H15" s="503">
        <v>11</v>
      </c>
      <c r="I15" s="506">
        <v>27</v>
      </c>
      <c r="J15" s="496" t="s">
        <v>93</v>
      </c>
      <c r="K15" s="507">
        <f t="shared" si="1"/>
        <v>11392.795999999998</v>
      </c>
      <c r="L15" s="503">
        <v>3</v>
      </c>
      <c r="M15" s="508">
        <v>11</v>
      </c>
      <c r="N15" s="509" t="s">
        <v>344</v>
      </c>
      <c r="O15" s="507">
        <f t="shared" si="2"/>
        <v>71588.978999999992</v>
      </c>
    </row>
    <row r="16" spans="1:15" ht="13.5" x14ac:dyDescent="0.25">
      <c r="A16" s="506" t="s">
        <v>345</v>
      </c>
      <c r="B16" s="496" t="s">
        <v>346</v>
      </c>
      <c r="C16" s="648">
        <v>17541.646000000001</v>
      </c>
      <c r="D16" s="503">
        <v>17</v>
      </c>
      <c r="E16" s="506">
        <v>151</v>
      </c>
      <c r="F16" s="496" t="s">
        <v>347</v>
      </c>
      <c r="G16" s="507">
        <f t="shared" si="0"/>
        <v>4692.0240000000003</v>
      </c>
      <c r="H16" s="503">
        <v>15</v>
      </c>
      <c r="I16" s="506">
        <v>28</v>
      </c>
      <c r="J16" s="496" t="s">
        <v>94</v>
      </c>
      <c r="K16" s="507">
        <f t="shared" si="1"/>
        <v>15763.141</v>
      </c>
      <c r="L16" s="503">
        <v>3</v>
      </c>
      <c r="M16" s="508">
        <v>12</v>
      </c>
      <c r="N16" s="509" t="s">
        <v>348</v>
      </c>
      <c r="O16" s="507">
        <f t="shared" si="2"/>
        <v>3641726.3229999999</v>
      </c>
    </row>
    <row r="17" spans="1:15" ht="14.25" thickBot="1" x14ac:dyDescent="0.3">
      <c r="A17" s="506" t="s">
        <v>349</v>
      </c>
      <c r="B17" s="496" t="s">
        <v>350</v>
      </c>
      <c r="C17" s="648">
        <v>720.904</v>
      </c>
      <c r="D17" s="503">
        <v>17</v>
      </c>
      <c r="E17" s="506">
        <v>152</v>
      </c>
      <c r="F17" s="496" t="s">
        <v>351</v>
      </c>
      <c r="G17" s="507">
        <f t="shared" si="0"/>
        <v>253817.47599999997</v>
      </c>
      <c r="H17" s="503">
        <v>15</v>
      </c>
      <c r="I17" s="506">
        <v>29</v>
      </c>
      <c r="J17" s="496" t="s">
        <v>1</v>
      </c>
      <c r="K17" s="507">
        <f t="shared" si="1"/>
        <v>841.88499999999999</v>
      </c>
      <c r="L17" s="503">
        <v>3</v>
      </c>
      <c r="M17" s="510">
        <v>13</v>
      </c>
      <c r="N17" s="511" t="s">
        <v>352</v>
      </c>
      <c r="O17" s="512">
        <f t="shared" si="2"/>
        <v>110.861</v>
      </c>
    </row>
    <row r="18" spans="1:15" ht="13.5" x14ac:dyDescent="0.25">
      <c r="A18" s="506" t="s">
        <v>353</v>
      </c>
      <c r="B18" s="496" t="s">
        <v>325</v>
      </c>
      <c r="C18" s="648">
        <v>0.61599999999999999</v>
      </c>
      <c r="D18" s="503">
        <v>61</v>
      </c>
      <c r="E18" s="506">
        <v>161</v>
      </c>
      <c r="F18" s="496" t="s">
        <v>354</v>
      </c>
      <c r="G18" s="507">
        <f t="shared" si="0"/>
        <v>3430.6010000000001</v>
      </c>
      <c r="H18" s="503">
        <v>16</v>
      </c>
      <c r="I18" s="506">
        <v>30</v>
      </c>
      <c r="J18" s="496" t="s">
        <v>2</v>
      </c>
      <c r="K18" s="507">
        <f t="shared" si="1"/>
        <v>153.90899999999999</v>
      </c>
      <c r="L18" s="503">
        <v>3</v>
      </c>
      <c r="M18" s="513"/>
      <c r="N18" s="509"/>
      <c r="O18" s="497"/>
    </row>
    <row r="19" spans="1:15" ht="13.5" x14ac:dyDescent="0.25">
      <c r="A19" s="506" t="s">
        <v>355</v>
      </c>
      <c r="B19" s="496" t="s">
        <v>356</v>
      </c>
      <c r="C19" s="648">
        <v>0.85399999999999998</v>
      </c>
      <c r="D19" s="503">
        <v>62</v>
      </c>
      <c r="E19" s="506">
        <v>162</v>
      </c>
      <c r="F19" s="496" t="s">
        <v>357</v>
      </c>
      <c r="G19" s="507">
        <f t="shared" si="0"/>
        <v>9250.3150000000005</v>
      </c>
      <c r="H19" s="503">
        <v>16</v>
      </c>
      <c r="I19" s="506">
        <v>31</v>
      </c>
      <c r="J19" s="496" t="s">
        <v>3</v>
      </c>
      <c r="K19" s="507">
        <f t="shared" si="1"/>
        <v>4625.0069999999996</v>
      </c>
      <c r="L19" s="503">
        <v>3</v>
      </c>
      <c r="M19" s="513"/>
      <c r="N19" s="509"/>
    </row>
    <row r="20" spans="1:15" ht="13.5" x14ac:dyDescent="0.25">
      <c r="A20" s="506" t="s">
        <v>358</v>
      </c>
      <c r="B20" s="496" t="s">
        <v>359</v>
      </c>
      <c r="C20" s="648">
        <v>-314.351</v>
      </c>
      <c r="D20" s="503">
        <v>62</v>
      </c>
      <c r="E20" s="506">
        <v>163</v>
      </c>
      <c r="F20" s="496" t="s">
        <v>360</v>
      </c>
      <c r="G20" s="507">
        <f t="shared" si="0"/>
        <v>-5346.0410000000002</v>
      </c>
      <c r="H20" s="503">
        <v>16</v>
      </c>
      <c r="I20" s="506">
        <v>32</v>
      </c>
      <c r="J20" s="496" t="s">
        <v>95</v>
      </c>
      <c r="K20" s="507">
        <f t="shared" si="1"/>
        <v>2810.7440000000001</v>
      </c>
      <c r="L20" s="503">
        <v>3</v>
      </c>
      <c r="M20" s="513"/>
      <c r="N20" s="509"/>
    </row>
    <row r="21" spans="1:15" ht="13.5" x14ac:dyDescent="0.25">
      <c r="A21" s="506" t="s">
        <v>361</v>
      </c>
      <c r="B21" s="496" t="s">
        <v>362</v>
      </c>
      <c r="C21" s="648">
        <v>306667.54599999997</v>
      </c>
      <c r="D21" s="503">
        <v>111</v>
      </c>
      <c r="E21" s="506">
        <v>164</v>
      </c>
      <c r="F21" s="496" t="s">
        <v>363</v>
      </c>
      <c r="G21" s="507">
        <f t="shared" si="0"/>
        <v>18293.019</v>
      </c>
      <c r="H21" s="503">
        <v>16</v>
      </c>
      <c r="I21" s="506">
        <v>33</v>
      </c>
      <c r="J21" s="496" t="s">
        <v>96</v>
      </c>
      <c r="K21" s="507">
        <f t="shared" si="1"/>
        <v>245062.967</v>
      </c>
      <c r="L21" s="503">
        <v>3</v>
      </c>
      <c r="M21" s="513"/>
      <c r="N21" s="509"/>
    </row>
    <row r="22" spans="1:15" ht="13.5" x14ac:dyDescent="0.25">
      <c r="A22" s="506" t="s">
        <v>364</v>
      </c>
      <c r="B22" s="496" t="s">
        <v>365</v>
      </c>
      <c r="C22" s="648">
        <v>174689.84099999999</v>
      </c>
      <c r="D22" s="503">
        <v>111</v>
      </c>
      <c r="E22" s="506">
        <v>191</v>
      </c>
      <c r="F22" s="496" t="s">
        <v>366</v>
      </c>
      <c r="G22" s="507">
        <f t="shared" si="0"/>
        <v>2179.2310000000002</v>
      </c>
      <c r="H22" s="514">
        <v>39</v>
      </c>
      <c r="I22" s="506">
        <v>34</v>
      </c>
      <c r="J22" s="496" t="s">
        <v>116</v>
      </c>
      <c r="K22" s="507">
        <f t="shared" si="1"/>
        <v>223554.50400000002</v>
      </c>
      <c r="L22" s="503">
        <v>3</v>
      </c>
      <c r="M22" s="513"/>
      <c r="N22" s="509"/>
    </row>
    <row r="23" spans="1:15" ht="13.5" x14ac:dyDescent="0.25">
      <c r="A23" s="506" t="s">
        <v>367</v>
      </c>
      <c r="B23" s="496" t="s">
        <v>368</v>
      </c>
      <c r="C23" s="648">
        <v>91907.409</v>
      </c>
      <c r="D23" s="503">
        <v>111</v>
      </c>
      <c r="E23" s="506">
        <v>201</v>
      </c>
      <c r="F23" s="496" t="s">
        <v>369</v>
      </c>
      <c r="G23" s="507">
        <f t="shared" si="0"/>
        <v>356.01799999999997</v>
      </c>
      <c r="H23" s="503">
        <v>20</v>
      </c>
      <c r="I23" s="506">
        <v>35</v>
      </c>
      <c r="J23" s="496" t="s">
        <v>238</v>
      </c>
      <c r="K23" s="507">
        <f t="shared" si="1"/>
        <v>612823.83700000006</v>
      </c>
      <c r="L23" s="503">
        <v>3</v>
      </c>
      <c r="M23" s="513"/>
      <c r="N23" s="509"/>
    </row>
    <row r="24" spans="1:15" ht="13.5" x14ac:dyDescent="0.25">
      <c r="A24" s="506" t="s">
        <v>370</v>
      </c>
      <c r="B24" s="496" t="s">
        <v>371</v>
      </c>
      <c r="C24" s="648">
        <v>372515.935</v>
      </c>
      <c r="D24" s="503">
        <v>111</v>
      </c>
      <c r="E24" s="506">
        <v>202</v>
      </c>
      <c r="F24" s="496" t="s">
        <v>372</v>
      </c>
      <c r="G24" s="507">
        <f t="shared" si="0"/>
        <v>674.07600000000002</v>
      </c>
      <c r="H24" s="503">
        <v>20</v>
      </c>
      <c r="I24" s="506">
        <v>39</v>
      </c>
      <c r="J24" s="496" t="s">
        <v>4</v>
      </c>
      <c r="K24" s="507">
        <f t="shared" si="1"/>
        <v>155833.49799999999</v>
      </c>
      <c r="L24" s="503">
        <v>3</v>
      </c>
      <c r="M24" s="513"/>
      <c r="N24" s="509"/>
    </row>
    <row r="25" spans="1:15" ht="13.5" x14ac:dyDescent="0.25">
      <c r="A25" s="506" t="s">
        <v>373</v>
      </c>
      <c r="B25" s="496" t="s">
        <v>374</v>
      </c>
      <c r="C25" s="648">
        <v>57845.887999999999</v>
      </c>
      <c r="D25" s="503">
        <v>111</v>
      </c>
      <c r="E25" s="506">
        <v>203</v>
      </c>
      <c r="F25" s="496" t="s">
        <v>375</v>
      </c>
      <c r="G25" s="507">
        <f t="shared" si="0"/>
        <v>0</v>
      </c>
      <c r="H25" s="503">
        <v>20</v>
      </c>
      <c r="I25" s="506">
        <v>41</v>
      </c>
      <c r="J25" s="496" t="s">
        <v>97</v>
      </c>
      <c r="K25" s="507">
        <f t="shared" si="1"/>
        <v>0</v>
      </c>
      <c r="L25" s="503">
        <v>3</v>
      </c>
      <c r="M25" s="513"/>
      <c r="N25" s="509"/>
    </row>
    <row r="26" spans="1:15" ht="13.5" x14ac:dyDescent="0.25">
      <c r="A26" s="506" t="s">
        <v>376</v>
      </c>
      <c r="B26" s="496" t="s">
        <v>377</v>
      </c>
      <c r="C26" s="648">
        <v>70061.815000000002</v>
      </c>
      <c r="D26" s="503">
        <v>111</v>
      </c>
      <c r="E26" s="506">
        <v>204</v>
      </c>
      <c r="F26" s="496" t="s">
        <v>378</v>
      </c>
      <c r="G26" s="507">
        <f t="shared" si="0"/>
        <v>5.952</v>
      </c>
      <c r="H26" s="503">
        <v>20</v>
      </c>
      <c r="I26" s="506">
        <v>46</v>
      </c>
      <c r="J26" s="496" t="s">
        <v>239</v>
      </c>
      <c r="K26" s="507">
        <f t="shared" si="1"/>
        <v>450360.83</v>
      </c>
      <c r="L26" s="503">
        <v>4</v>
      </c>
      <c r="M26" s="513"/>
      <c r="N26" s="509"/>
    </row>
    <row r="27" spans="1:15" ht="13.5" x14ac:dyDescent="0.25">
      <c r="A27" s="506" t="s">
        <v>379</v>
      </c>
      <c r="B27" s="496" t="s">
        <v>380</v>
      </c>
      <c r="C27" s="648">
        <v>244702.571</v>
      </c>
      <c r="D27" s="503">
        <v>111</v>
      </c>
      <c r="E27" s="506">
        <v>205</v>
      </c>
      <c r="F27" s="496" t="s">
        <v>381</v>
      </c>
      <c r="G27" s="507">
        <f t="shared" si="0"/>
        <v>0</v>
      </c>
      <c r="H27" s="503">
        <v>20</v>
      </c>
      <c r="I27" s="506">
        <v>47</v>
      </c>
      <c r="J27" s="496" t="s">
        <v>5</v>
      </c>
      <c r="K27" s="507">
        <f t="shared" si="1"/>
        <v>134466.967</v>
      </c>
      <c r="L27" s="503">
        <v>5</v>
      </c>
      <c r="M27" s="513"/>
      <c r="N27" s="509"/>
    </row>
    <row r="28" spans="1:15" ht="13.5" x14ac:dyDescent="0.25">
      <c r="A28" s="506" t="s">
        <v>382</v>
      </c>
      <c r="B28" s="496" t="s">
        <v>383</v>
      </c>
      <c r="C28" s="648">
        <v>103818.361</v>
      </c>
      <c r="D28" s="503">
        <v>112</v>
      </c>
      <c r="E28" s="506">
        <v>206</v>
      </c>
      <c r="F28" s="496" t="s">
        <v>384</v>
      </c>
      <c r="G28" s="507">
        <f t="shared" si="0"/>
        <v>0</v>
      </c>
      <c r="H28" s="503">
        <v>20</v>
      </c>
      <c r="I28" s="506">
        <v>48</v>
      </c>
      <c r="J28" s="496" t="s">
        <v>6</v>
      </c>
      <c r="K28" s="507">
        <f t="shared" si="1"/>
        <v>10853.504000000001</v>
      </c>
      <c r="L28" s="503">
        <v>5</v>
      </c>
      <c r="M28" s="513"/>
      <c r="N28" s="509"/>
    </row>
    <row r="29" spans="1:15" ht="13.5" x14ac:dyDescent="0.25">
      <c r="A29" s="506" t="s">
        <v>385</v>
      </c>
      <c r="B29" s="496" t="s">
        <v>386</v>
      </c>
      <c r="C29" s="648">
        <v>134300.353</v>
      </c>
      <c r="D29" s="503">
        <v>112</v>
      </c>
      <c r="E29" s="506">
        <v>207</v>
      </c>
      <c r="F29" s="496" t="s">
        <v>387</v>
      </c>
      <c r="G29" s="507">
        <f t="shared" si="0"/>
        <v>48956.188000000002</v>
      </c>
      <c r="H29" s="503">
        <v>20</v>
      </c>
      <c r="I29" s="506">
        <v>51</v>
      </c>
      <c r="J29" s="496" t="s">
        <v>98</v>
      </c>
      <c r="K29" s="507">
        <f t="shared" si="1"/>
        <v>3047847.84</v>
      </c>
      <c r="L29" s="503">
        <v>6</v>
      </c>
      <c r="M29" s="513"/>
      <c r="N29" s="509"/>
    </row>
    <row r="30" spans="1:15" ht="13.5" x14ac:dyDescent="0.25">
      <c r="A30" s="506" t="s">
        <v>388</v>
      </c>
      <c r="B30" s="496" t="s">
        <v>339</v>
      </c>
      <c r="C30" s="648">
        <v>15403.067999999999</v>
      </c>
      <c r="D30" s="503">
        <v>113</v>
      </c>
      <c r="E30" s="506">
        <v>208</v>
      </c>
      <c r="F30" s="496" t="s">
        <v>389</v>
      </c>
      <c r="G30" s="507">
        <f t="shared" si="0"/>
        <v>97590.562000000005</v>
      </c>
      <c r="H30" s="503">
        <v>20</v>
      </c>
      <c r="I30" s="506">
        <v>53</v>
      </c>
      <c r="J30" s="496" t="s">
        <v>7</v>
      </c>
      <c r="K30" s="507">
        <f t="shared" si="1"/>
        <v>844396.804</v>
      </c>
      <c r="L30" s="503">
        <v>7</v>
      </c>
      <c r="M30" s="513"/>
      <c r="N30" s="509"/>
    </row>
    <row r="31" spans="1:15" ht="13.5" x14ac:dyDescent="0.25">
      <c r="A31" s="506" t="s">
        <v>390</v>
      </c>
      <c r="B31" s="496" t="s">
        <v>343</v>
      </c>
      <c r="C31" s="648">
        <v>157780.476</v>
      </c>
      <c r="D31" s="503">
        <v>114</v>
      </c>
      <c r="E31" s="506">
        <v>211</v>
      </c>
      <c r="F31" s="496" t="s">
        <v>391</v>
      </c>
      <c r="G31" s="507">
        <f t="shared" si="0"/>
        <v>192122.41500000001</v>
      </c>
      <c r="H31" s="503">
        <v>21</v>
      </c>
      <c r="I31" s="506">
        <v>55</v>
      </c>
      <c r="J31" s="496" t="s">
        <v>99</v>
      </c>
      <c r="K31" s="507">
        <f t="shared" si="1"/>
        <v>4029095.2930000001</v>
      </c>
      <c r="L31" s="503">
        <v>8</v>
      </c>
      <c r="M31" s="513"/>
      <c r="N31" s="509"/>
    </row>
    <row r="32" spans="1:15" ht="13.5" x14ac:dyDescent="0.25">
      <c r="A32" s="506" t="s">
        <v>392</v>
      </c>
      <c r="B32" s="496" t="s">
        <v>393</v>
      </c>
      <c r="C32" s="648">
        <v>220.84299999999999</v>
      </c>
      <c r="D32" s="503">
        <v>151</v>
      </c>
      <c r="E32" s="506">
        <v>212</v>
      </c>
      <c r="F32" s="496" t="s">
        <v>394</v>
      </c>
      <c r="G32" s="507">
        <f t="shared" si="0"/>
        <v>-34.673999999999999</v>
      </c>
      <c r="H32" s="503">
        <v>21</v>
      </c>
      <c r="I32" s="506">
        <v>57</v>
      </c>
      <c r="J32" s="496" t="s">
        <v>100</v>
      </c>
      <c r="K32" s="507">
        <f t="shared" si="1"/>
        <v>706001.92299999995</v>
      </c>
      <c r="L32" s="503">
        <v>9</v>
      </c>
      <c r="M32" s="513"/>
      <c r="N32" s="509"/>
    </row>
    <row r="33" spans="1:14" ht="13.5" x14ac:dyDescent="0.25">
      <c r="A33" s="506" t="s">
        <v>395</v>
      </c>
      <c r="B33" s="496" t="s">
        <v>396</v>
      </c>
      <c r="C33" s="648">
        <v>1153.692</v>
      </c>
      <c r="D33" s="503">
        <v>151</v>
      </c>
      <c r="E33" s="506">
        <v>221</v>
      </c>
      <c r="F33" s="496" t="s">
        <v>397</v>
      </c>
      <c r="G33" s="507">
        <f t="shared" si="0"/>
        <v>26975.225999999999</v>
      </c>
      <c r="H33" s="503">
        <v>22</v>
      </c>
      <c r="I33" s="506">
        <v>59</v>
      </c>
      <c r="J33" s="496" t="s">
        <v>101</v>
      </c>
      <c r="K33" s="507">
        <f t="shared" si="1"/>
        <v>1020165.792</v>
      </c>
      <c r="L33" s="503">
        <v>10</v>
      </c>
      <c r="M33" s="513"/>
      <c r="N33" s="509"/>
    </row>
    <row r="34" spans="1:14" ht="13.5" x14ac:dyDescent="0.25">
      <c r="A34" s="506" t="s">
        <v>398</v>
      </c>
      <c r="B34" s="496" t="s">
        <v>399</v>
      </c>
      <c r="C34" s="648">
        <v>29.370999999999999</v>
      </c>
      <c r="D34" s="503">
        <v>151</v>
      </c>
      <c r="E34" s="506">
        <v>222</v>
      </c>
      <c r="F34" s="496" t="s">
        <v>400</v>
      </c>
      <c r="G34" s="507">
        <f t="shared" si="0"/>
        <v>25347.670999999998</v>
      </c>
      <c r="H34" s="503">
        <v>22</v>
      </c>
      <c r="I34" s="506">
        <v>61</v>
      </c>
      <c r="J34" s="496" t="s">
        <v>8</v>
      </c>
      <c r="K34" s="507">
        <f t="shared" si="1"/>
        <v>71588.978999999992</v>
      </c>
      <c r="L34" s="503">
        <v>11</v>
      </c>
      <c r="M34" s="513"/>
      <c r="N34" s="509"/>
    </row>
    <row r="35" spans="1:14" ht="13.5" x14ac:dyDescent="0.25">
      <c r="A35" s="506" t="s">
        <v>401</v>
      </c>
      <c r="B35" s="496" t="s">
        <v>402</v>
      </c>
      <c r="C35" s="648">
        <v>0</v>
      </c>
      <c r="D35" s="503">
        <v>151</v>
      </c>
      <c r="E35" s="506">
        <v>231</v>
      </c>
      <c r="F35" s="496" t="s">
        <v>403</v>
      </c>
      <c r="G35" s="507">
        <f t="shared" si="0"/>
        <v>58120.264000000003</v>
      </c>
      <c r="H35" s="514">
        <v>39</v>
      </c>
      <c r="I35" s="506">
        <v>63</v>
      </c>
      <c r="J35" s="496" t="s">
        <v>102</v>
      </c>
      <c r="K35" s="507">
        <f t="shared" si="1"/>
        <v>320346.516</v>
      </c>
      <c r="L35" s="503">
        <v>12</v>
      </c>
      <c r="M35" s="513"/>
      <c r="N35" s="509"/>
    </row>
    <row r="36" spans="1:14" ht="13.5" x14ac:dyDescent="0.25">
      <c r="A36" s="506" t="s">
        <v>404</v>
      </c>
      <c r="B36" s="496" t="s">
        <v>405</v>
      </c>
      <c r="C36" s="648">
        <v>3288.1179999999999</v>
      </c>
      <c r="D36" s="503">
        <v>151</v>
      </c>
      <c r="E36" s="506">
        <v>251</v>
      </c>
      <c r="F36" s="496" t="s">
        <v>406</v>
      </c>
      <c r="G36" s="507">
        <f t="shared" si="0"/>
        <v>331.68599999999998</v>
      </c>
      <c r="H36" s="503">
        <v>25</v>
      </c>
      <c r="I36" s="506">
        <v>64</v>
      </c>
      <c r="J36" s="496" t="s">
        <v>103</v>
      </c>
      <c r="K36" s="507">
        <f t="shared" si="1"/>
        <v>721952.88699999999</v>
      </c>
      <c r="L36" s="503">
        <v>12</v>
      </c>
      <c r="M36" s="513"/>
      <c r="N36" s="509"/>
    </row>
    <row r="37" spans="1:14" ht="13.5" x14ac:dyDescent="0.25">
      <c r="A37" s="506" t="s">
        <v>407</v>
      </c>
      <c r="B37" s="496" t="s">
        <v>408</v>
      </c>
      <c r="C37" s="648">
        <v>165726.24299999999</v>
      </c>
      <c r="D37" s="503">
        <v>152</v>
      </c>
      <c r="E37" s="506">
        <v>252</v>
      </c>
      <c r="F37" s="496" t="s">
        <v>409</v>
      </c>
      <c r="G37" s="507">
        <f t="shared" si="0"/>
        <v>88.162999999999997</v>
      </c>
      <c r="H37" s="503">
        <v>25</v>
      </c>
      <c r="I37" s="506">
        <v>65</v>
      </c>
      <c r="J37" s="496" t="s">
        <v>240</v>
      </c>
      <c r="K37" s="507">
        <f t="shared" si="1"/>
        <v>95078.232000000004</v>
      </c>
      <c r="L37" s="503">
        <v>12</v>
      </c>
      <c r="M37" s="513"/>
      <c r="N37" s="509"/>
    </row>
    <row r="38" spans="1:14" ht="13.5" x14ac:dyDescent="0.25">
      <c r="A38" s="506" t="s">
        <v>410</v>
      </c>
      <c r="B38" s="496" t="s">
        <v>411</v>
      </c>
      <c r="C38" s="648">
        <v>21254.615000000002</v>
      </c>
      <c r="D38" s="503">
        <v>152</v>
      </c>
      <c r="E38" s="506">
        <v>253</v>
      </c>
      <c r="F38" s="496" t="s">
        <v>412</v>
      </c>
      <c r="G38" s="507">
        <f t="shared" si="0"/>
        <v>750.98299999999995</v>
      </c>
      <c r="H38" s="503">
        <v>25</v>
      </c>
      <c r="I38" s="506">
        <v>66</v>
      </c>
      <c r="J38" s="496" t="s">
        <v>241</v>
      </c>
      <c r="K38" s="507">
        <f t="shared" si="1"/>
        <v>283802.41500000004</v>
      </c>
      <c r="L38" s="503">
        <v>12</v>
      </c>
      <c r="M38" s="513"/>
      <c r="N38" s="509"/>
    </row>
    <row r="39" spans="1:14" ht="13.5" x14ac:dyDescent="0.25">
      <c r="A39" s="506" t="s">
        <v>413</v>
      </c>
      <c r="B39" s="496" t="s">
        <v>414</v>
      </c>
      <c r="C39" s="648">
        <v>66836.618000000002</v>
      </c>
      <c r="D39" s="503">
        <v>152</v>
      </c>
      <c r="E39" s="506">
        <v>259</v>
      </c>
      <c r="F39" s="496" t="s">
        <v>415</v>
      </c>
      <c r="G39" s="507">
        <f t="shared" si="0"/>
        <v>4336.835</v>
      </c>
      <c r="H39" s="503">
        <v>25</v>
      </c>
      <c r="I39" s="506">
        <v>67</v>
      </c>
      <c r="J39" s="496" t="s">
        <v>242</v>
      </c>
      <c r="K39" s="507">
        <f t="shared" si="1"/>
        <v>2220546.273</v>
      </c>
      <c r="L39" s="503">
        <v>12</v>
      </c>
      <c r="M39" s="513"/>
      <c r="N39" s="509"/>
    </row>
    <row r="40" spans="1:14" ht="13.5" x14ac:dyDescent="0.25">
      <c r="A40" s="506" t="s">
        <v>416</v>
      </c>
      <c r="B40" s="496" t="s">
        <v>417</v>
      </c>
      <c r="C40" s="648">
        <v>2.7010000000000001</v>
      </c>
      <c r="D40" s="503">
        <v>161</v>
      </c>
      <c r="E40" s="506">
        <v>261</v>
      </c>
      <c r="F40" s="496" t="s">
        <v>418</v>
      </c>
      <c r="G40" s="507">
        <f t="shared" si="0"/>
        <v>-2029.3430000000001</v>
      </c>
      <c r="H40" s="503">
        <v>26</v>
      </c>
      <c r="I40" s="506">
        <v>68</v>
      </c>
      <c r="J40" s="496" t="s">
        <v>243</v>
      </c>
      <c r="K40" s="507">
        <f t="shared" si="1"/>
        <v>0</v>
      </c>
      <c r="L40" s="503">
        <v>12</v>
      </c>
      <c r="M40" s="513"/>
      <c r="N40" s="509"/>
    </row>
    <row r="41" spans="1:14" ht="14.25" thickBot="1" x14ac:dyDescent="0.3">
      <c r="A41" s="506" t="s">
        <v>419</v>
      </c>
      <c r="B41" s="496" t="s">
        <v>420</v>
      </c>
      <c r="C41" s="648">
        <v>3427.9</v>
      </c>
      <c r="D41" s="503">
        <v>161</v>
      </c>
      <c r="E41" s="506">
        <v>262</v>
      </c>
      <c r="F41" s="496" t="s">
        <v>421</v>
      </c>
      <c r="G41" s="507">
        <f t="shared" si="0"/>
        <v>0</v>
      </c>
      <c r="H41" s="503">
        <v>26</v>
      </c>
      <c r="I41" s="515">
        <v>69</v>
      </c>
      <c r="J41" s="516" t="s">
        <v>244</v>
      </c>
      <c r="K41" s="512">
        <f t="shared" si="1"/>
        <v>110.861</v>
      </c>
      <c r="L41" s="503">
        <v>13</v>
      </c>
      <c r="M41" s="513"/>
      <c r="N41" s="509"/>
    </row>
    <row r="42" spans="1:14" x14ac:dyDescent="0.15">
      <c r="A42" s="506" t="s">
        <v>422</v>
      </c>
      <c r="B42" s="496" t="s">
        <v>357</v>
      </c>
      <c r="C42" s="648">
        <v>9250.3150000000005</v>
      </c>
      <c r="D42" s="503">
        <v>162</v>
      </c>
      <c r="E42" s="506">
        <v>263</v>
      </c>
      <c r="F42" s="496" t="s">
        <v>423</v>
      </c>
      <c r="G42" s="507">
        <f t="shared" si="0"/>
        <v>2.113</v>
      </c>
      <c r="H42" s="503">
        <v>26</v>
      </c>
    </row>
    <row r="43" spans="1:14" x14ac:dyDescent="0.15">
      <c r="A43" s="506" t="s">
        <v>424</v>
      </c>
      <c r="B43" s="496" t="s">
        <v>425</v>
      </c>
      <c r="C43" s="648">
        <v>-7721.9189999999999</v>
      </c>
      <c r="D43" s="503">
        <v>163</v>
      </c>
      <c r="E43" s="506">
        <v>269</v>
      </c>
      <c r="F43" s="496" t="s">
        <v>426</v>
      </c>
      <c r="G43" s="507">
        <f t="shared" si="0"/>
        <v>0</v>
      </c>
      <c r="H43" s="503">
        <v>26</v>
      </c>
    </row>
    <row r="44" spans="1:14" x14ac:dyDescent="0.15">
      <c r="A44" s="506" t="s">
        <v>427</v>
      </c>
      <c r="B44" s="496" t="s">
        <v>428</v>
      </c>
      <c r="C44" s="648">
        <v>2332.7280000000001</v>
      </c>
      <c r="D44" s="503">
        <v>163</v>
      </c>
      <c r="E44" s="506">
        <v>271</v>
      </c>
      <c r="F44" s="496" t="s">
        <v>429</v>
      </c>
      <c r="G44" s="507">
        <f t="shared" si="0"/>
        <v>11038.482999999998</v>
      </c>
      <c r="H44" s="503">
        <v>27</v>
      </c>
    </row>
    <row r="45" spans="1:14" x14ac:dyDescent="0.15">
      <c r="A45" s="506" t="s">
        <v>430</v>
      </c>
      <c r="B45" s="496" t="s">
        <v>431</v>
      </c>
      <c r="C45" s="648">
        <v>43.15</v>
      </c>
      <c r="D45" s="503">
        <v>163</v>
      </c>
      <c r="E45" s="506">
        <v>272</v>
      </c>
      <c r="F45" s="496" t="s">
        <v>432</v>
      </c>
      <c r="G45" s="507">
        <f t="shared" si="0"/>
        <v>354.31299999999999</v>
      </c>
      <c r="H45" s="503">
        <v>27</v>
      </c>
    </row>
    <row r="46" spans="1:14" x14ac:dyDescent="0.15">
      <c r="A46" s="506" t="s">
        <v>433</v>
      </c>
      <c r="B46" s="496" t="s">
        <v>434</v>
      </c>
      <c r="C46" s="648">
        <v>749.92700000000002</v>
      </c>
      <c r="D46" s="503">
        <v>164</v>
      </c>
      <c r="E46" s="506">
        <v>281</v>
      </c>
      <c r="F46" s="496" t="s">
        <v>435</v>
      </c>
      <c r="G46" s="507">
        <f t="shared" si="0"/>
        <v>722.64800000000002</v>
      </c>
      <c r="H46" s="503">
        <v>28</v>
      </c>
    </row>
    <row r="47" spans="1:14" x14ac:dyDescent="0.15">
      <c r="A47" s="506" t="s">
        <v>436</v>
      </c>
      <c r="B47" s="496" t="s">
        <v>437</v>
      </c>
      <c r="C47" s="648">
        <v>17543.092000000001</v>
      </c>
      <c r="D47" s="503">
        <v>164</v>
      </c>
      <c r="E47" s="506">
        <v>289</v>
      </c>
      <c r="F47" s="496" t="s">
        <v>438</v>
      </c>
      <c r="G47" s="507">
        <f t="shared" si="0"/>
        <v>15040.493</v>
      </c>
      <c r="H47" s="503">
        <v>28</v>
      </c>
    </row>
    <row r="48" spans="1:14" x14ac:dyDescent="0.15">
      <c r="A48" s="506" t="s">
        <v>439</v>
      </c>
      <c r="B48" s="496" t="s">
        <v>366</v>
      </c>
      <c r="C48" s="648">
        <v>2179.2310000000002</v>
      </c>
      <c r="D48" s="503">
        <v>191</v>
      </c>
      <c r="E48" s="506">
        <v>291</v>
      </c>
      <c r="F48" s="496" t="s">
        <v>1</v>
      </c>
      <c r="G48" s="507">
        <f t="shared" si="0"/>
        <v>841.88499999999999</v>
      </c>
      <c r="H48" s="503">
        <v>29</v>
      </c>
    </row>
    <row r="49" spans="1:8" x14ac:dyDescent="0.15">
      <c r="A49" s="506" t="s">
        <v>440</v>
      </c>
      <c r="B49" s="496" t="s">
        <v>369</v>
      </c>
      <c r="C49" s="648">
        <v>356.01799999999997</v>
      </c>
      <c r="D49" s="503">
        <v>201</v>
      </c>
      <c r="E49" s="506">
        <v>301</v>
      </c>
      <c r="F49" s="496" t="s">
        <v>2</v>
      </c>
      <c r="G49" s="507">
        <f t="shared" si="0"/>
        <v>153.90899999999999</v>
      </c>
      <c r="H49" s="503">
        <v>30</v>
      </c>
    </row>
    <row r="50" spans="1:8" x14ac:dyDescent="0.15">
      <c r="A50" s="506" t="s">
        <v>441</v>
      </c>
      <c r="B50" s="496" t="s">
        <v>442</v>
      </c>
      <c r="C50" s="648">
        <v>0.183</v>
      </c>
      <c r="D50" s="503">
        <v>202</v>
      </c>
      <c r="E50" s="506">
        <v>311</v>
      </c>
      <c r="F50" s="496" t="s">
        <v>3</v>
      </c>
      <c r="G50" s="507">
        <f t="shared" si="0"/>
        <v>4625.0069999999996</v>
      </c>
      <c r="H50" s="503">
        <v>31</v>
      </c>
    </row>
    <row r="51" spans="1:8" x14ac:dyDescent="0.15">
      <c r="A51" s="506" t="s">
        <v>443</v>
      </c>
      <c r="B51" s="496" t="s">
        <v>444</v>
      </c>
      <c r="C51" s="648">
        <v>673.89300000000003</v>
      </c>
      <c r="D51" s="503">
        <v>202</v>
      </c>
      <c r="E51" s="506">
        <v>321</v>
      </c>
      <c r="F51" s="496" t="s">
        <v>445</v>
      </c>
      <c r="G51" s="507">
        <f t="shared" si="0"/>
        <v>92.628</v>
      </c>
      <c r="H51" s="503">
        <v>32</v>
      </c>
    </row>
    <row r="52" spans="1:8" x14ac:dyDescent="0.15">
      <c r="A52" s="506" t="s">
        <v>446</v>
      </c>
      <c r="B52" s="496" t="s">
        <v>375</v>
      </c>
      <c r="C52" s="648">
        <v>0</v>
      </c>
      <c r="D52" s="503">
        <v>203</v>
      </c>
      <c r="E52" s="506">
        <v>329</v>
      </c>
      <c r="F52" s="496" t="s">
        <v>447</v>
      </c>
      <c r="G52" s="507">
        <f t="shared" si="0"/>
        <v>2718.116</v>
      </c>
      <c r="H52" s="503">
        <v>32</v>
      </c>
    </row>
    <row r="53" spans="1:8" x14ac:dyDescent="0.15">
      <c r="A53" s="506" t="s">
        <v>448</v>
      </c>
      <c r="B53" s="496" t="s">
        <v>449</v>
      </c>
      <c r="C53" s="648">
        <v>5.952</v>
      </c>
      <c r="D53" s="503">
        <v>204</v>
      </c>
      <c r="E53" s="506">
        <v>331</v>
      </c>
      <c r="F53" s="496" t="s">
        <v>450</v>
      </c>
      <c r="G53" s="507">
        <f t="shared" si="0"/>
        <v>508.59300000000002</v>
      </c>
      <c r="H53" s="503">
        <v>33</v>
      </c>
    </row>
    <row r="54" spans="1:8" x14ac:dyDescent="0.15">
      <c r="A54" s="506" t="s">
        <v>451</v>
      </c>
      <c r="B54" s="496" t="s">
        <v>452</v>
      </c>
      <c r="C54" s="648">
        <v>0</v>
      </c>
      <c r="D54" s="503">
        <v>204</v>
      </c>
      <c r="E54" s="506">
        <v>332</v>
      </c>
      <c r="F54" s="496" t="s">
        <v>453</v>
      </c>
      <c r="G54" s="507">
        <f t="shared" si="0"/>
        <v>209992.2</v>
      </c>
      <c r="H54" s="503">
        <v>33</v>
      </c>
    </row>
    <row r="55" spans="1:8" x14ac:dyDescent="0.15">
      <c r="A55" s="506" t="s">
        <v>454</v>
      </c>
      <c r="B55" s="496" t="s">
        <v>455</v>
      </c>
      <c r="C55" s="648">
        <v>0</v>
      </c>
      <c r="D55" s="503">
        <v>204</v>
      </c>
      <c r="E55" s="506">
        <v>333</v>
      </c>
      <c r="F55" s="496" t="s">
        <v>456</v>
      </c>
      <c r="G55" s="507">
        <f t="shared" si="0"/>
        <v>6.04</v>
      </c>
      <c r="H55" s="503">
        <v>33</v>
      </c>
    </row>
    <row r="56" spans="1:8" x14ac:dyDescent="0.15">
      <c r="A56" s="506" t="s">
        <v>457</v>
      </c>
      <c r="B56" s="496" t="s">
        <v>381</v>
      </c>
      <c r="C56" s="648">
        <v>0</v>
      </c>
      <c r="D56" s="503">
        <v>205</v>
      </c>
      <c r="E56" s="506">
        <v>339</v>
      </c>
      <c r="F56" s="496" t="s">
        <v>458</v>
      </c>
      <c r="G56" s="507">
        <f t="shared" si="0"/>
        <v>34556.133999999998</v>
      </c>
      <c r="H56" s="503">
        <v>33</v>
      </c>
    </row>
    <row r="57" spans="1:8" x14ac:dyDescent="0.15">
      <c r="A57" s="506" t="s">
        <v>459</v>
      </c>
      <c r="B57" s="496" t="s">
        <v>384</v>
      </c>
      <c r="C57" s="648">
        <v>0</v>
      </c>
      <c r="D57" s="503">
        <v>206</v>
      </c>
      <c r="E57" s="506">
        <v>341</v>
      </c>
      <c r="F57" s="496" t="s">
        <v>460</v>
      </c>
      <c r="G57" s="507">
        <f t="shared" si="0"/>
        <v>169993.06600000002</v>
      </c>
      <c r="H57" s="503">
        <v>34</v>
      </c>
    </row>
    <row r="58" spans="1:8" x14ac:dyDescent="0.15">
      <c r="A58" s="506" t="s">
        <v>461</v>
      </c>
      <c r="B58" s="496" t="s">
        <v>387</v>
      </c>
      <c r="C58" s="648">
        <v>48956.188000000002</v>
      </c>
      <c r="D58" s="503">
        <v>207</v>
      </c>
      <c r="E58" s="506">
        <v>342</v>
      </c>
      <c r="F58" s="496" t="s">
        <v>462</v>
      </c>
      <c r="G58" s="507">
        <f t="shared" si="0"/>
        <v>53561.438000000002</v>
      </c>
      <c r="H58" s="503">
        <v>34</v>
      </c>
    </row>
    <row r="59" spans="1:8" x14ac:dyDescent="0.15">
      <c r="A59" s="506" t="s">
        <v>463</v>
      </c>
      <c r="B59" s="496" t="s">
        <v>464</v>
      </c>
      <c r="C59" s="648">
        <v>19001.237000000001</v>
      </c>
      <c r="D59" s="503">
        <v>208</v>
      </c>
      <c r="E59" s="506">
        <v>351</v>
      </c>
      <c r="F59" s="496" t="s">
        <v>465</v>
      </c>
      <c r="G59" s="507">
        <f t="shared" si="0"/>
        <v>571534.62800000003</v>
      </c>
      <c r="H59" s="503">
        <v>35</v>
      </c>
    </row>
    <row r="60" spans="1:8" x14ac:dyDescent="0.15">
      <c r="A60" s="506" t="s">
        <v>466</v>
      </c>
      <c r="B60" s="496" t="s">
        <v>467</v>
      </c>
      <c r="C60" s="648">
        <v>66552.126000000004</v>
      </c>
      <c r="D60" s="503">
        <v>208</v>
      </c>
      <c r="E60" s="506">
        <v>352</v>
      </c>
      <c r="F60" s="496" t="s">
        <v>468</v>
      </c>
      <c r="G60" s="507">
        <f t="shared" si="0"/>
        <v>30009.987000000001</v>
      </c>
      <c r="H60" s="503">
        <v>35</v>
      </c>
    </row>
    <row r="61" spans="1:8" x14ac:dyDescent="0.15">
      <c r="A61" s="506" t="s">
        <v>469</v>
      </c>
      <c r="B61" s="496" t="s">
        <v>470</v>
      </c>
      <c r="C61" s="648">
        <v>310.31700000000001</v>
      </c>
      <c r="D61" s="503">
        <v>208</v>
      </c>
      <c r="E61" s="506">
        <v>353</v>
      </c>
      <c r="F61" s="496" t="s">
        <v>471</v>
      </c>
      <c r="G61" s="507">
        <f t="shared" si="0"/>
        <v>466.702</v>
      </c>
      <c r="H61" s="503">
        <v>35</v>
      </c>
    </row>
    <row r="62" spans="1:8" x14ac:dyDescent="0.15">
      <c r="A62" s="506" t="s">
        <v>472</v>
      </c>
      <c r="B62" s="496" t="s">
        <v>473</v>
      </c>
      <c r="C62" s="648">
        <v>1597.2840000000001</v>
      </c>
      <c r="D62" s="503">
        <v>208</v>
      </c>
      <c r="E62" s="506">
        <v>354</v>
      </c>
      <c r="F62" s="496" t="s">
        <v>474</v>
      </c>
      <c r="G62" s="507">
        <f t="shared" si="0"/>
        <v>236.31800000000001</v>
      </c>
      <c r="H62" s="503">
        <v>35</v>
      </c>
    </row>
    <row r="63" spans="1:8" x14ac:dyDescent="0.15">
      <c r="A63" s="506" t="s">
        <v>475</v>
      </c>
      <c r="B63" s="496" t="s">
        <v>476</v>
      </c>
      <c r="C63" s="648">
        <v>10129.598</v>
      </c>
      <c r="D63" s="503">
        <v>208</v>
      </c>
      <c r="E63" s="506">
        <v>359</v>
      </c>
      <c r="F63" s="496" t="s">
        <v>477</v>
      </c>
      <c r="G63" s="507">
        <f t="shared" si="0"/>
        <v>10576.201999999999</v>
      </c>
      <c r="H63" s="503">
        <v>35</v>
      </c>
    </row>
    <row r="64" spans="1:8" x14ac:dyDescent="0.15">
      <c r="A64" s="506" t="s">
        <v>478</v>
      </c>
      <c r="B64" s="496" t="s">
        <v>391</v>
      </c>
      <c r="C64" s="648">
        <v>192122.41500000001</v>
      </c>
      <c r="D64" s="503">
        <v>211</v>
      </c>
      <c r="E64" s="506">
        <v>391</v>
      </c>
      <c r="F64" s="496" t="s">
        <v>4</v>
      </c>
      <c r="G64" s="507">
        <f t="shared" si="0"/>
        <v>91573.921000000002</v>
      </c>
      <c r="H64" s="503">
        <v>39</v>
      </c>
    </row>
    <row r="65" spans="1:8" x14ac:dyDescent="0.15">
      <c r="A65" s="506" t="s">
        <v>479</v>
      </c>
      <c r="B65" s="496" t="s">
        <v>394</v>
      </c>
      <c r="C65" s="648">
        <v>-34.673999999999999</v>
      </c>
      <c r="D65" s="503">
        <v>212</v>
      </c>
      <c r="E65" s="506">
        <v>392</v>
      </c>
      <c r="F65" s="496" t="s">
        <v>480</v>
      </c>
      <c r="G65" s="507">
        <f t="shared" si="0"/>
        <v>3960.0819999999999</v>
      </c>
      <c r="H65" s="503">
        <v>39</v>
      </c>
    </row>
    <row r="66" spans="1:8" x14ac:dyDescent="0.15">
      <c r="A66" s="506" t="s">
        <v>481</v>
      </c>
      <c r="B66" s="496" t="s">
        <v>397</v>
      </c>
      <c r="C66" s="648">
        <v>26975.225999999999</v>
      </c>
      <c r="D66" s="503">
        <v>221</v>
      </c>
      <c r="E66" s="506">
        <v>411</v>
      </c>
      <c r="F66" s="496" t="s">
        <v>482</v>
      </c>
      <c r="G66" s="507">
        <f t="shared" si="0"/>
        <v>0</v>
      </c>
      <c r="H66" s="503">
        <v>41</v>
      </c>
    </row>
    <row r="67" spans="1:8" x14ac:dyDescent="0.15">
      <c r="A67" s="506" t="s">
        <v>483</v>
      </c>
      <c r="B67" s="496" t="s">
        <v>484</v>
      </c>
      <c r="C67" s="648">
        <v>204.249</v>
      </c>
      <c r="D67" s="503">
        <v>222</v>
      </c>
      <c r="E67" s="506">
        <v>412</v>
      </c>
      <c r="F67" s="496" t="s">
        <v>485</v>
      </c>
      <c r="G67" s="507">
        <f t="shared" si="0"/>
        <v>0</v>
      </c>
      <c r="H67" s="503">
        <v>41</v>
      </c>
    </row>
    <row r="68" spans="1:8" x14ac:dyDescent="0.15">
      <c r="A68" s="506" t="s">
        <v>486</v>
      </c>
      <c r="B68" s="496" t="s">
        <v>487</v>
      </c>
      <c r="C68" s="648">
        <v>25143.421999999999</v>
      </c>
      <c r="D68" s="503">
        <v>222</v>
      </c>
      <c r="E68" s="506">
        <v>413</v>
      </c>
      <c r="F68" s="496" t="s">
        <v>488</v>
      </c>
      <c r="G68" s="507">
        <f t="shared" si="0"/>
        <v>0</v>
      </c>
      <c r="H68" s="503">
        <v>41</v>
      </c>
    </row>
    <row r="69" spans="1:8" x14ac:dyDescent="0.15">
      <c r="A69" s="506" t="s">
        <v>489</v>
      </c>
      <c r="B69" s="496" t="s">
        <v>490</v>
      </c>
      <c r="C69" s="648">
        <v>13863.703</v>
      </c>
      <c r="D69" s="503">
        <v>231</v>
      </c>
      <c r="E69" s="506">
        <v>419</v>
      </c>
      <c r="F69" s="496" t="s">
        <v>491</v>
      </c>
      <c r="G69" s="507">
        <f t="shared" si="0"/>
        <v>0</v>
      </c>
      <c r="H69" s="503">
        <v>41</v>
      </c>
    </row>
    <row r="70" spans="1:8" x14ac:dyDescent="0.15">
      <c r="A70" s="506" t="s">
        <v>492</v>
      </c>
      <c r="B70" s="496" t="s">
        <v>493</v>
      </c>
      <c r="C70" s="648">
        <v>44256.561000000002</v>
      </c>
      <c r="D70" s="503">
        <v>231</v>
      </c>
      <c r="E70" s="506">
        <v>461</v>
      </c>
      <c r="F70" s="496" t="s">
        <v>494</v>
      </c>
      <c r="G70" s="507">
        <f t="shared" ref="G70:G112" si="3">SUMIF(D$5:D$192,$E70,C$5:C$192)</f>
        <v>331827.61200000002</v>
      </c>
      <c r="H70" s="503">
        <v>46</v>
      </c>
    </row>
    <row r="71" spans="1:8" x14ac:dyDescent="0.15">
      <c r="A71" s="506" t="s">
        <v>495</v>
      </c>
      <c r="B71" s="496" t="s">
        <v>406</v>
      </c>
      <c r="C71" s="648">
        <v>331.68599999999998</v>
      </c>
      <c r="D71" s="503">
        <v>251</v>
      </c>
      <c r="E71" s="506">
        <v>462</v>
      </c>
      <c r="F71" s="496" t="s">
        <v>496</v>
      </c>
      <c r="G71" s="507">
        <f t="shared" si="3"/>
        <v>118533.21800000001</v>
      </c>
      <c r="H71" s="503">
        <v>46</v>
      </c>
    </row>
    <row r="72" spans="1:8" x14ac:dyDescent="0.15">
      <c r="A72" s="506" t="s">
        <v>497</v>
      </c>
      <c r="B72" s="496" t="s">
        <v>409</v>
      </c>
      <c r="C72" s="648">
        <v>88.162999999999997</v>
      </c>
      <c r="D72" s="503">
        <v>252</v>
      </c>
      <c r="E72" s="506">
        <v>471</v>
      </c>
      <c r="F72" s="496" t="s">
        <v>5</v>
      </c>
      <c r="G72" s="507">
        <f t="shared" si="3"/>
        <v>134466.967</v>
      </c>
      <c r="H72" s="503">
        <v>47</v>
      </c>
    </row>
    <row r="73" spans="1:8" x14ac:dyDescent="0.15">
      <c r="A73" s="506" t="s">
        <v>498</v>
      </c>
      <c r="B73" s="496" t="s">
        <v>412</v>
      </c>
      <c r="C73" s="648">
        <v>750.98299999999995</v>
      </c>
      <c r="D73" s="503">
        <v>253</v>
      </c>
      <c r="E73" s="506">
        <v>481</v>
      </c>
      <c r="F73" s="496" t="s">
        <v>6</v>
      </c>
      <c r="G73" s="507">
        <f t="shared" si="3"/>
        <v>10853.504000000001</v>
      </c>
      <c r="H73" s="503">
        <v>48</v>
      </c>
    </row>
    <row r="74" spans="1:8" x14ac:dyDescent="0.15">
      <c r="A74" s="506" t="s">
        <v>499</v>
      </c>
      <c r="B74" s="496" t="s">
        <v>500</v>
      </c>
      <c r="C74" s="648">
        <v>7.7039999999999997</v>
      </c>
      <c r="D74" s="503">
        <v>259</v>
      </c>
      <c r="E74" s="506">
        <v>511</v>
      </c>
      <c r="F74" s="496" t="s">
        <v>98</v>
      </c>
      <c r="G74" s="507">
        <f t="shared" si="3"/>
        <v>3047847.84</v>
      </c>
      <c r="H74" s="503">
        <v>51</v>
      </c>
    </row>
    <row r="75" spans="1:8" x14ac:dyDescent="0.15">
      <c r="A75" s="506" t="s">
        <v>501</v>
      </c>
      <c r="B75" s="496" t="s">
        <v>415</v>
      </c>
      <c r="C75" s="648">
        <v>4329.1310000000003</v>
      </c>
      <c r="D75" s="503">
        <v>259</v>
      </c>
      <c r="E75" s="506">
        <v>531</v>
      </c>
      <c r="F75" s="496" t="s">
        <v>7</v>
      </c>
      <c r="G75" s="507">
        <f t="shared" si="3"/>
        <v>844396.804</v>
      </c>
      <c r="H75" s="503">
        <v>53</v>
      </c>
    </row>
    <row r="76" spans="1:8" x14ac:dyDescent="0.15">
      <c r="A76" s="506" t="s">
        <v>502</v>
      </c>
      <c r="B76" s="496" t="s">
        <v>418</v>
      </c>
      <c r="C76" s="648">
        <v>0</v>
      </c>
      <c r="D76" s="503">
        <v>261</v>
      </c>
      <c r="E76" s="506">
        <v>551</v>
      </c>
      <c r="F76" s="496" t="s">
        <v>503</v>
      </c>
      <c r="G76" s="507">
        <f t="shared" si="3"/>
        <v>28433.182000000001</v>
      </c>
      <c r="H76" s="503">
        <v>55</v>
      </c>
    </row>
    <row r="77" spans="1:8" x14ac:dyDescent="0.15">
      <c r="A77" s="506" t="s">
        <v>504</v>
      </c>
      <c r="B77" s="496" t="s">
        <v>505</v>
      </c>
      <c r="C77" s="648">
        <v>-2029.3430000000001</v>
      </c>
      <c r="D77" s="503">
        <v>261</v>
      </c>
      <c r="E77" s="506">
        <v>552</v>
      </c>
      <c r="F77" s="496" t="s">
        <v>506</v>
      </c>
      <c r="G77" s="507">
        <f t="shared" si="3"/>
        <v>843947.61699999997</v>
      </c>
      <c r="H77" s="503">
        <v>55</v>
      </c>
    </row>
    <row r="78" spans="1:8" x14ac:dyDescent="0.15">
      <c r="A78" s="506" t="s">
        <v>507</v>
      </c>
      <c r="B78" s="496" t="s">
        <v>508</v>
      </c>
      <c r="C78" s="648">
        <v>0</v>
      </c>
      <c r="D78" s="503">
        <v>262</v>
      </c>
      <c r="E78" s="506">
        <v>553</v>
      </c>
      <c r="F78" s="496" t="s">
        <v>509</v>
      </c>
      <c r="G78" s="507">
        <f t="shared" si="3"/>
        <v>3156714.4939999999</v>
      </c>
      <c r="H78" s="503">
        <v>55</v>
      </c>
    </row>
    <row r="79" spans="1:8" x14ac:dyDescent="0.15">
      <c r="A79" s="506" t="s">
        <v>510</v>
      </c>
      <c r="B79" s="496" t="s">
        <v>511</v>
      </c>
      <c r="C79" s="648">
        <v>0</v>
      </c>
      <c r="D79" s="503">
        <v>262</v>
      </c>
      <c r="E79" s="506">
        <v>571</v>
      </c>
      <c r="F79" s="496" t="s">
        <v>512</v>
      </c>
      <c r="G79" s="507">
        <f t="shared" si="3"/>
        <v>185705.745</v>
      </c>
      <c r="H79" s="503">
        <v>57</v>
      </c>
    </row>
    <row r="80" spans="1:8" x14ac:dyDescent="0.15">
      <c r="A80" s="506" t="s">
        <v>513</v>
      </c>
      <c r="B80" s="496" t="s">
        <v>514</v>
      </c>
      <c r="C80" s="648">
        <v>0</v>
      </c>
      <c r="D80" s="503">
        <v>262</v>
      </c>
      <c r="E80" s="506">
        <v>572</v>
      </c>
      <c r="F80" s="496" t="s">
        <v>515</v>
      </c>
      <c r="G80" s="507">
        <f t="shared" si="3"/>
        <v>249278.717</v>
      </c>
      <c r="H80" s="503">
        <v>57</v>
      </c>
    </row>
    <row r="81" spans="1:8" x14ac:dyDescent="0.15">
      <c r="A81" s="506" t="s">
        <v>516</v>
      </c>
      <c r="B81" s="496" t="s">
        <v>423</v>
      </c>
      <c r="C81" s="648">
        <v>2.113</v>
      </c>
      <c r="D81" s="503">
        <v>263</v>
      </c>
      <c r="E81" s="506">
        <v>573</v>
      </c>
      <c r="F81" s="496" t="s">
        <v>517</v>
      </c>
      <c r="G81" s="507">
        <f t="shared" si="3"/>
        <v>0</v>
      </c>
      <c r="H81" s="503">
        <v>57</v>
      </c>
    </row>
    <row r="82" spans="1:8" x14ac:dyDescent="0.15">
      <c r="A82" s="506" t="s">
        <v>518</v>
      </c>
      <c r="B82" s="496" t="s">
        <v>426</v>
      </c>
      <c r="C82" s="648">
        <v>0</v>
      </c>
      <c r="D82" s="503">
        <v>269</v>
      </c>
      <c r="E82" s="506">
        <v>574</v>
      </c>
      <c r="F82" s="496" t="s">
        <v>519</v>
      </c>
      <c r="G82" s="507">
        <f t="shared" si="3"/>
        <v>9294.9359999999997</v>
      </c>
      <c r="H82" s="503">
        <v>57</v>
      </c>
    </row>
    <row r="83" spans="1:8" x14ac:dyDescent="0.15">
      <c r="A83" s="506" t="s">
        <v>520</v>
      </c>
      <c r="B83" s="496" t="s">
        <v>429</v>
      </c>
      <c r="C83" s="648">
        <v>11556.870999999999</v>
      </c>
      <c r="D83" s="503">
        <v>271</v>
      </c>
      <c r="E83" s="506">
        <v>575</v>
      </c>
      <c r="F83" s="496" t="s">
        <v>521</v>
      </c>
      <c r="G83" s="507">
        <f t="shared" si="3"/>
        <v>16430.219000000001</v>
      </c>
      <c r="H83" s="503">
        <v>57</v>
      </c>
    </row>
    <row r="84" spans="1:8" x14ac:dyDescent="0.15">
      <c r="A84" s="506" t="s">
        <v>522</v>
      </c>
      <c r="B84" s="496" t="s">
        <v>523</v>
      </c>
      <c r="C84" s="648">
        <v>-518.38800000000003</v>
      </c>
      <c r="D84" s="503">
        <v>271</v>
      </c>
      <c r="E84" s="506">
        <v>576</v>
      </c>
      <c r="F84" s="496" t="s">
        <v>524</v>
      </c>
      <c r="G84" s="507">
        <f t="shared" si="3"/>
        <v>10287.544</v>
      </c>
      <c r="H84" s="503">
        <v>57</v>
      </c>
    </row>
    <row r="85" spans="1:8" x14ac:dyDescent="0.15">
      <c r="A85" s="506" t="s">
        <v>525</v>
      </c>
      <c r="B85" s="496" t="s">
        <v>526</v>
      </c>
      <c r="C85" s="648">
        <v>0</v>
      </c>
      <c r="D85" s="503">
        <v>272</v>
      </c>
      <c r="E85" s="506">
        <v>577</v>
      </c>
      <c r="F85" s="496" t="s">
        <v>527</v>
      </c>
      <c r="G85" s="507">
        <f t="shared" si="3"/>
        <v>26720.186000000002</v>
      </c>
      <c r="H85" s="503">
        <v>57</v>
      </c>
    </row>
    <row r="86" spans="1:8" x14ac:dyDescent="0.15">
      <c r="A86" s="506" t="s">
        <v>528</v>
      </c>
      <c r="B86" s="496" t="s">
        <v>529</v>
      </c>
      <c r="C86" s="648">
        <v>354.31299999999999</v>
      </c>
      <c r="D86" s="503">
        <v>272</v>
      </c>
      <c r="E86" s="506">
        <v>578</v>
      </c>
      <c r="F86" s="496" t="s">
        <v>530</v>
      </c>
      <c r="G86" s="507">
        <f t="shared" si="3"/>
        <v>199041.61899999998</v>
      </c>
      <c r="H86" s="503">
        <v>57</v>
      </c>
    </row>
    <row r="87" spans="1:8" x14ac:dyDescent="0.15">
      <c r="A87" s="506" t="s">
        <v>531</v>
      </c>
      <c r="B87" s="496" t="s">
        <v>532</v>
      </c>
      <c r="C87" s="648">
        <v>0</v>
      </c>
      <c r="D87" s="503">
        <v>281</v>
      </c>
      <c r="E87" s="506">
        <v>579</v>
      </c>
      <c r="F87" s="496" t="s">
        <v>533</v>
      </c>
      <c r="G87" s="507">
        <f t="shared" si="3"/>
        <v>9242.9570000000003</v>
      </c>
      <c r="H87" s="503">
        <v>57</v>
      </c>
    </row>
    <row r="88" spans="1:8" x14ac:dyDescent="0.15">
      <c r="A88" s="506" t="s">
        <v>534</v>
      </c>
      <c r="B88" s="496" t="s">
        <v>535</v>
      </c>
      <c r="C88" s="648">
        <v>722.64800000000002</v>
      </c>
      <c r="D88" s="503">
        <v>281</v>
      </c>
      <c r="E88" s="506">
        <v>591</v>
      </c>
      <c r="F88" s="496" t="s">
        <v>536</v>
      </c>
      <c r="G88" s="507">
        <f t="shared" si="3"/>
        <v>503934.21500000003</v>
      </c>
      <c r="H88" s="503">
        <v>59</v>
      </c>
    </row>
    <row r="89" spans="1:8" x14ac:dyDescent="0.15">
      <c r="A89" s="506" t="s">
        <v>537</v>
      </c>
      <c r="B89" s="496" t="s">
        <v>538</v>
      </c>
      <c r="C89" s="648">
        <v>1332.33</v>
      </c>
      <c r="D89" s="503">
        <v>289</v>
      </c>
      <c r="E89" s="506">
        <v>592</v>
      </c>
      <c r="F89" s="496" t="s">
        <v>539</v>
      </c>
      <c r="G89" s="507">
        <f t="shared" si="3"/>
        <v>85357.376999999993</v>
      </c>
      <c r="H89" s="503">
        <v>59</v>
      </c>
    </row>
    <row r="90" spans="1:8" x14ac:dyDescent="0.15">
      <c r="A90" s="506" t="s">
        <v>540</v>
      </c>
      <c r="B90" s="496" t="s">
        <v>438</v>
      </c>
      <c r="C90" s="648">
        <v>13708.163</v>
      </c>
      <c r="D90" s="503">
        <v>289</v>
      </c>
      <c r="E90" s="506">
        <v>593</v>
      </c>
      <c r="F90" s="496" t="s">
        <v>541</v>
      </c>
      <c r="G90" s="507">
        <f t="shared" si="3"/>
        <v>245363.84599999999</v>
      </c>
      <c r="H90" s="503">
        <v>59</v>
      </c>
    </row>
    <row r="91" spans="1:8" x14ac:dyDescent="0.15">
      <c r="A91" s="506" t="s">
        <v>542</v>
      </c>
      <c r="B91" s="496" t="s">
        <v>543</v>
      </c>
      <c r="C91" s="648">
        <v>0</v>
      </c>
      <c r="D91" s="503">
        <v>291</v>
      </c>
      <c r="E91" s="506">
        <v>594</v>
      </c>
      <c r="F91" s="496" t="s">
        <v>544</v>
      </c>
      <c r="G91" s="507">
        <f t="shared" si="3"/>
        <v>116707.859</v>
      </c>
      <c r="H91" s="503">
        <v>59</v>
      </c>
    </row>
    <row r="92" spans="1:8" x14ac:dyDescent="0.15">
      <c r="A92" s="506" t="s">
        <v>545</v>
      </c>
      <c r="B92" s="496" t="s">
        <v>546</v>
      </c>
      <c r="C92" s="648">
        <v>810.11500000000001</v>
      </c>
      <c r="D92" s="503">
        <v>291</v>
      </c>
      <c r="E92" s="506">
        <v>595</v>
      </c>
      <c r="F92" s="496" t="s">
        <v>547</v>
      </c>
      <c r="G92" s="507">
        <f t="shared" si="3"/>
        <v>68802.494999999995</v>
      </c>
      <c r="H92" s="503">
        <v>59</v>
      </c>
    </row>
    <row r="93" spans="1:8" x14ac:dyDescent="0.15">
      <c r="A93" s="506" t="s">
        <v>548</v>
      </c>
      <c r="B93" s="496" t="s">
        <v>549</v>
      </c>
      <c r="C93" s="648">
        <v>0</v>
      </c>
      <c r="D93" s="503">
        <v>291</v>
      </c>
      <c r="E93" s="506">
        <v>611</v>
      </c>
      <c r="F93" s="496" t="s">
        <v>8</v>
      </c>
      <c r="G93" s="507">
        <f t="shared" si="3"/>
        <v>71588.978999999992</v>
      </c>
      <c r="H93" s="503">
        <v>61</v>
      </c>
    </row>
    <row r="94" spans="1:8" x14ac:dyDescent="0.15">
      <c r="A94" s="506" t="s">
        <v>550</v>
      </c>
      <c r="B94" s="496" t="s">
        <v>551</v>
      </c>
      <c r="C94" s="648">
        <v>0</v>
      </c>
      <c r="D94" s="503">
        <v>291</v>
      </c>
      <c r="E94" s="506">
        <v>631</v>
      </c>
      <c r="F94" s="496" t="s">
        <v>552</v>
      </c>
      <c r="G94" s="507">
        <f t="shared" si="3"/>
        <v>320346.516</v>
      </c>
      <c r="H94" s="503">
        <v>63</v>
      </c>
    </row>
    <row r="95" spans="1:8" x14ac:dyDescent="0.15">
      <c r="A95" s="506" t="s">
        <v>553</v>
      </c>
      <c r="B95" s="496" t="s">
        <v>554</v>
      </c>
      <c r="C95" s="648">
        <v>31.77</v>
      </c>
      <c r="D95" s="503">
        <v>291</v>
      </c>
      <c r="E95" s="506">
        <v>632</v>
      </c>
      <c r="F95" s="496" t="s">
        <v>555</v>
      </c>
      <c r="G95" s="507">
        <f t="shared" si="3"/>
        <v>0</v>
      </c>
      <c r="H95" s="503">
        <v>63</v>
      </c>
    </row>
    <row r="96" spans="1:8" x14ac:dyDescent="0.15">
      <c r="A96" s="506" t="s">
        <v>556</v>
      </c>
      <c r="B96" s="496" t="s">
        <v>557</v>
      </c>
      <c r="C96" s="648">
        <v>0</v>
      </c>
      <c r="D96" s="503">
        <v>301</v>
      </c>
      <c r="E96" s="506">
        <v>641</v>
      </c>
      <c r="F96" s="496" t="s">
        <v>558</v>
      </c>
      <c r="G96" s="507">
        <f t="shared" si="3"/>
        <v>543004.098</v>
      </c>
      <c r="H96" s="503">
        <v>64</v>
      </c>
    </row>
    <row r="97" spans="1:8" x14ac:dyDescent="0.15">
      <c r="A97" s="506" t="s">
        <v>559</v>
      </c>
      <c r="B97" s="496" t="s">
        <v>560</v>
      </c>
      <c r="C97" s="648">
        <v>0</v>
      </c>
      <c r="D97" s="503">
        <v>301</v>
      </c>
      <c r="E97" s="506">
        <v>642</v>
      </c>
      <c r="F97" s="496" t="s">
        <v>561</v>
      </c>
      <c r="G97" s="507">
        <f t="shared" si="3"/>
        <v>3510.8339999999998</v>
      </c>
      <c r="H97" s="503">
        <v>64</v>
      </c>
    </row>
    <row r="98" spans="1:8" x14ac:dyDescent="0.15">
      <c r="A98" s="506" t="s">
        <v>562</v>
      </c>
      <c r="B98" s="496" t="s">
        <v>563</v>
      </c>
      <c r="C98" s="648">
        <v>121.6</v>
      </c>
      <c r="D98" s="503">
        <v>301</v>
      </c>
      <c r="E98" s="506">
        <v>643</v>
      </c>
      <c r="F98" s="496" t="s">
        <v>564</v>
      </c>
      <c r="G98" s="507">
        <f t="shared" si="3"/>
        <v>99410.311000000002</v>
      </c>
      <c r="H98" s="503">
        <v>64</v>
      </c>
    </row>
    <row r="99" spans="1:8" x14ac:dyDescent="0.15">
      <c r="A99" s="506" t="s">
        <v>565</v>
      </c>
      <c r="B99" s="496" t="s">
        <v>566</v>
      </c>
      <c r="C99" s="648">
        <v>0</v>
      </c>
      <c r="D99" s="503">
        <v>301</v>
      </c>
      <c r="E99" s="506">
        <v>644</v>
      </c>
      <c r="F99" s="496" t="s">
        <v>567</v>
      </c>
      <c r="G99" s="507">
        <f t="shared" si="3"/>
        <v>76027.644</v>
      </c>
      <c r="H99" s="503">
        <v>64</v>
      </c>
    </row>
    <row r="100" spans="1:8" x14ac:dyDescent="0.15">
      <c r="A100" s="506" t="s">
        <v>568</v>
      </c>
      <c r="B100" s="496" t="s">
        <v>569</v>
      </c>
      <c r="C100" s="648">
        <v>0</v>
      </c>
      <c r="D100" s="503">
        <v>301</v>
      </c>
      <c r="E100" s="506">
        <v>659</v>
      </c>
      <c r="F100" s="496" t="s">
        <v>240</v>
      </c>
      <c r="G100" s="507">
        <f t="shared" si="3"/>
        <v>95078.232000000004</v>
      </c>
      <c r="H100" s="503">
        <v>65</v>
      </c>
    </row>
    <row r="101" spans="1:8" x14ac:dyDescent="0.15">
      <c r="A101" s="506" t="s">
        <v>570</v>
      </c>
      <c r="B101" s="496" t="s">
        <v>571</v>
      </c>
      <c r="C101" s="648">
        <v>32.308999999999997</v>
      </c>
      <c r="D101" s="503">
        <v>301</v>
      </c>
      <c r="E101" s="506">
        <v>661</v>
      </c>
      <c r="F101" s="496" t="s">
        <v>572</v>
      </c>
      <c r="G101" s="507">
        <f t="shared" si="3"/>
        <v>47202.17</v>
      </c>
      <c r="H101" s="503">
        <v>66</v>
      </c>
    </row>
    <row r="102" spans="1:8" x14ac:dyDescent="0.15">
      <c r="A102" s="506" t="s">
        <v>573</v>
      </c>
      <c r="B102" s="496" t="s">
        <v>574</v>
      </c>
      <c r="C102" s="648">
        <v>0</v>
      </c>
      <c r="D102" s="503">
        <v>301</v>
      </c>
      <c r="E102" s="506">
        <v>662</v>
      </c>
      <c r="F102" s="496" t="s">
        <v>575</v>
      </c>
      <c r="G102" s="507">
        <f t="shared" si="3"/>
        <v>263.61500000000001</v>
      </c>
      <c r="H102" s="503">
        <v>66</v>
      </c>
    </row>
    <row r="103" spans="1:8" x14ac:dyDescent="0.15">
      <c r="A103" s="506" t="s">
        <v>576</v>
      </c>
      <c r="B103" s="496" t="s">
        <v>577</v>
      </c>
      <c r="C103" s="648">
        <v>0</v>
      </c>
      <c r="D103" s="503">
        <v>301</v>
      </c>
      <c r="E103" s="506">
        <v>663</v>
      </c>
      <c r="F103" s="496" t="s">
        <v>578</v>
      </c>
      <c r="G103" s="507">
        <f t="shared" si="3"/>
        <v>179304.12300000002</v>
      </c>
      <c r="H103" s="503">
        <v>66</v>
      </c>
    </row>
    <row r="104" spans="1:8" x14ac:dyDescent="0.15">
      <c r="A104" s="506" t="s">
        <v>579</v>
      </c>
      <c r="B104" s="496" t="s">
        <v>580</v>
      </c>
      <c r="C104" s="648">
        <v>807.13800000000003</v>
      </c>
      <c r="D104" s="503">
        <v>311</v>
      </c>
      <c r="E104" s="506">
        <v>669</v>
      </c>
      <c r="F104" s="496" t="s">
        <v>581</v>
      </c>
      <c r="G104" s="507">
        <f t="shared" si="3"/>
        <v>57032.506999999998</v>
      </c>
      <c r="H104" s="503">
        <v>66</v>
      </c>
    </row>
    <row r="105" spans="1:8" x14ac:dyDescent="0.15">
      <c r="A105" s="506" t="s">
        <v>582</v>
      </c>
      <c r="B105" s="496" t="s">
        <v>583</v>
      </c>
      <c r="C105" s="648">
        <v>0.25900000000000001</v>
      </c>
      <c r="D105" s="503">
        <v>311</v>
      </c>
      <c r="E105" s="506">
        <v>671</v>
      </c>
      <c r="F105" s="496" t="s">
        <v>584</v>
      </c>
      <c r="G105" s="507">
        <f t="shared" si="3"/>
        <v>225663.06400000001</v>
      </c>
      <c r="H105" s="503">
        <v>67</v>
      </c>
    </row>
    <row r="106" spans="1:8" x14ac:dyDescent="0.15">
      <c r="A106" s="506" t="s">
        <v>585</v>
      </c>
      <c r="B106" s="496" t="s">
        <v>586</v>
      </c>
      <c r="C106" s="648">
        <v>2720.114</v>
      </c>
      <c r="D106" s="503">
        <v>311</v>
      </c>
      <c r="E106" s="506">
        <v>672</v>
      </c>
      <c r="F106" s="496" t="s">
        <v>587</v>
      </c>
      <c r="G106" s="507">
        <f t="shared" si="3"/>
        <v>920093.69299999997</v>
      </c>
      <c r="H106" s="503">
        <v>67</v>
      </c>
    </row>
    <row r="107" spans="1:8" x14ac:dyDescent="0.15">
      <c r="A107" s="506" t="s">
        <v>588</v>
      </c>
      <c r="B107" s="496" t="s">
        <v>589</v>
      </c>
      <c r="C107" s="648">
        <v>4.9729999999999999</v>
      </c>
      <c r="D107" s="503">
        <v>311</v>
      </c>
      <c r="E107" s="506">
        <v>673</v>
      </c>
      <c r="F107" s="496" t="s">
        <v>590</v>
      </c>
      <c r="G107" s="507">
        <f t="shared" si="3"/>
        <v>211088.033</v>
      </c>
      <c r="H107" s="503">
        <v>67</v>
      </c>
    </row>
    <row r="108" spans="1:8" x14ac:dyDescent="0.15">
      <c r="A108" s="506" t="s">
        <v>591</v>
      </c>
      <c r="B108" s="496" t="s">
        <v>592</v>
      </c>
      <c r="C108" s="648">
        <v>1092.5229999999999</v>
      </c>
      <c r="D108" s="503">
        <v>311</v>
      </c>
      <c r="E108" s="506">
        <v>674</v>
      </c>
      <c r="F108" s="496" t="s">
        <v>593</v>
      </c>
      <c r="G108" s="507">
        <f t="shared" si="3"/>
        <v>437718.56300000002</v>
      </c>
      <c r="H108" s="503">
        <v>67</v>
      </c>
    </row>
    <row r="109" spans="1:8" x14ac:dyDescent="0.15">
      <c r="A109" s="506" t="s">
        <v>594</v>
      </c>
      <c r="B109" s="496" t="s">
        <v>595</v>
      </c>
      <c r="C109" s="648">
        <v>0</v>
      </c>
      <c r="D109" s="503">
        <v>311</v>
      </c>
      <c r="E109" s="506">
        <v>675</v>
      </c>
      <c r="F109" s="496" t="s">
        <v>596</v>
      </c>
      <c r="G109" s="507">
        <f t="shared" si="3"/>
        <v>29699.547999999999</v>
      </c>
      <c r="H109" s="503">
        <v>67</v>
      </c>
    </row>
    <row r="110" spans="1:8" x14ac:dyDescent="0.15">
      <c r="A110" s="506" t="s">
        <v>597</v>
      </c>
      <c r="B110" s="496" t="s">
        <v>445</v>
      </c>
      <c r="C110" s="648">
        <v>92.628</v>
      </c>
      <c r="D110" s="503">
        <v>321</v>
      </c>
      <c r="E110" s="506">
        <v>679</v>
      </c>
      <c r="F110" s="496" t="s">
        <v>598</v>
      </c>
      <c r="G110" s="507">
        <f t="shared" si="3"/>
        <v>396283.37199999997</v>
      </c>
      <c r="H110" s="503">
        <v>67</v>
      </c>
    </row>
    <row r="111" spans="1:8" x14ac:dyDescent="0.15">
      <c r="A111" s="506" t="s">
        <v>599</v>
      </c>
      <c r="B111" s="496" t="s">
        <v>447</v>
      </c>
      <c r="C111" s="648">
        <v>2718.116</v>
      </c>
      <c r="D111" s="503">
        <v>329</v>
      </c>
      <c r="E111" s="506">
        <v>681</v>
      </c>
      <c r="F111" s="496" t="s">
        <v>243</v>
      </c>
      <c r="G111" s="507">
        <f t="shared" si="3"/>
        <v>0</v>
      </c>
      <c r="H111" s="503">
        <v>68</v>
      </c>
    </row>
    <row r="112" spans="1:8" ht="12.75" thickBot="1" x14ac:dyDescent="0.2">
      <c r="A112" s="506" t="s">
        <v>600</v>
      </c>
      <c r="B112" s="496" t="s">
        <v>450</v>
      </c>
      <c r="C112" s="648">
        <v>508.59300000000002</v>
      </c>
      <c r="D112" s="503">
        <v>331</v>
      </c>
      <c r="E112" s="515">
        <v>691</v>
      </c>
      <c r="F112" s="516" t="s">
        <v>244</v>
      </c>
      <c r="G112" s="512">
        <f t="shared" si="3"/>
        <v>110.861</v>
      </c>
      <c r="H112" s="503">
        <v>69</v>
      </c>
    </row>
    <row r="113" spans="1:7" x14ac:dyDescent="0.15">
      <c r="A113" s="506" t="s">
        <v>601</v>
      </c>
      <c r="B113" s="496" t="s">
        <v>453</v>
      </c>
      <c r="C113" s="648">
        <v>209992.2</v>
      </c>
      <c r="D113" s="503">
        <v>332</v>
      </c>
      <c r="E113" s="495">
        <v>700</v>
      </c>
      <c r="F113" s="496" t="s">
        <v>26</v>
      </c>
      <c r="G113" s="497"/>
    </row>
    <row r="114" spans="1:7" x14ac:dyDescent="0.15">
      <c r="A114" s="506" t="s">
        <v>602</v>
      </c>
      <c r="B114" s="496" t="s">
        <v>603</v>
      </c>
      <c r="C114" s="648">
        <v>0</v>
      </c>
      <c r="D114" s="503">
        <v>333</v>
      </c>
      <c r="E114" s="495">
        <v>711</v>
      </c>
      <c r="F114" s="496" t="s">
        <v>27</v>
      </c>
      <c r="G114" s="497"/>
    </row>
    <row r="115" spans="1:7" x14ac:dyDescent="0.15">
      <c r="A115" s="506" t="s">
        <v>604</v>
      </c>
      <c r="B115" s="496" t="s">
        <v>605</v>
      </c>
      <c r="C115" s="648">
        <v>6.04</v>
      </c>
      <c r="D115" s="503">
        <v>333</v>
      </c>
      <c r="E115" s="495">
        <v>911</v>
      </c>
      <c r="F115" s="496" t="s">
        <v>28</v>
      </c>
      <c r="G115" s="497"/>
    </row>
    <row r="116" spans="1:7" x14ac:dyDescent="0.15">
      <c r="A116" s="506" t="s">
        <v>606</v>
      </c>
      <c r="B116" s="496" t="s">
        <v>458</v>
      </c>
      <c r="C116" s="648">
        <v>34556.133999999998</v>
      </c>
      <c r="D116" s="503">
        <v>339</v>
      </c>
      <c r="E116" s="495">
        <v>921</v>
      </c>
      <c r="F116" s="496" t="s">
        <v>29</v>
      </c>
      <c r="G116" s="497"/>
    </row>
    <row r="117" spans="1:7" x14ac:dyDescent="0.15">
      <c r="A117" s="506" t="s">
        <v>607</v>
      </c>
      <c r="B117" s="496" t="s">
        <v>608</v>
      </c>
      <c r="C117" s="648">
        <v>147630.60200000001</v>
      </c>
      <c r="D117" s="503">
        <v>341</v>
      </c>
      <c r="E117" s="495">
        <v>931</v>
      </c>
      <c r="F117" s="496" t="s">
        <v>30</v>
      </c>
      <c r="G117" s="497"/>
    </row>
    <row r="118" spans="1:7" x14ac:dyDescent="0.15">
      <c r="A118" s="506" t="s">
        <v>609</v>
      </c>
      <c r="B118" s="496" t="s">
        <v>610</v>
      </c>
      <c r="C118" s="648">
        <v>22362.464</v>
      </c>
      <c r="D118" s="503">
        <v>341</v>
      </c>
      <c r="E118" s="495">
        <v>932</v>
      </c>
      <c r="F118" s="496" t="s">
        <v>611</v>
      </c>
      <c r="G118" s="497"/>
    </row>
    <row r="119" spans="1:7" x14ac:dyDescent="0.15">
      <c r="A119" s="506" t="s">
        <v>612</v>
      </c>
      <c r="B119" s="496" t="s">
        <v>462</v>
      </c>
      <c r="C119" s="648">
        <v>53561.438000000002</v>
      </c>
      <c r="D119" s="503">
        <v>342</v>
      </c>
      <c r="E119" s="495">
        <v>941</v>
      </c>
      <c r="F119" s="496" t="s">
        <v>245</v>
      </c>
      <c r="G119" s="497"/>
    </row>
    <row r="120" spans="1:7" x14ac:dyDescent="0.15">
      <c r="A120" s="506" t="s">
        <v>613</v>
      </c>
      <c r="B120" s="496" t="s">
        <v>465</v>
      </c>
      <c r="C120" s="648">
        <v>571534.62800000003</v>
      </c>
      <c r="D120" s="503">
        <v>351</v>
      </c>
      <c r="E120" s="495">
        <v>951</v>
      </c>
      <c r="F120" s="496" t="s">
        <v>31</v>
      </c>
      <c r="G120" s="497"/>
    </row>
    <row r="121" spans="1:7" x14ac:dyDescent="0.15">
      <c r="A121" s="506" t="s">
        <v>614</v>
      </c>
      <c r="B121" s="496" t="s">
        <v>615</v>
      </c>
      <c r="C121" s="648">
        <v>29517.74</v>
      </c>
      <c r="D121" s="503">
        <v>352</v>
      </c>
      <c r="E121" s="495">
        <v>960</v>
      </c>
      <c r="F121" s="496" t="s">
        <v>32</v>
      </c>
      <c r="G121" s="497"/>
    </row>
    <row r="122" spans="1:7" x14ac:dyDescent="0.15">
      <c r="A122" s="506" t="s">
        <v>616</v>
      </c>
      <c r="B122" s="496" t="s">
        <v>617</v>
      </c>
      <c r="C122" s="648">
        <v>492.24700000000001</v>
      </c>
      <c r="D122" s="503">
        <v>352</v>
      </c>
      <c r="E122" s="495">
        <v>970</v>
      </c>
      <c r="F122" s="496" t="s">
        <v>1500</v>
      </c>
      <c r="G122" s="497"/>
    </row>
    <row r="123" spans="1:7" x14ac:dyDescent="0.15">
      <c r="A123" s="506" t="s">
        <v>618</v>
      </c>
      <c r="B123" s="496" t="s">
        <v>471</v>
      </c>
      <c r="C123" s="648">
        <v>466.702</v>
      </c>
      <c r="D123" s="503">
        <v>353</v>
      </c>
      <c r="G123" s="497"/>
    </row>
    <row r="124" spans="1:7" x14ac:dyDescent="0.15">
      <c r="A124" s="506" t="s">
        <v>619</v>
      </c>
      <c r="B124" s="496" t="s">
        <v>474</v>
      </c>
      <c r="C124" s="648">
        <v>236.31800000000001</v>
      </c>
      <c r="D124" s="503">
        <v>354</v>
      </c>
      <c r="G124" s="497"/>
    </row>
    <row r="125" spans="1:7" x14ac:dyDescent="0.15">
      <c r="A125" s="506" t="s">
        <v>620</v>
      </c>
      <c r="B125" s="496" t="s">
        <v>621</v>
      </c>
      <c r="C125" s="648">
        <v>0</v>
      </c>
      <c r="D125" s="503">
        <v>359</v>
      </c>
      <c r="G125" s="497"/>
    </row>
    <row r="126" spans="1:7" x14ac:dyDescent="0.15">
      <c r="A126" s="506" t="s">
        <v>622</v>
      </c>
      <c r="B126" s="496" t="s">
        <v>623</v>
      </c>
      <c r="C126" s="648">
        <v>0</v>
      </c>
      <c r="D126" s="503">
        <v>359</v>
      </c>
      <c r="G126" s="497"/>
    </row>
    <row r="127" spans="1:7" x14ac:dyDescent="0.15">
      <c r="A127" s="506" t="s">
        <v>624</v>
      </c>
      <c r="B127" s="496" t="s">
        <v>625</v>
      </c>
      <c r="C127" s="648">
        <v>10576.201999999999</v>
      </c>
      <c r="D127" s="503">
        <v>359</v>
      </c>
      <c r="G127" s="497"/>
    </row>
    <row r="128" spans="1:7" x14ac:dyDescent="0.15">
      <c r="A128" s="506" t="s">
        <v>626</v>
      </c>
      <c r="B128" s="496" t="s">
        <v>627</v>
      </c>
      <c r="C128" s="648">
        <v>41456.072999999997</v>
      </c>
      <c r="D128" s="503">
        <v>391</v>
      </c>
      <c r="G128" s="497"/>
    </row>
    <row r="129" spans="1:4" x14ac:dyDescent="0.15">
      <c r="A129" s="506" t="s">
        <v>628</v>
      </c>
      <c r="B129" s="496" t="s">
        <v>4</v>
      </c>
      <c r="C129" s="648">
        <v>50117.847999999998</v>
      </c>
      <c r="D129" s="503">
        <v>391</v>
      </c>
    </row>
    <row r="130" spans="1:4" x14ac:dyDescent="0.15">
      <c r="A130" s="506" t="s">
        <v>629</v>
      </c>
      <c r="B130" s="496" t="s">
        <v>480</v>
      </c>
      <c r="C130" s="648">
        <v>3960.0819999999999</v>
      </c>
      <c r="D130" s="503">
        <v>392</v>
      </c>
    </row>
    <row r="131" spans="1:4" x14ac:dyDescent="0.15">
      <c r="A131" s="506" t="s">
        <v>630</v>
      </c>
      <c r="B131" s="496" t="s">
        <v>631</v>
      </c>
      <c r="C131" s="648">
        <v>0</v>
      </c>
      <c r="D131" s="503">
        <v>411</v>
      </c>
    </row>
    <row r="132" spans="1:4" x14ac:dyDescent="0.15">
      <c r="A132" s="506" t="s">
        <v>632</v>
      </c>
      <c r="B132" s="496" t="s">
        <v>633</v>
      </c>
      <c r="C132" s="648">
        <v>0</v>
      </c>
      <c r="D132" s="503">
        <v>411</v>
      </c>
    </row>
    <row r="133" spans="1:4" x14ac:dyDescent="0.15">
      <c r="A133" s="506" t="s">
        <v>634</v>
      </c>
      <c r="B133" s="496" t="s">
        <v>485</v>
      </c>
      <c r="C133" s="648">
        <v>0</v>
      </c>
      <c r="D133" s="503">
        <v>412</v>
      </c>
    </row>
    <row r="134" spans="1:4" x14ac:dyDescent="0.15">
      <c r="A134" s="506" t="s">
        <v>635</v>
      </c>
      <c r="B134" s="496" t="s">
        <v>488</v>
      </c>
      <c r="C134" s="648">
        <v>0</v>
      </c>
      <c r="D134" s="503">
        <v>413</v>
      </c>
    </row>
    <row r="135" spans="1:4" x14ac:dyDescent="0.15">
      <c r="A135" s="506" t="s">
        <v>636</v>
      </c>
      <c r="B135" s="496" t="s">
        <v>491</v>
      </c>
      <c r="C135" s="648">
        <v>0</v>
      </c>
      <c r="D135" s="503">
        <v>419</v>
      </c>
    </row>
    <row r="136" spans="1:4" x14ac:dyDescent="0.15">
      <c r="A136" s="506" t="s">
        <v>637</v>
      </c>
      <c r="B136" s="496" t="s">
        <v>494</v>
      </c>
      <c r="C136" s="648">
        <v>331827.61200000002</v>
      </c>
      <c r="D136" s="503">
        <v>461</v>
      </c>
    </row>
    <row r="137" spans="1:4" x14ac:dyDescent="0.15">
      <c r="A137" s="506" t="s">
        <v>638</v>
      </c>
      <c r="B137" s="496" t="s">
        <v>639</v>
      </c>
      <c r="C137" s="648">
        <v>118250.08900000001</v>
      </c>
      <c r="D137" s="503">
        <v>462</v>
      </c>
    </row>
    <row r="138" spans="1:4" x14ac:dyDescent="0.15">
      <c r="A138" s="506" t="s">
        <v>640</v>
      </c>
      <c r="B138" s="496" t="s">
        <v>641</v>
      </c>
      <c r="C138" s="648">
        <v>283.12900000000002</v>
      </c>
      <c r="D138" s="503">
        <v>462</v>
      </c>
    </row>
    <row r="139" spans="1:4" x14ac:dyDescent="0.15">
      <c r="A139" s="506" t="s">
        <v>642</v>
      </c>
      <c r="B139" s="496" t="s">
        <v>5</v>
      </c>
      <c r="C139" s="648">
        <v>134466.967</v>
      </c>
      <c r="D139" s="503">
        <v>471</v>
      </c>
    </row>
    <row r="140" spans="1:4" x14ac:dyDescent="0.15">
      <c r="A140" s="506" t="s">
        <v>643</v>
      </c>
      <c r="B140" s="496" t="s">
        <v>6</v>
      </c>
      <c r="C140" s="648">
        <v>10853.504000000001</v>
      </c>
      <c r="D140" s="503">
        <v>481</v>
      </c>
    </row>
    <row r="141" spans="1:4" x14ac:dyDescent="0.15">
      <c r="A141" s="506" t="s">
        <v>644</v>
      </c>
      <c r="B141" s="496" t="s">
        <v>645</v>
      </c>
      <c r="C141" s="648">
        <v>778494.12899999996</v>
      </c>
      <c r="D141" s="503">
        <v>511</v>
      </c>
    </row>
    <row r="142" spans="1:4" x14ac:dyDescent="0.15">
      <c r="A142" s="506" t="s">
        <v>646</v>
      </c>
      <c r="B142" s="496" t="s">
        <v>647</v>
      </c>
      <c r="C142" s="648">
        <v>2269353.7110000001</v>
      </c>
      <c r="D142" s="503">
        <v>511</v>
      </c>
    </row>
    <row r="143" spans="1:4" x14ac:dyDescent="0.15">
      <c r="A143" s="506" t="s">
        <v>648</v>
      </c>
      <c r="B143" s="496" t="s">
        <v>649</v>
      </c>
      <c r="C143" s="648">
        <v>362498.20500000002</v>
      </c>
      <c r="D143" s="503">
        <v>531</v>
      </c>
    </row>
    <row r="144" spans="1:4" x14ac:dyDescent="0.15">
      <c r="A144" s="506" t="s">
        <v>650</v>
      </c>
      <c r="B144" s="496" t="s">
        <v>651</v>
      </c>
      <c r="C144" s="648">
        <v>481898.59899999999</v>
      </c>
      <c r="D144" s="503">
        <v>531</v>
      </c>
    </row>
    <row r="145" spans="1:4" x14ac:dyDescent="0.15">
      <c r="A145" s="506" t="s">
        <v>652</v>
      </c>
      <c r="B145" s="496" t="s">
        <v>503</v>
      </c>
      <c r="C145" s="648">
        <v>28433.182000000001</v>
      </c>
      <c r="D145" s="503">
        <v>551</v>
      </c>
    </row>
    <row r="146" spans="1:4" x14ac:dyDescent="0.15">
      <c r="A146" s="506" t="s">
        <v>653</v>
      </c>
      <c r="B146" s="496" t="s">
        <v>506</v>
      </c>
      <c r="C146" s="648">
        <v>843947.61699999997</v>
      </c>
      <c r="D146" s="503">
        <v>552</v>
      </c>
    </row>
    <row r="147" spans="1:4" x14ac:dyDescent="0.15">
      <c r="A147" s="506" t="s">
        <v>654</v>
      </c>
      <c r="B147" s="496" t="s">
        <v>509</v>
      </c>
      <c r="C147" s="648">
        <v>3156714.4939999999</v>
      </c>
      <c r="D147" s="503">
        <v>553</v>
      </c>
    </row>
    <row r="148" spans="1:4" x14ac:dyDescent="0.15">
      <c r="A148" s="506" t="s">
        <v>655</v>
      </c>
      <c r="B148" s="496" t="s">
        <v>656</v>
      </c>
      <c r="C148" s="648">
        <v>184379.70600000001</v>
      </c>
      <c r="D148" s="503">
        <v>571</v>
      </c>
    </row>
    <row r="149" spans="1:4" x14ac:dyDescent="0.15">
      <c r="A149" s="506" t="s">
        <v>657</v>
      </c>
      <c r="B149" s="496" t="s">
        <v>658</v>
      </c>
      <c r="C149" s="648">
        <v>1326.039</v>
      </c>
      <c r="D149" s="503">
        <v>571</v>
      </c>
    </row>
    <row r="150" spans="1:4" x14ac:dyDescent="0.15">
      <c r="A150" s="506" t="s">
        <v>659</v>
      </c>
      <c r="B150" s="496" t="s">
        <v>660</v>
      </c>
      <c r="C150" s="648">
        <v>81599.978000000003</v>
      </c>
      <c r="D150" s="503">
        <v>572</v>
      </c>
    </row>
    <row r="151" spans="1:4" x14ac:dyDescent="0.15">
      <c r="A151" s="506" t="s">
        <v>661</v>
      </c>
      <c r="B151" s="496" t="s">
        <v>662</v>
      </c>
      <c r="C151" s="648">
        <v>167678.739</v>
      </c>
      <c r="D151" s="503">
        <v>572</v>
      </c>
    </row>
    <row r="152" spans="1:4" x14ac:dyDescent="0.15">
      <c r="A152" s="506" t="s">
        <v>663</v>
      </c>
      <c r="B152" s="496" t="s">
        <v>664</v>
      </c>
      <c r="C152" s="648">
        <v>0</v>
      </c>
      <c r="D152" s="503">
        <v>573</v>
      </c>
    </row>
    <row r="153" spans="1:4" x14ac:dyDescent="0.15">
      <c r="A153" s="506" t="s">
        <v>665</v>
      </c>
      <c r="B153" s="496" t="s">
        <v>666</v>
      </c>
      <c r="C153" s="648">
        <v>0</v>
      </c>
      <c r="D153" s="503">
        <v>573</v>
      </c>
    </row>
    <row r="154" spans="1:4" x14ac:dyDescent="0.15">
      <c r="A154" s="506" t="s">
        <v>667</v>
      </c>
      <c r="B154" s="496" t="s">
        <v>668</v>
      </c>
      <c r="C154" s="648">
        <v>62.2</v>
      </c>
      <c r="D154" s="503">
        <v>574</v>
      </c>
    </row>
    <row r="155" spans="1:4" x14ac:dyDescent="0.15">
      <c r="A155" s="506" t="s">
        <v>669</v>
      </c>
      <c r="B155" s="496" t="s">
        <v>670</v>
      </c>
      <c r="C155" s="648">
        <v>6222.902</v>
      </c>
      <c r="D155" s="503">
        <v>574</v>
      </c>
    </row>
    <row r="156" spans="1:4" x14ac:dyDescent="0.15">
      <c r="A156" s="506" t="s">
        <v>671</v>
      </c>
      <c r="B156" s="496" t="s">
        <v>672</v>
      </c>
      <c r="C156" s="648">
        <v>3009.8339999999998</v>
      </c>
      <c r="D156" s="503">
        <v>574</v>
      </c>
    </row>
    <row r="157" spans="1:4" x14ac:dyDescent="0.15">
      <c r="A157" s="506" t="s">
        <v>673</v>
      </c>
      <c r="B157" s="496" t="s">
        <v>521</v>
      </c>
      <c r="C157" s="648">
        <v>16430.219000000001</v>
      </c>
      <c r="D157" s="503">
        <v>575</v>
      </c>
    </row>
    <row r="158" spans="1:4" x14ac:dyDescent="0.15">
      <c r="A158" s="506" t="s">
        <v>674</v>
      </c>
      <c r="B158" s="496" t="s">
        <v>524</v>
      </c>
      <c r="C158" s="648">
        <v>10287.544</v>
      </c>
      <c r="D158" s="503">
        <v>576</v>
      </c>
    </row>
    <row r="159" spans="1:4" x14ac:dyDescent="0.15">
      <c r="A159" s="506" t="s">
        <v>675</v>
      </c>
      <c r="B159" s="496" t="s">
        <v>527</v>
      </c>
      <c r="C159" s="648">
        <v>26720.186000000002</v>
      </c>
      <c r="D159" s="503">
        <v>577</v>
      </c>
    </row>
    <row r="160" spans="1:4" x14ac:dyDescent="0.15">
      <c r="A160" s="506" t="s">
        <v>676</v>
      </c>
      <c r="B160" s="496" t="s">
        <v>677</v>
      </c>
      <c r="C160" s="648">
        <v>11592.971</v>
      </c>
      <c r="D160" s="503">
        <v>578</v>
      </c>
    </row>
    <row r="161" spans="1:4" x14ac:dyDescent="0.15">
      <c r="A161" s="506" t="s">
        <v>678</v>
      </c>
      <c r="B161" s="496" t="s">
        <v>679</v>
      </c>
      <c r="C161" s="648">
        <v>187448.64799999999</v>
      </c>
      <c r="D161" s="503">
        <v>578</v>
      </c>
    </row>
    <row r="162" spans="1:4" x14ac:dyDescent="0.15">
      <c r="A162" s="506" t="s">
        <v>680</v>
      </c>
      <c r="B162" s="496" t="s">
        <v>533</v>
      </c>
      <c r="C162" s="648">
        <v>9242.9570000000003</v>
      </c>
      <c r="D162" s="503">
        <v>579</v>
      </c>
    </row>
    <row r="163" spans="1:4" x14ac:dyDescent="0.15">
      <c r="A163" s="506" t="s">
        <v>681</v>
      </c>
      <c r="B163" s="496" t="s">
        <v>536</v>
      </c>
      <c r="C163" s="648">
        <v>503934.21500000003</v>
      </c>
      <c r="D163" s="503">
        <v>591</v>
      </c>
    </row>
    <row r="164" spans="1:4" x14ac:dyDescent="0.15">
      <c r="A164" s="506" t="s">
        <v>682</v>
      </c>
      <c r="B164" s="496" t="s">
        <v>539</v>
      </c>
      <c r="C164" s="648">
        <v>85357.376999999993</v>
      </c>
      <c r="D164" s="503">
        <v>592</v>
      </c>
    </row>
    <row r="165" spans="1:4" x14ac:dyDescent="0.15">
      <c r="A165" s="506" t="s">
        <v>683</v>
      </c>
      <c r="B165" s="496" t="s">
        <v>541</v>
      </c>
      <c r="C165" s="648">
        <v>245363.84599999999</v>
      </c>
      <c r="D165" s="503">
        <v>593</v>
      </c>
    </row>
    <row r="166" spans="1:4" x14ac:dyDescent="0.15">
      <c r="A166" s="506" t="s">
        <v>684</v>
      </c>
      <c r="B166" s="496" t="s">
        <v>544</v>
      </c>
      <c r="C166" s="648">
        <v>116707.859</v>
      </c>
      <c r="D166" s="503">
        <v>594</v>
      </c>
    </row>
    <row r="167" spans="1:4" x14ac:dyDescent="0.15">
      <c r="A167" s="506" t="s">
        <v>685</v>
      </c>
      <c r="B167" s="496" t="s">
        <v>547</v>
      </c>
      <c r="C167" s="648">
        <v>68802.494999999995</v>
      </c>
      <c r="D167" s="503">
        <v>595</v>
      </c>
    </row>
    <row r="168" spans="1:4" x14ac:dyDescent="0.15">
      <c r="A168" s="506" t="s">
        <v>686</v>
      </c>
      <c r="B168" s="496" t="s">
        <v>687</v>
      </c>
      <c r="C168" s="648">
        <v>1290.154</v>
      </c>
      <c r="D168" s="503">
        <v>611</v>
      </c>
    </row>
    <row r="169" spans="1:4" x14ac:dyDescent="0.15">
      <c r="A169" s="506" t="s">
        <v>688</v>
      </c>
      <c r="B169" s="496" t="s">
        <v>689</v>
      </c>
      <c r="C169" s="648">
        <v>70298.824999999997</v>
      </c>
      <c r="D169" s="503">
        <v>611</v>
      </c>
    </row>
    <row r="170" spans="1:4" x14ac:dyDescent="0.15">
      <c r="A170" s="506" t="s">
        <v>690</v>
      </c>
      <c r="B170" s="496" t="s">
        <v>691</v>
      </c>
      <c r="C170" s="648">
        <v>312083.147</v>
      </c>
      <c r="D170" s="503">
        <v>631</v>
      </c>
    </row>
    <row r="171" spans="1:4" x14ac:dyDescent="0.15">
      <c r="A171" s="506" t="s">
        <v>692</v>
      </c>
      <c r="B171" s="496" t="s">
        <v>693</v>
      </c>
      <c r="C171" s="648">
        <v>8263.3690000000006</v>
      </c>
      <c r="D171" s="503">
        <v>631</v>
      </c>
    </row>
    <row r="172" spans="1:4" x14ac:dyDescent="0.15">
      <c r="A172" s="506" t="s">
        <v>694</v>
      </c>
      <c r="B172" s="496" t="s">
        <v>695</v>
      </c>
      <c r="C172" s="648">
        <v>0</v>
      </c>
      <c r="D172" s="503">
        <v>632</v>
      </c>
    </row>
    <row r="173" spans="1:4" x14ac:dyDescent="0.15">
      <c r="A173" s="506" t="s">
        <v>696</v>
      </c>
      <c r="B173" s="496" t="s">
        <v>697</v>
      </c>
      <c r="C173" s="648">
        <v>0</v>
      </c>
      <c r="D173" s="503">
        <v>632</v>
      </c>
    </row>
    <row r="174" spans="1:4" x14ac:dyDescent="0.15">
      <c r="A174" s="506" t="s">
        <v>698</v>
      </c>
      <c r="B174" s="496" t="s">
        <v>558</v>
      </c>
      <c r="C174" s="648">
        <v>543004.098</v>
      </c>
      <c r="D174" s="503">
        <v>641</v>
      </c>
    </row>
    <row r="175" spans="1:4" x14ac:dyDescent="0.15">
      <c r="A175" s="506" t="s">
        <v>699</v>
      </c>
      <c r="B175" s="496" t="s">
        <v>561</v>
      </c>
      <c r="C175" s="648">
        <v>3510.8339999999998</v>
      </c>
      <c r="D175" s="503">
        <v>642</v>
      </c>
    </row>
    <row r="176" spans="1:4" x14ac:dyDescent="0.15">
      <c r="A176" s="506" t="s">
        <v>700</v>
      </c>
      <c r="B176" s="496" t="s">
        <v>564</v>
      </c>
      <c r="C176" s="648">
        <v>99410.311000000002</v>
      </c>
      <c r="D176" s="503">
        <v>643</v>
      </c>
    </row>
    <row r="177" spans="1:4" x14ac:dyDescent="0.15">
      <c r="A177" s="506" t="s">
        <v>701</v>
      </c>
      <c r="B177" s="496" t="s">
        <v>567</v>
      </c>
      <c r="C177" s="648">
        <v>76027.644</v>
      </c>
      <c r="D177" s="503">
        <v>644</v>
      </c>
    </row>
    <row r="178" spans="1:4" x14ac:dyDescent="0.15">
      <c r="A178" s="506" t="s">
        <v>702</v>
      </c>
      <c r="B178" s="496" t="s">
        <v>240</v>
      </c>
      <c r="C178" s="648">
        <v>95078.232000000004</v>
      </c>
      <c r="D178" s="503">
        <v>659</v>
      </c>
    </row>
    <row r="179" spans="1:4" x14ac:dyDescent="0.15">
      <c r="A179" s="506" t="s">
        <v>703</v>
      </c>
      <c r="B179" s="496" t="s">
        <v>704</v>
      </c>
      <c r="C179" s="648">
        <v>14017.521000000001</v>
      </c>
      <c r="D179" s="503">
        <v>661</v>
      </c>
    </row>
    <row r="180" spans="1:4" x14ac:dyDescent="0.15">
      <c r="A180" s="506" t="s">
        <v>705</v>
      </c>
      <c r="B180" s="496" t="s">
        <v>706</v>
      </c>
      <c r="C180" s="648">
        <v>33184.648999999998</v>
      </c>
      <c r="D180" s="503">
        <v>661</v>
      </c>
    </row>
    <row r="181" spans="1:4" x14ac:dyDescent="0.15">
      <c r="A181" s="506" t="s">
        <v>707</v>
      </c>
      <c r="B181" s="496" t="s">
        <v>575</v>
      </c>
      <c r="C181" s="648">
        <v>263.61500000000001</v>
      </c>
      <c r="D181" s="503">
        <v>662</v>
      </c>
    </row>
    <row r="182" spans="1:4" x14ac:dyDescent="0.15">
      <c r="A182" s="506" t="s">
        <v>708</v>
      </c>
      <c r="B182" s="496" t="s">
        <v>709</v>
      </c>
      <c r="C182" s="648">
        <v>164627.66500000001</v>
      </c>
      <c r="D182" s="503">
        <v>663</v>
      </c>
    </row>
    <row r="183" spans="1:4" x14ac:dyDescent="0.15">
      <c r="A183" s="506" t="s">
        <v>710</v>
      </c>
      <c r="B183" s="496" t="s">
        <v>711</v>
      </c>
      <c r="C183" s="648">
        <v>14676.458000000001</v>
      </c>
      <c r="D183" s="503">
        <v>663</v>
      </c>
    </row>
    <row r="184" spans="1:4" x14ac:dyDescent="0.15">
      <c r="A184" s="506" t="s">
        <v>712</v>
      </c>
      <c r="B184" s="496" t="s">
        <v>581</v>
      </c>
      <c r="C184" s="648">
        <v>57032.506999999998</v>
      </c>
      <c r="D184" s="503">
        <v>669</v>
      </c>
    </row>
    <row r="185" spans="1:4" x14ac:dyDescent="0.15">
      <c r="A185" s="506" t="s">
        <v>713</v>
      </c>
      <c r="B185" s="496" t="s">
        <v>584</v>
      </c>
      <c r="C185" s="648">
        <v>225663.06400000001</v>
      </c>
      <c r="D185" s="503">
        <v>671</v>
      </c>
    </row>
    <row r="186" spans="1:4" x14ac:dyDescent="0.15">
      <c r="A186" s="506" t="s">
        <v>714</v>
      </c>
      <c r="B186" s="496" t="s">
        <v>587</v>
      </c>
      <c r="C186" s="648">
        <v>920093.69299999997</v>
      </c>
      <c r="D186" s="503">
        <v>672</v>
      </c>
    </row>
    <row r="187" spans="1:4" x14ac:dyDescent="0.15">
      <c r="A187" s="506" t="s">
        <v>715</v>
      </c>
      <c r="B187" s="496" t="s">
        <v>590</v>
      </c>
      <c r="C187" s="648">
        <v>211088.033</v>
      </c>
      <c r="D187" s="503">
        <v>673</v>
      </c>
    </row>
    <row r="188" spans="1:4" x14ac:dyDescent="0.15">
      <c r="A188" s="506" t="s">
        <v>716</v>
      </c>
      <c r="B188" s="496" t="s">
        <v>593</v>
      </c>
      <c r="C188" s="648">
        <v>437718.56300000002</v>
      </c>
      <c r="D188" s="503">
        <v>674</v>
      </c>
    </row>
    <row r="189" spans="1:4" x14ac:dyDescent="0.15">
      <c r="A189" s="506" t="s">
        <v>717</v>
      </c>
      <c r="B189" s="496" t="s">
        <v>596</v>
      </c>
      <c r="C189" s="648">
        <v>29699.547999999999</v>
      </c>
      <c r="D189" s="503">
        <v>675</v>
      </c>
    </row>
    <row r="190" spans="1:4" x14ac:dyDescent="0.15">
      <c r="A190" s="506" t="s">
        <v>718</v>
      </c>
      <c r="B190" s="496" t="s">
        <v>598</v>
      </c>
      <c r="C190" s="648">
        <v>396283.37199999997</v>
      </c>
      <c r="D190" s="503">
        <v>679</v>
      </c>
    </row>
    <row r="191" spans="1:4" x14ac:dyDescent="0.15">
      <c r="A191" s="506" t="s">
        <v>719</v>
      </c>
      <c r="B191" s="496" t="s">
        <v>243</v>
      </c>
      <c r="C191" s="648">
        <v>0</v>
      </c>
      <c r="D191" s="503">
        <v>681</v>
      </c>
    </row>
    <row r="192" spans="1:4" ht="12.75" thickBot="1" x14ac:dyDescent="0.2">
      <c r="A192" s="515" t="s">
        <v>720</v>
      </c>
      <c r="B192" s="516" t="s">
        <v>244</v>
      </c>
      <c r="C192" s="649">
        <v>110.861</v>
      </c>
      <c r="D192" s="503">
        <v>691</v>
      </c>
    </row>
    <row r="193" spans="1:3" x14ac:dyDescent="0.15">
      <c r="A193" s="495" t="s">
        <v>721</v>
      </c>
      <c r="B193" s="496" t="s">
        <v>26</v>
      </c>
      <c r="C193" s="497"/>
    </row>
    <row r="194" spans="1:3" x14ac:dyDescent="0.15">
      <c r="A194" s="495" t="s">
        <v>722</v>
      </c>
      <c r="B194" s="496" t="s">
        <v>27</v>
      </c>
      <c r="C194" s="497"/>
    </row>
    <row r="195" spans="1:3" x14ac:dyDescent="0.15">
      <c r="A195" s="495" t="s">
        <v>723</v>
      </c>
      <c r="B195" s="496" t="s">
        <v>724</v>
      </c>
      <c r="C195" s="497"/>
    </row>
    <row r="196" spans="1:3" x14ac:dyDescent="0.15">
      <c r="A196" s="495" t="s">
        <v>725</v>
      </c>
      <c r="B196" s="496" t="s">
        <v>726</v>
      </c>
      <c r="C196" s="497"/>
    </row>
    <row r="197" spans="1:3" x14ac:dyDescent="0.15">
      <c r="A197" s="495" t="s">
        <v>727</v>
      </c>
      <c r="B197" s="496" t="s">
        <v>728</v>
      </c>
      <c r="C197" s="497"/>
    </row>
    <row r="198" spans="1:3" x14ac:dyDescent="0.15">
      <c r="A198" s="495" t="s">
        <v>729</v>
      </c>
      <c r="B198" s="496" t="s">
        <v>29</v>
      </c>
      <c r="C198" s="497"/>
    </row>
    <row r="199" spans="1:3" x14ac:dyDescent="0.15">
      <c r="A199" s="495" t="s">
        <v>730</v>
      </c>
      <c r="B199" s="496" t="s">
        <v>30</v>
      </c>
      <c r="C199" s="497"/>
    </row>
    <row r="200" spans="1:3" x14ac:dyDescent="0.15">
      <c r="A200" s="495" t="s">
        <v>731</v>
      </c>
      <c r="B200" s="496" t="s">
        <v>611</v>
      </c>
      <c r="C200" s="497"/>
    </row>
    <row r="201" spans="1:3" x14ac:dyDescent="0.15">
      <c r="A201" s="495" t="s">
        <v>732</v>
      </c>
      <c r="B201" s="496" t="s">
        <v>245</v>
      </c>
      <c r="C201" s="497"/>
    </row>
    <row r="202" spans="1:3" x14ac:dyDescent="0.15">
      <c r="A202" s="495" t="s">
        <v>733</v>
      </c>
      <c r="B202" s="496" t="s">
        <v>31</v>
      </c>
      <c r="C202" s="497"/>
    </row>
    <row r="203" spans="1:3" x14ac:dyDescent="0.15">
      <c r="A203" s="495" t="s">
        <v>734</v>
      </c>
      <c r="B203" s="496" t="s">
        <v>32</v>
      </c>
      <c r="C203" s="497"/>
    </row>
    <row r="204" spans="1:3" x14ac:dyDescent="0.15">
      <c r="A204" s="495" t="s">
        <v>735</v>
      </c>
      <c r="B204" s="496" t="s">
        <v>1500</v>
      </c>
      <c r="C204" s="497"/>
    </row>
    <row r="205" spans="1:3" x14ac:dyDescent="0.15">
      <c r="C205" s="497"/>
    </row>
    <row r="206" spans="1:3" x14ac:dyDescent="0.15">
      <c r="C206" s="497"/>
    </row>
  </sheetData>
  <phoneticPr fontId="2"/>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7AB32-ACFB-44C6-A01A-35E2695525AC}">
  <dimension ref="B1:L206"/>
  <sheetViews>
    <sheetView zoomScale="90" zoomScaleNormal="90" workbookViewId="0"/>
  </sheetViews>
  <sheetFormatPr defaultRowHeight="13.5" x14ac:dyDescent="0.15"/>
  <cols>
    <col min="1" max="1" width="3.5" customWidth="1"/>
    <col min="2" max="2" width="8.75" style="495"/>
    <col min="3" max="3" width="14.5" style="496" customWidth="1"/>
    <col min="4" max="4" width="12.875" style="496" bestFit="1" customWidth="1"/>
    <col min="5" max="7" width="8.75" style="496"/>
    <col min="8" max="8" width="14.125" style="496" customWidth="1"/>
    <col min="9" max="11" width="8.75" style="496"/>
    <col min="12" max="12" width="13.125" style="496" customWidth="1"/>
  </cols>
  <sheetData>
    <row r="1" spans="2:12" x14ac:dyDescent="0.15">
      <c r="D1" s="497">
        <f>SUM(D5:D192)</f>
        <v>17948978.749000002</v>
      </c>
      <c r="F1" s="495"/>
      <c r="H1" s="497">
        <f>SUM(H5:H112)</f>
        <v>17948978.749000002</v>
      </c>
      <c r="J1" s="495"/>
      <c r="L1" s="497">
        <f>SUM(L5:L41)</f>
        <v>17948978.749000002</v>
      </c>
    </row>
    <row r="2" spans="2:12" x14ac:dyDescent="0.15">
      <c r="B2" s="499" t="s">
        <v>301</v>
      </c>
    </row>
    <row r="3" spans="2:12" x14ac:dyDescent="0.15">
      <c r="D3" s="496" t="s">
        <v>723</v>
      </c>
    </row>
    <row r="4" spans="2:12" ht="14.25" thickBot="1" x14ac:dyDescent="0.2">
      <c r="B4" s="495">
        <v>188</v>
      </c>
      <c r="D4" s="496" t="s">
        <v>724</v>
      </c>
      <c r="F4" s="495">
        <v>108</v>
      </c>
      <c r="J4" s="495">
        <v>37</v>
      </c>
      <c r="L4" s="497"/>
    </row>
    <row r="5" spans="2:12" x14ac:dyDescent="0.15">
      <c r="B5" s="500" t="s">
        <v>304</v>
      </c>
      <c r="C5" s="501" t="s">
        <v>305</v>
      </c>
      <c r="D5" s="647">
        <v>4109.241</v>
      </c>
      <c r="E5" s="517">
        <v>11</v>
      </c>
      <c r="F5" s="500">
        <v>11</v>
      </c>
      <c r="G5" s="501" t="s">
        <v>306</v>
      </c>
      <c r="H5" s="502">
        <f>SUMIF(E$5:E$192,F5,D$5:D$192)</f>
        <v>49116.654999999999</v>
      </c>
      <c r="I5" s="517">
        <v>1</v>
      </c>
      <c r="J5" s="500">
        <v>1</v>
      </c>
      <c r="K5" s="501" t="s">
        <v>235</v>
      </c>
      <c r="L5" s="502">
        <f>SUMIF(I$5:I$112,J5,H$5:H$112)</f>
        <v>69729.994999999995</v>
      </c>
    </row>
    <row r="6" spans="2:12" x14ac:dyDescent="0.15">
      <c r="B6" s="506" t="s">
        <v>307</v>
      </c>
      <c r="C6" s="496" t="s">
        <v>308</v>
      </c>
      <c r="D6" s="648">
        <v>434.226</v>
      </c>
      <c r="E6" s="517">
        <v>11</v>
      </c>
      <c r="F6" s="506">
        <v>12</v>
      </c>
      <c r="G6" s="496" t="s">
        <v>309</v>
      </c>
      <c r="H6" s="507">
        <f t="shared" ref="H6:H69" si="0">SUMIF(E$5:E$192,F6,D$5:D$192)</f>
        <v>11367.597</v>
      </c>
      <c r="I6" s="517">
        <v>1</v>
      </c>
      <c r="J6" s="506">
        <v>6</v>
      </c>
      <c r="K6" s="496" t="s">
        <v>86</v>
      </c>
      <c r="L6" s="507">
        <f t="shared" ref="L6:L41" si="1">SUMIF(I$5:I$112,J6,H$5:H$112)</f>
        <v>1477.48</v>
      </c>
    </row>
    <row r="7" spans="2:12" x14ac:dyDescent="0.15">
      <c r="B7" s="506" t="s">
        <v>311</v>
      </c>
      <c r="C7" s="496" t="s">
        <v>312</v>
      </c>
      <c r="D7" s="648">
        <v>26256.802</v>
      </c>
      <c r="E7" s="517">
        <v>11</v>
      </c>
      <c r="F7" s="506">
        <v>13</v>
      </c>
      <c r="G7" s="496" t="s">
        <v>313</v>
      </c>
      <c r="H7" s="507">
        <f t="shared" si="0"/>
        <v>1604.704</v>
      </c>
      <c r="I7" s="517">
        <v>1</v>
      </c>
      <c r="J7" s="506">
        <v>11</v>
      </c>
      <c r="K7" s="496" t="s">
        <v>87</v>
      </c>
      <c r="L7" s="507">
        <f t="shared" si="1"/>
        <v>229820.65300000005</v>
      </c>
    </row>
    <row r="8" spans="2:12" x14ac:dyDescent="0.15">
      <c r="B8" s="506" t="s">
        <v>315</v>
      </c>
      <c r="C8" s="496" t="s">
        <v>316</v>
      </c>
      <c r="D8" s="648">
        <v>4413.09</v>
      </c>
      <c r="E8" s="517">
        <v>11</v>
      </c>
      <c r="F8" s="506">
        <v>15</v>
      </c>
      <c r="G8" s="496" t="s">
        <v>317</v>
      </c>
      <c r="H8" s="507">
        <f t="shared" si="0"/>
        <v>1256.846</v>
      </c>
      <c r="I8" s="517">
        <v>1</v>
      </c>
      <c r="J8" s="506">
        <v>15</v>
      </c>
      <c r="K8" s="496" t="s">
        <v>88</v>
      </c>
      <c r="L8" s="507">
        <f t="shared" si="1"/>
        <v>52510.296000000002</v>
      </c>
    </row>
    <row r="9" spans="2:12" x14ac:dyDescent="0.15">
      <c r="B9" s="506" t="s">
        <v>319</v>
      </c>
      <c r="C9" s="496" t="s">
        <v>320</v>
      </c>
      <c r="D9" s="648">
        <v>247.67099999999999</v>
      </c>
      <c r="E9" s="517">
        <v>11</v>
      </c>
      <c r="F9" s="506">
        <v>17</v>
      </c>
      <c r="G9" s="496" t="s">
        <v>321</v>
      </c>
      <c r="H9" s="507">
        <f t="shared" si="0"/>
        <v>6384.1930000000002</v>
      </c>
      <c r="I9" s="517">
        <v>1</v>
      </c>
      <c r="J9" s="506">
        <v>16</v>
      </c>
      <c r="K9" s="496" t="s">
        <v>89</v>
      </c>
      <c r="L9" s="507">
        <f t="shared" si="1"/>
        <v>99920.676000000007</v>
      </c>
    </row>
    <row r="10" spans="2:12" x14ac:dyDescent="0.15">
      <c r="B10" s="506" t="s">
        <v>323</v>
      </c>
      <c r="C10" s="496" t="s">
        <v>324</v>
      </c>
      <c r="D10" s="648">
        <v>13655.625</v>
      </c>
      <c r="E10" s="517">
        <v>11</v>
      </c>
      <c r="F10" s="506">
        <v>61</v>
      </c>
      <c r="G10" s="496" t="s">
        <v>325</v>
      </c>
      <c r="H10" s="507">
        <f t="shared" si="0"/>
        <v>0</v>
      </c>
      <c r="I10" s="517">
        <v>6</v>
      </c>
      <c r="J10" s="506">
        <v>20</v>
      </c>
      <c r="K10" s="496" t="s">
        <v>90</v>
      </c>
      <c r="L10" s="507">
        <f t="shared" si="1"/>
        <v>117094.86499999999</v>
      </c>
    </row>
    <row r="11" spans="2:12" x14ac:dyDescent="0.15">
      <c r="B11" s="506" t="s">
        <v>327</v>
      </c>
      <c r="C11" s="496" t="s">
        <v>309</v>
      </c>
      <c r="D11" s="648">
        <v>11367.597</v>
      </c>
      <c r="E11" s="517">
        <v>12</v>
      </c>
      <c r="F11" s="506">
        <v>62</v>
      </c>
      <c r="G11" s="496" t="s">
        <v>328</v>
      </c>
      <c r="H11" s="507">
        <f t="shared" si="0"/>
        <v>1477.48</v>
      </c>
      <c r="I11" s="517">
        <v>6</v>
      </c>
      <c r="J11" s="506">
        <v>21</v>
      </c>
      <c r="K11" s="496" t="s">
        <v>91</v>
      </c>
      <c r="L11" s="507">
        <f t="shared" si="1"/>
        <v>7177.6799999999994</v>
      </c>
    </row>
    <row r="12" spans="2:12" x14ac:dyDescent="0.15">
      <c r="B12" s="506" t="s">
        <v>330</v>
      </c>
      <c r="C12" s="496" t="s">
        <v>313</v>
      </c>
      <c r="D12" s="648">
        <v>1604.704</v>
      </c>
      <c r="E12" s="517">
        <v>13</v>
      </c>
      <c r="F12" s="506">
        <v>111</v>
      </c>
      <c r="G12" s="496" t="s">
        <v>331</v>
      </c>
      <c r="H12" s="507">
        <f t="shared" si="0"/>
        <v>208051.77400000003</v>
      </c>
      <c r="I12" s="517">
        <v>11</v>
      </c>
      <c r="J12" s="506">
        <v>22</v>
      </c>
      <c r="K12" s="496" t="s">
        <v>236</v>
      </c>
      <c r="L12" s="507">
        <f t="shared" si="1"/>
        <v>353268.41200000001</v>
      </c>
    </row>
    <row r="13" spans="2:12" x14ac:dyDescent="0.15">
      <c r="B13" s="506" t="s">
        <v>333</v>
      </c>
      <c r="C13" s="496" t="s">
        <v>334</v>
      </c>
      <c r="D13" s="648">
        <v>498.97699999999998</v>
      </c>
      <c r="E13" s="517">
        <v>15</v>
      </c>
      <c r="F13" s="506">
        <v>112</v>
      </c>
      <c r="G13" s="496" t="s">
        <v>335</v>
      </c>
      <c r="H13" s="507">
        <f t="shared" si="0"/>
        <v>17012.233</v>
      </c>
      <c r="I13" s="517">
        <v>11</v>
      </c>
      <c r="J13" s="506">
        <v>25</v>
      </c>
      <c r="K13" s="496" t="s">
        <v>237</v>
      </c>
      <c r="L13" s="507">
        <f t="shared" si="1"/>
        <v>101420.99099999999</v>
      </c>
    </row>
    <row r="14" spans="2:12" x14ac:dyDescent="0.15">
      <c r="B14" s="506" t="s">
        <v>337</v>
      </c>
      <c r="C14" s="496" t="s">
        <v>338</v>
      </c>
      <c r="D14" s="648">
        <v>534.553</v>
      </c>
      <c r="E14" s="517">
        <v>15</v>
      </c>
      <c r="F14" s="506">
        <v>113</v>
      </c>
      <c r="G14" s="496" t="s">
        <v>339</v>
      </c>
      <c r="H14" s="507">
        <f t="shared" si="0"/>
        <v>4756.6459999999997</v>
      </c>
      <c r="I14" s="517">
        <v>11</v>
      </c>
      <c r="J14" s="506">
        <v>26</v>
      </c>
      <c r="K14" s="496" t="s">
        <v>92</v>
      </c>
      <c r="L14" s="507">
        <f t="shared" si="1"/>
        <v>186121.70699999999</v>
      </c>
    </row>
    <row r="15" spans="2:12" x14ac:dyDescent="0.15">
      <c r="B15" s="506" t="s">
        <v>341</v>
      </c>
      <c r="C15" s="496" t="s">
        <v>342</v>
      </c>
      <c r="D15" s="648">
        <v>223.316</v>
      </c>
      <c r="E15" s="517">
        <v>15</v>
      </c>
      <c r="F15" s="506">
        <v>114</v>
      </c>
      <c r="G15" s="496" t="s">
        <v>343</v>
      </c>
      <c r="H15" s="507">
        <f t="shared" si="0"/>
        <v>0</v>
      </c>
      <c r="I15" s="517">
        <v>11</v>
      </c>
      <c r="J15" s="506">
        <v>27</v>
      </c>
      <c r="K15" s="496" t="s">
        <v>93</v>
      </c>
      <c r="L15" s="507">
        <f t="shared" si="1"/>
        <v>81539.10100000001</v>
      </c>
    </row>
    <row r="16" spans="2:12" x14ac:dyDescent="0.15">
      <c r="B16" s="506" t="s">
        <v>345</v>
      </c>
      <c r="C16" s="496" t="s">
        <v>346</v>
      </c>
      <c r="D16" s="648">
        <v>3945.8</v>
      </c>
      <c r="E16" s="517">
        <v>17</v>
      </c>
      <c r="F16" s="506">
        <v>151</v>
      </c>
      <c r="G16" s="496" t="s">
        <v>347</v>
      </c>
      <c r="H16" s="507">
        <f t="shared" si="0"/>
        <v>34589.671999999999</v>
      </c>
      <c r="I16" s="517">
        <v>15</v>
      </c>
      <c r="J16" s="506">
        <v>28</v>
      </c>
      <c r="K16" s="496" t="s">
        <v>94</v>
      </c>
      <c r="L16" s="507">
        <f t="shared" si="1"/>
        <v>281281.81400000001</v>
      </c>
    </row>
    <row r="17" spans="2:12" x14ac:dyDescent="0.15">
      <c r="B17" s="506" t="s">
        <v>349</v>
      </c>
      <c r="C17" s="496" t="s">
        <v>350</v>
      </c>
      <c r="D17" s="648">
        <v>2438.393</v>
      </c>
      <c r="E17" s="517">
        <v>17</v>
      </c>
      <c r="F17" s="506">
        <v>152</v>
      </c>
      <c r="G17" s="496" t="s">
        <v>351</v>
      </c>
      <c r="H17" s="507">
        <f t="shared" si="0"/>
        <v>17920.624</v>
      </c>
      <c r="I17" s="517">
        <v>15</v>
      </c>
      <c r="J17" s="506">
        <v>29</v>
      </c>
      <c r="K17" s="496" t="s">
        <v>1</v>
      </c>
      <c r="L17" s="507">
        <f t="shared" si="1"/>
        <v>192077.772</v>
      </c>
    </row>
    <row r="18" spans="2:12" x14ac:dyDescent="0.15">
      <c r="B18" s="506" t="s">
        <v>353</v>
      </c>
      <c r="C18" s="496" t="s">
        <v>325</v>
      </c>
      <c r="D18" s="648">
        <v>0</v>
      </c>
      <c r="E18" s="517">
        <v>61</v>
      </c>
      <c r="F18" s="506">
        <v>161</v>
      </c>
      <c r="G18" s="496" t="s">
        <v>354</v>
      </c>
      <c r="H18" s="507">
        <f t="shared" si="0"/>
        <v>17291.510999999999</v>
      </c>
      <c r="I18" s="517">
        <v>16</v>
      </c>
      <c r="J18" s="506">
        <v>30</v>
      </c>
      <c r="K18" s="496" t="s">
        <v>2</v>
      </c>
      <c r="L18" s="507">
        <f t="shared" si="1"/>
        <v>481336.73</v>
      </c>
    </row>
    <row r="19" spans="2:12" x14ac:dyDescent="0.15">
      <c r="B19" s="506" t="s">
        <v>355</v>
      </c>
      <c r="C19" s="496" t="s">
        <v>356</v>
      </c>
      <c r="D19" s="648">
        <v>1401.586</v>
      </c>
      <c r="E19" s="517">
        <v>62</v>
      </c>
      <c r="F19" s="506">
        <v>162</v>
      </c>
      <c r="G19" s="496" t="s">
        <v>357</v>
      </c>
      <c r="H19" s="507">
        <f t="shared" si="0"/>
        <v>20188.136999999999</v>
      </c>
      <c r="I19" s="517">
        <v>16</v>
      </c>
      <c r="J19" s="506">
        <v>31</v>
      </c>
      <c r="K19" s="496" t="s">
        <v>3</v>
      </c>
      <c r="L19" s="507">
        <f t="shared" si="1"/>
        <v>102983.257</v>
      </c>
    </row>
    <row r="20" spans="2:12" x14ac:dyDescent="0.15">
      <c r="B20" s="506" t="s">
        <v>358</v>
      </c>
      <c r="C20" s="496" t="s">
        <v>359</v>
      </c>
      <c r="D20" s="648">
        <v>75.894000000000005</v>
      </c>
      <c r="E20" s="517">
        <v>62</v>
      </c>
      <c r="F20" s="506">
        <v>163</v>
      </c>
      <c r="G20" s="496" t="s">
        <v>360</v>
      </c>
      <c r="H20" s="507">
        <f t="shared" si="0"/>
        <v>12842.213</v>
      </c>
      <c r="I20" s="517">
        <v>16</v>
      </c>
      <c r="J20" s="506">
        <v>32</v>
      </c>
      <c r="K20" s="496" t="s">
        <v>95</v>
      </c>
      <c r="L20" s="507">
        <f t="shared" si="1"/>
        <v>76006.524000000005</v>
      </c>
    </row>
    <row r="21" spans="2:12" x14ac:dyDescent="0.15">
      <c r="B21" s="506" t="s">
        <v>361</v>
      </c>
      <c r="C21" s="496" t="s">
        <v>362</v>
      </c>
      <c r="D21" s="648">
        <v>24141.399000000001</v>
      </c>
      <c r="E21" s="517">
        <v>111</v>
      </c>
      <c r="F21" s="506">
        <v>164</v>
      </c>
      <c r="G21" s="496" t="s">
        <v>363</v>
      </c>
      <c r="H21" s="507">
        <f t="shared" si="0"/>
        <v>49598.815000000002</v>
      </c>
      <c r="I21" s="517">
        <v>16</v>
      </c>
      <c r="J21" s="506">
        <v>33</v>
      </c>
      <c r="K21" s="496" t="s">
        <v>96</v>
      </c>
      <c r="L21" s="507">
        <f t="shared" si="1"/>
        <v>358270.04000000004</v>
      </c>
    </row>
    <row r="22" spans="2:12" x14ac:dyDescent="0.15">
      <c r="B22" s="506" t="s">
        <v>364</v>
      </c>
      <c r="C22" s="496" t="s">
        <v>365</v>
      </c>
      <c r="D22" s="648">
        <v>9581.8289999999997</v>
      </c>
      <c r="E22" s="517">
        <v>111</v>
      </c>
      <c r="F22" s="506">
        <v>191</v>
      </c>
      <c r="G22" s="496" t="s">
        <v>366</v>
      </c>
      <c r="H22" s="507">
        <f t="shared" si="0"/>
        <v>52868.758000000002</v>
      </c>
      <c r="I22" s="518">
        <v>39</v>
      </c>
      <c r="J22" s="506">
        <v>34</v>
      </c>
      <c r="K22" s="496" t="s">
        <v>116</v>
      </c>
      <c r="L22" s="507">
        <f t="shared" si="1"/>
        <v>21725.741999999998</v>
      </c>
    </row>
    <row r="23" spans="2:12" x14ac:dyDescent="0.15">
      <c r="B23" s="506" t="s">
        <v>367</v>
      </c>
      <c r="C23" s="496" t="s">
        <v>368</v>
      </c>
      <c r="D23" s="648">
        <v>5363.884</v>
      </c>
      <c r="E23" s="517">
        <v>111</v>
      </c>
      <c r="F23" s="506">
        <v>201</v>
      </c>
      <c r="G23" s="496" t="s">
        <v>369</v>
      </c>
      <c r="H23" s="507">
        <f t="shared" si="0"/>
        <v>1328.5340000000001</v>
      </c>
      <c r="I23" s="517">
        <v>20</v>
      </c>
      <c r="J23" s="506">
        <v>35</v>
      </c>
      <c r="K23" s="496" t="s">
        <v>238</v>
      </c>
      <c r="L23" s="507">
        <f t="shared" si="1"/>
        <v>2069883.6400000001</v>
      </c>
    </row>
    <row r="24" spans="2:12" x14ac:dyDescent="0.15">
      <c r="B24" s="506" t="s">
        <v>370</v>
      </c>
      <c r="C24" s="496" t="s">
        <v>371</v>
      </c>
      <c r="D24" s="648">
        <v>78811.322</v>
      </c>
      <c r="E24" s="517">
        <v>111</v>
      </c>
      <c r="F24" s="506">
        <v>202</v>
      </c>
      <c r="G24" s="496" t="s">
        <v>372</v>
      </c>
      <c r="H24" s="507">
        <f t="shared" si="0"/>
        <v>10862.963</v>
      </c>
      <c r="I24" s="517">
        <v>20</v>
      </c>
      <c r="J24" s="506">
        <v>39</v>
      </c>
      <c r="K24" s="496" t="s">
        <v>4</v>
      </c>
      <c r="L24" s="507">
        <f t="shared" si="1"/>
        <v>146102.49100000001</v>
      </c>
    </row>
    <row r="25" spans="2:12" x14ac:dyDescent="0.15">
      <c r="B25" s="506" t="s">
        <v>373</v>
      </c>
      <c r="C25" s="496" t="s">
        <v>374</v>
      </c>
      <c r="D25" s="648">
        <v>5556.1450000000004</v>
      </c>
      <c r="E25" s="517">
        <v>111</v>
      </c>
      <c r="F25" s="506">
        <v>203</v>
      </c>
      <c r="G25" s="496" t="s">
        <v>375</v>
      </c>
      <c r="H25" s="507">
        <f t="shared" si="0"/>
        <v>1434.876</v>
      </c>
      <c r="I25" s="517">
        <v>20</v>
      </c>
      <c r="J25" s="506">
        <v>41</v>
      </c>
      <c r="K25" s="496" t="s">
        <v>97</v>
      </c>
      <c r="L25" s="507">
        <f t="shared" si="1"/>
        <v>1138973.7169999999</v>
      </c>
    </row>
    <row r="26" spans="2:12" x14ac:dyDescent="0.15">
      <c r="B26" s="506" t="s">
        <v>376</v>
      </c>
      <c r="C26" s="496" t="s">
        <v>377</v>
      </c>
      <c r="D26" s="648">
        <v>26275.87</v>
      </c>
      <c r="E26" s="517">
        <v>111</v>
      </c>
      <c r="F26" s="506">
        <v>204</v>
      </c>
      <c r="G26" s="496" t="s">
        <v>378</v>
      </c>
      <c r="H26" s="507">
        <f t="shared" si="0"/>
        <v>13461.566999999999</v>
      </c>
      <c r="I26" s="517">
        <v>20</v>
      </c>
      <c r="J26" s="506">
        <v>46</v>
      </c>
      <c r="K26" s="496" t="s">
        <v>239</v>
      </c>
      <c r="L26" s="507">
        <f t="shared" si="1"/>
        <v>58496.967000000004</v>
      </c>
    </row>
    <row r="27" spans="2:12" x14ac:dyDescent="0.15">
      <c r="B27" s="506" t="s">
        <v>379</v>
      </c>
      <c r="C27" s="496" t="s">
        <v>380</v>
      </c>
      <c r="D27" s="648">
        <v>58321.324999999997</v>
      </c>
      <c r="E27" s="517">
        <v>111</v>
      </c>
      <c r="F27" s="506">
        <v>205</v>
      </c>
      <c r="G27" s="496" t="s">
        <v>381</v>
      </c>
      <c r="H27" s="507">
        <f t="shared" si="0"/>
        <v>8422.6090000000004</v>
      </c>
      <c r="I27" s="517">
        <v>20</v>
      </c>
      <c r="J27" s="506">
        <v>47</v>
      </c>
      <c r="K27" s="496" t="s">
        <v>5</v>
      </c>
      <c r="L27" s="507">
        <f t="shared" si="1"/>
        <v>21033.559000000001</v>
      </c>
    </row>
    <row r="28" spans="2:12" x14ac:dyDescent="0.15">
      <c r="B28" s="506" t="s">
        <v>382</v>
      </c>
      <c r="C28" s="496" t="s">
        <v>383</v>
      </c>
      <c r="D28" s="648">
        <v>6222.7719999999999</v>
      </c>
      <c r="E28" s="517">
        <v>112</v>
      </c>
      <c r="F28" s="506">
        <v>206</v>
      </c>
      <c r="G28" s="496" t="s">
        <v>384</v>
      </c>
      <c r="H28" s="507">
        <f t="shared" si="0"/>
        <v>9723.1919999999991</v>
      </c>
      <c r="I28" s="517">
        <v>20</v>
      </c>
      <c r="J28" s="506">
        <v>48</v>
      </c>
      <c r="K28" s="496" t="s">
        <v>6</v>
      </c>
      <c r="L28" s="507">
        <f t="shared" si="1"/>
        <v>157854.601</v>
      </c>
    </row>
    <row r="29" spans="2:12" x14ac:dyDescent="0.15">
      <c r="B29" s="506" t="s">
        <v>385</v>
      </c>
      <c r="C29" s="496" t="s">
        <v>386</v>
      </c>
      <c r="D29" s="648">
        <v>10789.460999999999</v>
      </c>
      <c r="E29" s="517">
        <v>112</v>
      </c>
      <c r="F29" s="506">
        <v>207</v>
      </c>
      <c r="G29" s="496" t="s">
        <v>387</v>
      </c>
      <c r="H29" s="507">
        <f t="shared" si="0"/>
        <v>37614.953000000001</v>
      </c>
      <c r="I29" s="517">
        <v>20</v>
      </c>
      <c r="J29" s="506">
        <v>51</v>
      </c>
      <c r="K29" s="496" t="s">
        <v>98</v>
      </c>
      <c r="L29" s="507">
        <f t="shared" si="1"/>
        <v>3225765.4</v>
      </c>
    </row>
    <row r="30" spans="2:12" x14ac:dyDescent="0.15">
      <c r="B30" s="506" t="s">
        <v>388</v>
      </c>
      <c r="C30" s="496" t="s">
        <v>339</v>
      </c>
      <c r="D30" s="648">
        <v>4756.6459999999997</v>
      </c>
      <c r="E30" s="517">
        <v>113</v>
      </c>
      <c r="F30" s="506">
        <v>208</v>
      </c>
      <c r="G30" s="496" t="s">
        <v>389</v>
      </c>
      <c r="H30" s="507">
        <f t="shared" si="0"/>
        <v>34246.171000000002</v>
      </c>
      <c r="I30" s="517">
        <v>20</v>
      </c>
      <c r="J30" s="506">
        <v>53</v>
      </c>
      <c r="K30" s="496" t="s">
        <v>7</v>
      </c>
      <c r="L30" s="507">
        <f t="shared" si="1"/>
        <v>555138.71500000008</v>
      </c>
    </row>
    <row r="31" spans="2:12" x14ac:dyDescent="0.15">
      <c r="B31" s="506" t="s">
        <v>390</v>
      </c>
      <c r="C31" s="496" t="s">
        <v>343</v>
      </c>
      <c r="D31" s="648">
        <v>0</v>
      </c>
      <c r="E31" s="517">
        <v>114</v>
      </c>
      <c r="F31" s="506">
        <v>211</v>
      </c>
      <c r="G31" s="496" t="s">
        <v>391</v>
      </c>
      <c r="H31" s="507">
        <f t="shared" si="0"/>
        <v>4926.1229999999996</v>
      </c>
      <c r="I31" s="517">
        <v>21</v>
      </c>
      <c r="J31" s="506">
        <v>55</v>
      </c>
      <c r="K31" s="496" t="s">
        <v>99</v>
      </c>
      <c r="L31" s="507">
        <f t="shared" si="1"/>
        <v>266020.11100000003</v>
      </c>
    </row>
    <row r="32" spans="2:12" x14ac:dyDescent="0.15">
      <c r="B32" s="506" t="s">
        <v>392</v>
      </c>
      <c r="C32" s="496" t="s">
        <v>393</v>
      </c>
      <c r="D32" s="648">
        <v>3117.431</v>
      </c>
      <c r="E32" s="517">
        <v>151</v>
      </c>
      <c r="F32" s="506">
        <v>212</v>
      </c>
      <c r="G32" s="496" t="s">
        <v>394</v>
      </c>
      <c r="H32" s="507">
        <f t="shared" si="0"/>
        <v>2251.5569999999998</v>
      </c>
      <c r="I32" s="517">
        <v>21</v>
      </c>
      <c r="J32" s="506">
        <v>57</v>
      </c>
      <c r="K32" s="496" t="s">
        <v>100</v>
      </c>
      <c r="L32" s="507">
        <f t="shared" si="1"/>
        <v>1030525.5260000001</v>
      </c>
    </row>
    <row r="33" spans="2:12" x14ac:dyDescent="0.15">
      <c r="B33" s="506" t="s">
        <v>395</v>
      </c>
      <c r="C33" s="496" t="s">
        <v>396</v>
      </c>
      <c r="D33" s="648">
        <v>6804.6850000000004</v>
      </c>
      <c r="E33" s="517">
        <v>151</v>
      </c>
      <c r="F33" s="506">
        <v>221</v>
      </c>
      <c r="G33" s="496" t="s">
        <v>397</v>
      </c>
      <c r="H33" s="507">
        <f t="shared" si="0"/>
        <v>295668.81800000003</v>
      </c>
      <c r="I33" s="517">
        <v>22</v>
      </c>
      <c r="J33" s="506">
        <v>59</v>
      </c>
      <c r="K33" s="496" t="s">
        <v>101</v>
      </c>
      <c r="L33" s="507">
        <f t="shared" si="1"/>
        <v>542268.71499999997</v>
      </c>
    </row>
    <row r="34" spans="2:12" x14ac:dyDescent="0.15">
      <c r="B34" s="506" t="s">
        <v>398</v>
      </c>
      <c r="C34" s="496" t="s">
        <v>399</v>
      </c>
      <c r="D34" s="648">
        <v>1596.252</v>
      </c>
      <c r="E34" s="517">
        <v>151</v>
      </c>
      <c r="F34" s="506">
        <v>222</v>
      </c>
      <c r="G34" s="496" t="s">
        <v>400</v>
      </c>
      <c r="H34" s="507">
        <f t="shared" si="0"/>
        <v>57599.594000000005</v>
      </c>
      <c r="I34" s="517">
        <v>22</v>
      </c>
      <c r="J34" s="506">
        <v>61</v>
      </c>
      <c r="K34" s="496" t="s">
        <v>8</v>
      </c>
      <c r="L34" s="507">
        <f t="shared" si="1"/>
        <v>404884.01500000001</v>
      </c>
    </row>
    <row r="35" spans="2:12" x14ac:dyDescent="0.15">
      <c r="B35" s="506" t="s">
        <v>401</v>
      </c>
      <c r="C35" s="496" t="s">
        <v>402</v>
      </c>
      <c r="D35" s="648">
        <v>15961.69</v>
      </c>
      <c r="E35" s="517">
        <v>151</v>
      </c>
      <c r="F35" s="506">
        <v>231</v>
      </c>
      <c r="G35" s="496" t="s">
        <v>403</v>
      </c>
      <c r="H35" s="507">
        <f t="shared" si="0"/>
        <v>7790.2059999999992</v>
      </c>
      <c r="I35" s="518">
        <v>39</v>
      </c>
      <c r="J35" s="506">
        <v>63</v>
      </c>
      <c r="K35" s="496" t="s">
        <v>102</v>
      </c>
      <c r="L35" s="507">
        <f t="shared" si="1"/>
        <v>1360720.8760000002</v>
      </c>
    </row>
    <row r="36" spans="2:12" x14ac:dyDescent="0.15">
      <c r="B36" s="506" t="s">
        <v>404</v>
      </c>
      <c r="C36" s="496" t="s">
        <v>405</v>
      </c>
      <c r="D36" s="648">
        <v>7109.6139999999996</v>
      </c>
      <c r="E36" s="517">
        <v>151</v>
      </c>
      <c r="F36" s="506">
        <v>251</v>
      </c>
      <c r="G36" s="496" t="s">
        <v>406</v>
      </c>
      <c r="H36" s="507">
        <f t="shared" si="0"/>
        <v>11941.467000000001</v>
      </c>
      <c r="I36" s="517">
        <v>25</v>
      </c>
      <c r="J36" s="506">
        <v>64</v>
      </c>
      <c r="K36" s="496" t="s">
        <v>103</v>
      </c>
      <c r="L36" s="507">
        <f t="shared" si="1"/>
        <v>1630214.102</v>
      </c>
    </row>
    <row r="37" spans="2:12" x14ac:dyDescent="0.15">
      <c r="B37" s="506" t="s">
        <v>407</v>
      </c>
      <c r="C37" s="496" t="s">
        <v>408</v>
      </c>
      <c r="D37" s="648">
        <v>4262.6239999999998</v>
      </c>
      <c r="E37" s="517">
        <v>152</v>
      </c>
      <c r="F37" s="506">
        <v>252</v>
      </c>
      <c r="G37" s="496" t="s">
        <v>409</v>
      </c>
      <c r="H37" s="507">
        <f t="shared" si="0"/>
        <v>21726.028999999999</v>
      </c>
      <c r="I37" s="517">
        <v>25</v>
      </c>
      <c r="J37" s="506">
        <v>65</v>
      </c>
      <c r="K37" s="496" t="s">
        <v>240</v>
      </c>
      <c r="L37" s="507">
        <f t="shared" si="1"/>
        <v>112298.068</v>
      </c>
    </row>
    <row r="38" spans="2:12" x14ac:dyDescent="0.15">
      <c r="B38" s="506" t="s">
        <v>410</v>
      </c>
      <c r="C38" s="496" t="s">
        <v>411</v>
      </c>
      <c r="D38" s="648">
        <v>1292.3320000000001</v>
      </c>
      <c r="E38" s="517">
        <v>152</v>
      </c>
      <c r="F38" s="506">
        <v>253</v>
      </c>
      <c r="G38" s="496" t="s">
        <v>412</v>
      </c>
      <c r="H38" s="507">
        <f t="shared" si="0"/>
        <v>30774.513999999999</v>
      </c>
      <c r="I38" s="517">
        <v>25</v>
      </c>
      <c r="J38" s="506">
        <v>66</v>
      </c>
      <c r="K38" s="496" t="s">
        <v>241</v>
      </c>
      <c r="L38" s="507">
        <f t="shared" si="1"/>
        <v>1703038.5919999999</v>
      </c>
    </row>
    <row r="39" spans="2:12" x14ac:dyDescent="0.15">
      <c r="B39" s="506" t="s">
        <v>413</v>
      </c>
      <c r="C39" s="496" t="s">
        <v>414</v>
      </c>
      <c r="D39" s="648">
        <v>12365.668</v>
      </c>
      <c r="E39" s="517">
        <v>152</v>
      </c>
      <c r="F39" s="506">
        <v>259</v>
      </c>
      <c r="G39" s="496" t="s">
        <v>415</v>
      </c>
      <c r="H39" s="507">
        <f t="shared" si="0"/>
        <v>36978.981</v>
      </c>
      <c r="I39" s="517">
        <v>25</v>
      </c>
      <c r="J39" s="506">
        <v>67</v>
      </c>
      <c r="K39" s="496" t="s">
        <v>242</v>
      </c>
      <c r="L39" s="507">
        <f t="shared" si="1"/>
        <v>709479.27899999986</v>
      </c>
    </row>
    <row r="40" spans="2:12" x14ac:dyDescent="0.15">
      <c r="B40" s="506" t="s">
        <v>416</v>
      </c>
      <c r="C40" s="496" t="s">
        <v>417</v>
      </c>
      <c r="D40" s="648">
        <v>4962.3540000000003</v>
      </c>
      <c r="E40" s="517">
        <v>161</v>
      </c>
      <c r="F40" s="506">
        <v>261</v>
      </c>
      <c r="G40" s="496" t="s">
        <v>418</v>
      </c>
      <c r="H40" s="507">
        <f t="shared" si="0"/>
        <v>13169.013999999999</v>
      </c>
      <c r="I40" s="517">
        <v>26</v>
      </c>
      <c r="J40" s="506">
        <v>68</v>
      </c>
      <c r="K40" s="496" t="s">
        <v>243</v>
      </c>
      <c r="L40" s="507">
        <f t="shared" si="1"/>
        <v>0</v>
      </c>
    </row>
    <row r="41" spans="2:12" ht="14.25" thickBot="1" x14ac:dyDescent="0.2">
      <c r="B41" s="506" t="s">
        <v>419</v>
      </c>
      <c r="C41" s="496" t="s">
        <v>420</v>
      </c>
      <c r="D41" s="648">
        <v>12329.156999999999</v>
      </c>
      <c r="E41" s="517">
        <v>161</v>
      </c>
      <c r="F41" s="506">
        <v>262</v>
      </c>
      <c r="G41" s="496" t="s">
        <v>421</v>
      </c>
      <c r="H41" s="507">
        <f t="shared" si="0"/>
        <v>83634.57699999999</v>
      </c>
      <c r="I41" s="517">
        <v>26</v>
      </c>
      <c r="J41" s="515">
        <v>69</v>
      </c>
      <c r="K41" s="516" t="s">
        <v>244</v>
      </c>
      <c r="L41" s="512">
        <f t="shared" si="1"/>
        <v>2516.64</v>
      </c>
    </row>
    <row r="42" spans="2:12" x14ac:dyDescent="0.15">
      <c r="B42" s="506" t="s">
        <v>422</v>
      </c>
      <c r="C42" s="496" t="s">
        <v>357</v>
      </c>
      <c r="D42" s="648">
        <v>20188.136999999999</v>
      </c>
      <c r="E42" s="517">
        <v>162</v>
      </c>
      <c r="F42" s="506">
        <v>263</v>
      </c>
      <c r="G42" s="496" t="s">
        <v>423</v>
      </c>
      <c r="H42" s="507">
        <f t="shared" si="0"/>
        <v>62110.294000000002</v>
      </c>
      <c r="I42" s="517">
        <v>26</v>
      </c>
      <c r="J42" s="495"/>
    </row>
    <row r="43" spans="2:12" x14ac:dyDescent="0.15">
      <c r="B43" s="506" t="s">
        <v>424</v>
      </c>
      <c r="C43" s="496" t="s">
        <v>425</v>
      </c>
      <c r="D43" s="648">
        <v>2588.5770000000002</v>
      </c>
      <c r="E43" s="517">
        <v>163</v>
      </c>
      <c r="F43" s="506">
        <v>269</v>
      </c>
      <c r="G43" s="496" t="s">
        <v>426</v>
      </c>
      <c r="H43" s="507">
        <f t="shared" si="0"/>
        <v>27207.822</v>
      </c>
      <c r="I43" s="517">
        <v>26</v>
      </c>
      <c r="J43" s="495"/>
    </row>
    <row r="44" spans="2:12" x14ac:dyDescent="0.15">
      <c r="B44" s="506" t="s">
        <v>427</v>
      </c>
      <c r="C44" s="496" t="s">
        <v>428</v>
      </c>
      <c r="D44" s="648">
        <v>6844.1809999999996</v>
      </c>
      <c r="E44" s="517">
        <v>163</v>
      </c>
      <c r="F44" s="506">
        <v>271</v>
      </c>
      <c r="G44" s="496" t="s">
        <v>429</v>
      </c>
      <c r="H44" s="507">
        <f t="shared" si="0"/>
        <v>8427.3310000000001</v>
      </c>
      <c r="I44" s="517">
        <v>27</v>
      </c>
      <c r="J44" s="495"/>
    </row>
    <row r="45" spans="2:12" x14ac:dyDescent="0.15">
      <c r="B45" s="506" t="s">
        <v>430</v>
      </c>
      <c r="C45" s="496" t="s">
        <v>431</v>
      </c>
      <c r="D45" s="648">
        <v>3409.4549999999999</v>
      </c>
      <c r="E45" s="517">
        <v>163</v>
      </c>
      <c r="F45" s="506">
        <v>272</v>
      </c>
      <c r="G45" s="496" t="s">
        <v>432</v>
      </c>
      <c r="H45" s="507">
        <f t="shared" si="0"/>
        <v>73111.77</v>
      </c>
      <c r="I45" s="517">
        <v>27</v>
      </c>
      <c r="J45" s="495"/>
    </row>
    <row r="46" spans="2:12" x14ac:dyDescent="0.15">
      <c r="B46" s="506" t="s">
        <v>433</v>
      </c>
      <c r="C46" s="496" t="s">
        <v>434</v>
      </c>
      <c r="D46" s="648">
        <v>33562.97</v>
      </c>
      <c r="E46" s="517">
        <v>164</v>
      </c>
      <c r="F46" s="506">
        <v>281</v>
      </c>
      <c r="G46" s="496" t="s">
        <v>435</v>
      </c>
      <c r="H46" s="507">
        <f t="shared" si="0"/>
        <v>39322.021999999997</v>
      </c>
      <c r="I46" s="517">
        <v>28</v>
      </c>
      <c r="J46" s="495"/>
    </row>
    <row r="47" spans="2:12" x14ac:dyDescent="0.15">
      <c r="B47" s="506" t="s">
        <v>436</v>
      </c>
      <c r="C47" s="496" t="s">
        <v>437</v>
      </c>
      <c r="D47" s="648">
        <v>16035.844999999999</v>
      </c>
      <c r="E47" s="517">
        <v>164</v>
      </c>
      <c r="F47" s="506">
        <v>289</v>
      </c>
      <c r="G47" s="496" t="s">
        <v>438</v>
      </c>
      <c r="H47" s="507">
        <f t="shared" si="0"/>
        <v>241959.79200000002</v>
      </c>
      <c r="I47" s="517">
        <v>28</v>
      </c>
      <c r="J47" s="495"/>
    </row>
    <row r="48" spans="2:12" x14ac:dyDescent="0.15">
      <c r="B48" s="506" t="s">
        <v>439</v>
      </c>
      <c r="C48" s="496" t="s">
        <v>366</v>
      </c>
      <c r="D48" s="648">
        <v>52868.758000000002</v>
      </c>
      <c r="E48" s="517">
        <v>191</v>
      </c>
      <c r="F48" s="506">
        <v>291</v>
      </c>
      <c r="G48" s="496" t="s">
        <v>1</v>
      </c>
      <c r="H48" s="507">
        <f t="shared" si="0"/>
        <v>192077.772</v>
      </c>
      <c r="I48" s="517">
        <v>29</v>
      </c>
      <c r="J48" s="495"/>
    </row>
    <row r="49" spans="2:10" x14ac:dyDescent="0.15">
      <c r="B49" s="506" t="s">
        <v>440</v>
      </c>
      <c r="C49" s="496" t="s">
        <v>369</v>
      </c>
      <c r="D49" s="648">
        <v>1328.5340000000001</v>
      </c>
      <c r="E49" s="517">
        <v>201</v>
      </c>
      <c r="F49" s="506">
        <v>301</v>
      </c>
      <c r="G49" s="496" t="s">
        <v>2</v>
      </c>
      <c r="H49" s="507">
        <f t="shared" si="0"/>
        <v>481336.73</v>
      </c>
      <c r="I49" s="517">
        <v>30</v>
      </c>
      <c r="J49" s="495"/>
    </row>
    <row r="50" spans="2:10" x14ac:dyDescent="0.15">
      <c r="B50" s="506" t="s">
        <v>441</v>
      </c>
      <c r="C50" s="496" t="s">
        <v>442</v>
      </c>
      <c r="D50" s="648">
        <v>892.54600000000005</v>
      </c>
      <c r="E50" s="517">
        <v>202</v>
      </c>
      <c r="F50" s="506">
        <v>311</v>
      </c>
      <c r="G50" s="496" t="s">
        <v>3</v>
      </c>
      <c r="H50" s="507">
        <f t="shared" si="0"/>
        <v>102983.257</v>
      </c>
      <c r="I50" s="517">
        <v>31</v>
      </c>
      <c r="J50" s="495"/>
    </row>
    <row r="51" spans="2:10" x14ac:dyDescent="0.15">
      <c r="B51" s="506" t="s">
        <v>443</v>
      </c>
      <c r="C51" s="496" t="s">
        <v>444</v>
      </c>
      <c r="D51" s="648">
        <v>9970.4169999999995</v>
      </c>
      <c r="E51" s="517">
        <v>202</v>
      </c>
      <c r="F51" s="506">
        <v>321</v>
      </c>
      <c r="G51" s="496" t="s">
        <v>445</v>
      </c>
      <c r="H51" s="507">
        <f t="shared" si="0"/>
        <v>19091.039000000001</v>
      </c>
      <c r="I51" s="517">
        <v>32</v>
      </c>
      <c r="J51" s="495"/>
    </row>
    <row r="52" spans="2:10" x14ac:dyDescent="0.15">
      <c r="B52" s="506" t="s">
        <v>446</v>
      </c>
      <c r="C52" s="496" t="s">
        <v>375</v>
      </c>
      <c r="D52" s="648">
        <v>1434.876</v>
      </c>
      <c r="E52" s="517">
        <v>203</v>
      </c>
      <c r="F52" s="506">
        <v>329</v>
      </c>
      <c r="G52" s="496" t="s">
        <v>447</v>
      </c>
      <c r="H52" s="507">
        <f t="shared" si="0"/>
        <v>56915.485000000001</v>
      </c>
      <c r="I52" s="517">
        <v>32</v>
      </c>
      <c r="J52" s="495"/>
    </row>
    <row r="53" spans="2:10" x14ac:dyDescent="0.15">
      <c r="B53" s="506" t="s">
        <v>448</v>
      </c>
      <c r="C53" s="496" t="s">
        <v>449</v>
      </c>
      <c r="D53" s="648">
        <v>2162.6770000000001</v>
      </c>
      <c r="E53" s="517">
        <v>204</v>
      </c>
      <c r="F53" s="506">
        <v>331</v>
      </c>
      <c r="G53" s="496" t="s">
        <v>450</v>
      </c>
      <c r="H53" s="507">
        <f t="shared" si="0"/>
        <v>299568.65000000002</v>
      </c>
      <c r="I53" s="517">
        <v>33</v>
      </c>
      <c r="J53" s="495"/>
    </row>
    <row r="54" spans="2:10" x14ac:dyDescent="0.15">
      <c r="B54" s="506" t="s">
        <v>451</v>
      </c>
      <c r="C54" s="496" t="s">
        <v>452</v>
      </c>
      <c r="D54" s="648">
        <v>0</v>
      </c>
      <c r="E54" s="517">
        <v>204</v>
      </c>
      <c r="F54" s="506">
        <v>332</v>
      </c>
      <c r="G54" s="496" t="s">
        <v>453</v>
      </c>
      <c r="H54" s="507">
        <f t="shared" si="0"/>
        <v>33444.127999999997</v>
      </c>
      <c r="I54" s="517">
        <v>33</v>
      </c>
      <c r="J54" s="495"/>
    </row>
    <row r="55" spans="2:10" x14ac:dyDescent="0.15">
      <c r="B55" s="506" t="s">
        <v>454</v>
      </c>
      <c r="C55" s="496" t="s">
        <v>455</v>
      </c>
      <c r="D55" s="648">
        <v>11298.89</v>
      </c>
      <c r="E55" s="517">
        <v>204</v>
      </c>
      <c r="F55" s="506">
        <v>333</v>
      </c>
      <c r="G55" s="496" t="s">
        <v>456</v>
      </c>
      <c r="H55" s="507">
        <f t="shared" si="0"/>
        <v>14792.118</v>
      </c>
      <c r="I55" s="517">
        <v>33</v>
      </c>
      <c r="J55" s="495"/>
    </row>
    <row r="56" spans="2:10" x14ac:dyDescent="0.15">
      <c r="B56" s="506" t="s">
        <v>457</v>
      </c>
      <c r="C56" s="496" t="s">
        <v>381</v>
      </c>
      <c r="D56" s="648">
        <v>8422.6090000000004</v>
      </c>
      <c r="E56" s="517">
        <v>205</v>
      </c>
      <c r="F56" s="506">
        <v>339</v>
      </c>
      <c r="G56" s="496" t="s">
        <v>458</v>
      </c>
      <c r="H56" s="507">
        <f t="shared" si="0"/>
        <v>10465.144</v>
      </c>
      <c r="I56" s="517">
        <v>33</v>
      </c>
      <c r="J56" s="495"/>
    </row>
    <row r="57" spans="2:10" x14ac:dyDescent="0.15">
      <c r="B57" s="506" t="s">
        <v>459</v>
      </c>
      <c r="C57" s="496" t="s">
        <v>384</v>
      </c>
      <c r="D57" s="648">
        <v>9723.1919999999991</v>
      </c>
      <c r="E57" s="517">
        <v>206</v>
      </c>
      <c r="F57" s="506">
        <v>341</v>
      </c>
      <c r="G57" s="496" t="s">
        <v>460</v>
      </c>
      <c r="H57" s="507">
        <f t="shared" si="0"/>
        <v>9057.2610000000004</v>
      </c>
      <c r="I57" s="517">
        <v>34</v>
      </c>
      <c r="J57" s="495"/>
    </row>
    <row r="58" spans="2:10" x14ac:dyDescent="0.15">
      <c r="B58" s="506" t="s">
        <v>461</v>
      </c>
      <c r="C58" s="496" t="s">
        <v>387</v>
      </c>
      <c r="D58" s="648">
        <v>37614.953000000001</v>
      </c>
      <c r="E58" s="517">
        <v>207</v>
      </c>
      <c r="F58" s="506">
        <v>342</v>
      </c>
      <c r="G58" s="496" t="s">
        <v>462</v>
      </c>
      <c r="H58" s="507">
        <f t="shared" si="0"/>
        <v>12668.481</v>
      </c>
      <c r="I58" s="517">
        <v>34</v>
      </c>
      <c r="J58" s="495"/>
    </row>
    <row r="59" spans="2:10" x14ac:dyDescent="0.15">
      <c r="B59" s="506" t="s">
        <v>463</v>
      </c>
      <c r="C59" s="496" t="s">
        <v>464</v>
      </c>
      <c r="D59" s="648">
        <v>4841.4660000000003</v>
      </c>
      <c r="E59" s="517">
        <v>208</v>
      </c>
      <c r="F59" s="506">
        <v>351</v>
      </c>
      <c r="G59" s="496" t="s">
        <v>465</v>
      </c>
      <c r="H59" s="507">
        <f t="shared" si="0"/>
        <v>474318.86300000001</v>
      </c>
      <c r="I59" s="517">
        <v>35</v>
      </c>
      <c r="J59" s="495"/>
    </row>
    <row r="60" spans="2:10" x14ac:dyDescent="0.15">
      <c r="B60" s="506" t="s">
        <v>466</v>
      </c>
      <c r="C60" s="496" t="s">
        <v>467</v>
      </c>
      <c r="D60" s="648">
        <v>2184.4940000000001</v>
      </c>
      <c r="E60" s="517">
        <v>208</v>
      </c>
      <c r="F60" s="506">
        <v>352</v>
      </c>
      <c r="G60" s="496" t="s">
        <v>468</v>
      </c>
      <c r="H60" s="507">
        <f t="shared" si="0"/>
        <v>17384.258999999998</v>
      </c>
      <c r="I60" s="517">
        <v>35</v>
      </c>
      <c r="J60" s="495"/>
    </row>
    <row r="61" spans="2:10" x14ac:dyDescent="0.15">
      <c r="B61" s="506" t="s">
        <v>469</v>
      </c>
      <c r="C61" s="496" t="s">
        <v>470</v>
      </c>
      <c r="D61" s="648">
        <v>13186.41</v>
      </c>
      <c r="E61" s="517">
        <v>208</v>
      </c>
      <c r="F61" s="506">
        <v>353</v>
      </c>
      <c r="G61" s="496" t="s">
        <v>471</v>
      </c>
      <c r="H61" s="507">
        <f t="shared" si="0"/>
        <v>1430625.773</v>
      </c>
      <c r="I61" s="517">
        <v>35</v>
      </c>
      <c r="J61" s="495"/>
    </row>
    <row r="62" spans="2:10" x14ac:dyDescent="0.15">
      <c r="B62" s="506" t="s">
        <v>472</v>
      </c>
      <c r="C62" s="496" t="s">
        <v>473</v>
      </c>
      <c r="D62" s="648">
        <v>269.05500000000001</v>
      </c>
      <c r="E62" s="517">
        <v>208</v>
      </c>
      <c r="F62" s="506">
        <v>354</v>
      </c>
      <c r="G62" s="496" t="s">
        <v>474</v>
      </c>
      <c r="H62" s="507">
        <f t="shared" si="0"/>
        <v>4217.2790000000005</v>
      </c>
      <c r="I62" s="517">
        <v>35</v>
      </c>
      <c r="J62" s="495"/>
    </row>
    <row r="63" spans="2:10" x14ac:dyDescent="0.15">
      <c r="B63" s="506" t="s">
        <v>475</v>
      </c>
      <c r="C63" s="496" t="s">
        <v>476</v>
      </c>
      <c r="D63" s="648">
        <v>13764.745999999999</v>
      </c>
      <c r="E63" s="517">
        <v>208</v>
      </c>
      <c r="F63" s="506">
        <v>359</v>
      </c>
      <c r="G63" s="496" t="s">
        <v>477</v>
      </c>
      <c r="H63" s="507">
        <f t="shared" si="0"/>
        <v>143337.46600000001</v>
      </c>
      <c r="I63" s="517">
        <v>35</v>
      </c>
      <c r="J63" s="495"/>
    </row>
    <row r="64" spans="2:10" x14ac:dyDescent="0.15">
      <c r="B64" s="506" t="s">
        <v>478</v>
      </c>
      <c r="C64" s="496" t="s">
        <v>391</v>
      </c>
      <c r="D64" s="648">
        <v>4926.1229999999996</v>
      </c>
      <c r="E64" s="517">
        <v>211</v>
      </c>
      <c r="F64" s="506">
        <v>391</v>
      </c>
      <c r="G64" s="496" t="s">
        <v>4</v>
      </c>
      <c r="H64" s="507">
        <f t="shared" si="0"/>
        <v>75702.133000000002</v>
      </c>
      <c r="I64" s="517">
        <v>39</v>
      </c>
      <c r="J64" s="495"/>
    </row>
    <row r="65" spans="2:10" x14ac:dyDescent="0.15">
      <c r="B65" s="506" t="s">
        <v>479</v>
      </c>
      <c r="C65" s="496" t="s">
        <v>394</v>
      </c>
      <c r="D65" s="648">
        <v>2251.5569999999998</v>
      </c>
      <c r="E65" s="517">
        <v>212</v>
      </c>
      <c r="F65" s="506">
        <v>392</v>
      </c>
      <c r="G65" s="496" t="s">
        <v>480</v>
      </c>
      <c r="H65" s="507">
        <f t="shared" si="0"/>
        <v>9741.3940000000002</v>
      </c>
      <c r="I65" s="517">
        <v>39</v>
      </c>
      <c r="J65" s="495"/>
    </row>
    <row r="66" spans="2:10" x14ac:dyDescent="0.15">
      <c r="B66" s="506" t="s">
        <v>481</v>
      </c>
      <c r="C66" s="496" t="s">
        <v>397</v>
      </c>
      <c r="D66" s="648">
        <v>295668.81800000003</v>
      </c>
      <c r="E66" s="517">
        <v>221</v>
      </c>
      <c r="F66" s="506">
        <v>411</v>
      </c>
      <c r="G66" s="496" t="s">
        <v>482</v>
      </c>
      <c r="H66" s="507">
        <f t="shared" si="0"/>
        <v>552525.076</v>
      </c>
      <c r="I66" s="517">
        <v>41</v>
      </c>
      <c r="J66" s="495"/>
    </row>
    <row r="67" spans="2:10" x14ac:dyDescent="0.15">
      <c r="B67" s="506" t="s">
        <v>483</v>
      </c>
      <c r="C67" s="496" t="s">
        <v>484</v>
      </c>
      <c r="D67" s="648">
        <v>13164.722</v>
      </c>
      <c r="E67" s="517">
        <v>222</v>
      </c>
      <c r="F67" s="506">
        <v>412</v>
      </c>
      <c r="G67" s="496" t="s">
        <v>485</v>
      </c>
      <c r="H67" s="507">
        <f t="shared" si="0"/>
        <v>262943.663</v>
      </c>
      <c r="I67" s="517">
        <v>41</v>
      </c>
      <c r="J67" s="495"/>
    </row>
    <row r="68" spans="2:10" x14ac:dyDescent="0.15">
      <c r="B68" s="506" t="s">
        <v>486</v>
      </c>
      <c r="C68" s="496" t="s">
        <v>487</v>
      </c>
      <c r="D68" s="648">
        <v>44434.872000000003</v>
      </c>
      <c r="E68" s="517">
        <v>222</v>
      </c>
      <c r="F68" s="506">
        <v>413</v>
      </c>
      <c r="G68" s="496" t="s">
        <v>488</v>
      </c>
      <c r="H68" s="507">
        <f t="shared" si="0"/>
        <v>148303.72399999999</v>
      </c>
      <c r="I68" s="517">
        <v>41</v>
      </c>
      <c r="J68" s="495"/>
    </row>
    <row r="69" spans="2:10" x14ac:dyDescent="0.15">
      <c r="B69" s="506" t="s">
        <v>489</v>
      </c>
      <c r="C69" s="496" t="s">
        <v>490</v>
      </c>
      <c r="D69" s="648">
        <v>709.02499999999998</v>
      </c>
      <c r="E69" s="517">
        <v>231</v>
      </c>
      <c r="F69" s="506">
        <v>419</v>
      </c>
      <c r="G69" s="496" t="s">
        <v>491</v>
      </c>
      <c r="H69" s="507">
        <f t="shared" si="0"/>
        <v>175201.25399999999</v>
      </c>
      <c r="I69" s="517">
        <v>41</v>
      </c>
      <c r="J69" s="495"/>
    </row>
    <row r="70" spans="2:10" x14ac:dyDescent="0.15">
      <c r="B70" s="506" t="s">
        <v>492</v>
      </c>
      <c r="C70" s="496" t="s">
        <v>493</v>
      </c>
      <c r="D70" s="648">
        <v>7081.1809999999996</v>
      </c>
      <c r="E70" s="517">
        <v>231</v>
      </c>
      <c r="F70" s="506">
        <v>461</v>
      </c>
      <c r="G70" s="496" t="s">
        <v>494</v>
      </c>
      <c r="H70" s="507">
        <f t="shared" ref="H70:H112" si="2">SUMIF(E$5:E$192,F70,D$5:D$192)</f>
        <v>35331.294000000002</v>
      </c>
      <c r="I70" s="517">
        <v>46</v>
      </c>
      <c r="J70" s="495"/>
    </row>
    <row r="71" spans="2:10" x14ac:dyDescent="0.15">
      <c r="B71" s="506" t="s">
        <v>495</v>
      </c>
      <c r="C71" s="496" t="s">
        <v>406</v>
      </c>
      <c r="D71" s="648">
        <v>11941.467000000001</v>
      </c>
      <c r="E71" s="517">
        <v>251</v>
      </c>
      <c r="F71" s="506">
        <v>462</v>
      </c>
      <c r="G71" s="496" t="s">
        <v>496</v>
      </c>
      <c r="H71" s="507">
        <f t="shared" si="2"/>
        <v>23165.672999999999</v>
      </c>
      <c r="I71" s="517">
        <v>46</v>
      </c>
      <c r="J71" s="495"/>
    </row>
    <row r="72" spans="2:10" x14ac:dyDescent="0.15">
      <c r="B72" s="506" t="s">
        <v>497</v>
      </c>
      <c r="C72" s="496" t="s">
        <v>409</v>
      </c>
      <c r="D72" s="648">
        <v>21726.028999999999</v>
      </c>
      <c r="E72" s="517">
        <v>252</v>
      </c>
      <c r="F72" s="506">
        <v>471</v>
      </c>
      <c r="G72" s="496" t="s">
        <v>5</v>
      </c>
      <c r="H72" s="507">
        <f t="shared" si="2"/>
        <v>21033.559000000001</v>
      </c>
      <c r="I72" s="517">
        <v>47</v>
      </c>
      <c r="J72" s="495"/>
    </row>
    <row r="73" spans="2:10" x14ac:dyDescent="0.15">
      <c r="B73" s="506" t="s">
        <v>498</v>
      </c>
      <c r="C73" s="496" t="s">
        <v>412</v>
      </c>
      <c r="D73" s="648">
        <v>30774.513999999999</v>
      </c>
      <c r="E73" s="517">
        <v>253</v>
      </c>
      <c r="F73" s="506">
        <v>481</v>
      </c>
      <c r="G73" s="496" t="s">
        <v>6</v>
      </c>
      <c r="H73" s="507">
        <f t="shared" si="2"/>
        <v>157854.601</v>
      </c>
      <c r="I73" s="517">
        <v>48</v>
      </c>
      <c r="J73" s="495"/>
    </row>
    <row r="74" spans="2:10" x14ac:dyDescent="0.15">
      <c r="B74" s="506" t="s">
        <v>499</v>
      </c>
      <c r="C74" s="496" t="s">
        <v>500</v>
      </c>
      <c r="D74" s="648">
        <v>7931.6289999999999</v>
      </c>
      <c r="E74" s="517">
        <v>259</v>
      </c>
      <c r="F74" s="506">
        <v>511</v>
      </c>
      <c r="G74" s="496" t="s">
        <v>98</v>
      </c>
      <c r="H74" s="507">
        <f t="shared" si="2"/>
        <v>3225765.4</v>
      </c>
      <c r="I74" s="517">
        <v>51</v>
      </c>
      <c r="J74" s="495"/>
    </row>
    <row r="75" spans="2:10" x14ac:dyDescent="0.15">
      <c r="B75" s="506" t="s">
        <v>501</v>
      </c>
      <c r="C75" s="496" t="s">
        <v>415</v>
      </c>
      <c r="D75" s="648">
        <v>29047.351999999999</v>
      </c>
      <c r="E75" s="517">
        <v>259</v>
      </c>
      <c r="F75" s="506">
        <v>531</v>
      </c>
      <c r="G75" s="496" t="s">
        <v>7</v>
      </c>
      <c r="H75" s="507">
        <f t="shared" si="2"/>
        <v>555138.71500000008</v>
      </c>
      <c r="I75" s="517">
        <v>53</v>
      </c>
      <c r="J75" s="495"/>
    </row>
    <row r="76" spans="2:10" x14ac:dyDescent="0.15">
      <c r="B76" s="506" t="s">
        <v>502</v>
      </c>
      <c r="C76" s="496" t="s">
        <v>418</v>
      </c>
      <c r="D76" s="648">
        <v>13169.013999999999</v>
      </c>
      <c r="E76" s="517">
        <v>261</v>
      </c>
      <c r="F76" s="506">
        <v>551</v>
      </c>
      <c r="G76" s="496" t="s">
        <v>503</v>
      </c>
      <c r="H76" s="507">
        <f t="shared" si="2"/>
        <v>205793.49100000001</v>
      </c>
      <c r="I76" s="517">
        <v>55</v>
      </c>
      <c r="J76" s="495"/>
    </row>
    <row r="77" spans="2:10" x14ac:dyDescent="0.15">
      <c r="B77" s="506" t="s">
        <v>504</v>
      </c>
      <c r="C77" s="496" t="s">
        <v>505</v>
      </c>
      <c r="D77" s="648">
        <v>0</v>
      </c>
      <c r="E77" s="517">
        <v>261</v>
      </c>
      <c r="F77" s="506">
        <v>552</v>
      </c>
      <c r="G77" s="496" t="s">
        <v>506</v>
      </c>
      <c r="H77" s="507">
        <f t="shared" si="2"/>
        <v>60226.62</v>
      </c>
      <c r="I77" s="517">
        <v>55</v>
      </c>
      <c r="J77" s="495"/>
    </row>
    <row r="78" spans="2:10" x14ac:dyDescent="0.15">
      <c r="B78" s="506" t="s">
        <v>507</v>
      </c>
      <c r="C78" s="496" t="s">
        <v>508</v>
      </c>
      <c r="D78" s="648">
        <v>42077.510999999999</v>
      </c>
      <c r="E78" s="517">
        <v>262</v>
      </c>
      <c r="F78" s="506">
        <v>553</v>
      </c>
      <c r="G78" s="496" t="s">
        <v>509</v>
      </c>
      <c r="H78" s="507">
        <f t="shared" si="2"/>
        <v>0</v>
      </c>
      <c r="I78" s="517">
        <v>55</v>
      </c>
      <c r="J78" s="495"/>
    </row>
    <row r="79" spans="2:10" x14ac:dyDescent="0.15">
      <c r="B79" s="506" t="s">
        <v>510</v>
      </c>
      <c r="C79" s="496" t="s">
        <v>511</v>
      </c>
      <c r="D79" s="648">
        <v>12816.462</v>
      </c>
      <c r="E79" s="517">
        <v>262</v>
      </c>
      <c r="F79" s="506">
        <v>571</v>
      </c>
      <c r="G79" s="496" t="s">
        <v>512</v>
      </c>
      <c r="H79" s="507">
        <f t="shared" si="2"/>
        <v>162274.239</v>
      </c>
      <c r="I79" s="517">
        <v>57</v>
      </c>
      <c r="J79" s="495"/>
    </row>
    <row r="80" spans="2:10" x14ac:dyDescent="0.15">
      <c r="B80" s="506" t="s">
        <v>513</v>
      </c>
      <c r="C80" s="496" t="s">
        <v>514</v>
      </c>
      <c r="D80" s="648">
        <v>28740.603999999999</v>
      </c>
      <c r="E80" s="517">
        <v>262</v>
      </c>
      <c r="F80" s="506">
        <v>572</v>
      </c>
      <c r="G80" s="496" t="s">
        <v>515</v>
      </c>
      <c r="H80" s="507">
        <f t="shared" si="2"/>
        <v>523898.76699999999</v>
      </c>
      <c r="I80" s="517">
        <v>57</v>
      </c>
      <c r="J80" s="495"/>
    </row>
    <row r="81" spans="2:10" x14ac:dyDescent="0.15">
      <c r="B81" s="506" t="s">
        <v>516</v>
      </c>
      <c r="C81" s="496" t="s">
        <v>423</v>
      </c>
      <c r="D81" s="648">
        <v>62110.294000000002</v>
      </c>
      <c r="E81" s="517">
        <v>263</v>
      </c>
      <c r="F81" s="506">
        <v>573</v>
      </c>
      <c r="G81" s="496" t="s">
        <v>517</v>
      </c>
      <c r="H81" s="507">
        <f t="shared" si="2"/>
        <v>0</v>
      </c>
      <c r="I81" s="517">
        <v>57</v>
      </c>
      <c r="J81" s="495"/>
    </row>
    <row r="82" spans="2:10" x14ac:dyDescent="0.15">
      <c r="B82" s="506" t="s">
        <v>518</v>
      </c>
      <c r="C82" s="496" t="s">
        <v>426</v>
      </c>
      <c r="D82" s="648">
        <v>27207.822</v>
      </c>
      <c r="E82" s="517">
        <v>269</v>
      </c>
      <c r="F82" s="506">
        <v>574</v>
      </c>
      <c r="G82" s="496" t="s">
        <v>519</v>
      </c>
      <c r="H82" s="507">
        <f t="shared" si="2"/>
        <v>80912.421999999991</v>
      </c>
      <c r="I82" s="517">
        <v>57</v>
      </c>
      <c r="J82" s="495"/>
    </row>
    <row r="83" spans="2:10" x14ac:dyDescent="0.15">
      <c r="B83" s="506" t="s">
        <v>520</v>
      </c>
      <c r="C83" s="496" t="s">
        <v>429</v>
      </c>
      <c r="D83" s="648">
        <v>8427.3310000000001</v>
      </c>
      <c r="E83" s="517">
        <v>271</v>
      </c>
      <c r="F83" s="506">
        <v>575</v>
      </c>
      <c r="G83" s="496" t="s">
        <v>521</v>
      </c>
      <c r="H83" s="507">
        <f t="shared" si="2"/>
        <v>15855.406999999999</v>
      </c>
      <c r="I83" s="517">
        <v>57</v>
      </c>
      <c r="J83" s="495"/>
    </row>
    <row r="84" spans="2:10" x14ac:dyDescent="0.15">
      <c r="B84" s="506" t="s">
        <v>522</v>
      </c>
      <c r="C84" s="496" t="s">
        <v>523</v>
      </c>
      <c r="D84" s="648">
        <v>0</v>
      </c>
      <c r="E84" s="517">
        <v>271</v>
      </c>
      <c r="F84" s="506">
        <v>576</v>
      </c>
      <c r="G84" s="496" t="s">
        <v>524</v>
      </c>
      <c r="H84" s="507">
        <f t="shared" si="2"/>
        <v>26989.871999999999</v>
      </c>
      <c r="I84" s="517">
        <v>57</v>
      </c>
      <c r="J84" s="495"/>
    </row>
    <row r="85" spans="2:10" x14ac:dyDescent="0.15">
      <c r="B85" s="506" t="s">
        <v>525</v>
      </c>
      <c r="C85" s="496" t="s">
        <v>526</v>
      </c>
      <c r="D85" s="648">
        <v>3002.0320000000002</v>
      </c>
      <c r="E85" s="517">
        <v>272</v>
      </c>
      <c r="F85" s="506">
        <v>577</v>
      </c>
      <c r="G85" s="496" t="s">
        <v>527</v>
      </c>
      <c r="H85" s="507">
        <f t="shared" si="2"/>
        <v>55803.309000000001</v>
      </c>
      <c r="I85" s="517">
        <v>57</v>
      </c>
      <c r="J85" s="495"/>
    </row>
    <row r="86" spans="2:10" x14ac:dyDescent="0.15">
      <c r="B86" s="506" t="s">
        <v>528</v>
      </c>
      <c r="C86" s="496" t="s">
        <v>529</v>
      </c>
      <c r="D86" s="648">
        <v>70109.737999999998</v>
      </c>
      <c r="E86" s="517">
        <v>272</v>
      </c>
      <c r="F86" s="506">
        <v>578</v>
      </c>
      <c r="G86" s="496" t="s">
        <v>530</v>
      </c>
      <c r="H86" s="507">
        <f t="shared" si="2"/>
        <v>113170.63399999999</v>
      </c>
      <c r="I86" s="517">
        <v>57</v>
      </c>
      <c r="J86" s="495"/>
    </row>
    <row r="87" spans="2:10" x14ac:dyDescent="0.15">
      <c r="B87" s="506" t="s">
        <v>531</v>
      </c>
      <c r="C87" s="496" t="s">
        <v>532</v>
      </c>
      <c r="D87" s="648">
        <v>24828.361000000001</v>
      </c>
      <c r="E87" s="517">
        <v>281</v>
      </c>
      <c r="F87" s="506">
        <v>579</v>
      </c>
      <c r="G87" s="496" t="s">
        <v>533</v>
      </c>
      <c r="H87" s="507">
        <f t="shared" si="2"/>
        <v>51620.875999999997</v>
      </c>
      <c r="I87" s="517">
        <v>57</v>
      </c>
      <c r="J87" s="495"/>
    </row>
    <row r="88" spans="2:10" x14ac:dyDescent="0.15">
      <c r="B88" s="506" t="s">
        <v>534</v>
      </c>
      <c r="C88" s="496" t="s">
        <v>535</v>
      </c>
      <c r="D88" s="648">
        <v>14493.661</v>
      </c>
      <c r="E88" s="517">
        <v>281</v>
      </c>
      <c r="F88" s="506">
        <v>591</v>
      </c>
      <c r="G88" s="496" t="s">
        <v>536</v>
      </c>
      <c r="H88" s="507">
        <f t="shared" si="2"/>
        <v>48996.514000000003</v>
      </c>
      <c r="I88" s="517">
        <v>59</v>
      </c>
      <c r="J88" s="495"/>
    </row>
    <row r="89" spans="2:10" x14ac:dyDescent="0.15">
      <c r="B89" s="506" t="s">
        <v>537</v>
      </c>
      <c r="C89" s="496" t="s">
        <v>538</v>
      </c>
      <c r="D89" s="648">
        <v>29525.993999999999</v>
      </c>
      <c r="E89" s="517">
        <v>289</v>
      </c>
      <c r="F89" s="506">
        <v>592</v>
      </c>
      <c r="G89" s="496" t="s">
        <v>539</v>
      </c>
      <c r="H89" s="507">
        <f t="shared" si="2"/>
        <v>27449.99</v>
      </c>
      <c r="I89" s="517">
        <v>59</v>
      </c>
      <c r="J89" s="495"/>
    </row>
    <row r="90" spans="2:10" x14ac:dyDescent="0.15">
      <c r="B90" s="506" t="s">
        <v>540</v>
      </c>
      <c r="C90" s="496" t="s">
        <v>438</v>
      </c>
      <c r="D90" s="648">
        <v>212433.79800000001</v>
      </c>
      <c r="E90" s="517">
        <v>289</v>
      </c>
      <c r="F90" s="506">
        <v>593</v>
      </c>
      <c r="G90" s="496" t="s">
        <v>541</v>
      </c>
      <c r="H90" s="507">
        <f t="shared" si="2"/>
        <v>384601.61</v>
      </c>
      <c r="I90" s="517">
        <v>59</v>
      </c>
      <c r="J90" s="495"/>
    </row>
    <row r="91" spans="2:10" x14ac:dyDescent="0.15">
      <c r="B91" s="506" t="s">
        <v>542</v>
      </c>
      <c r="C91" s="496" t="s">
        <v>543</v>
      </c>
      <c r="D91" s="648">
        <v>2445.1480000000001</v>
      </c>
      <c r="E91" s="517">
        <v>291</v>
      </c>
      <c r="F91" s="506">
        <v>594</v>
      </c>
      <c r="G91" s="496" t="s">
        <v>544</v>
      </c>
      <c r="H91" s="507">
        <f t="shared" si="2"/>
        <v>39357.42</v>
      </c>
      <c r="I91" s="517">
        <v>59</v>
      </c>
      <c r="J91" s="495"/>
    </row>
    <row r="92" spans="2:10" x14ac:dyDescent="0.15">
      <c r="B92" s="506" t="s">
        <v>545</v>
      </c>
      <c r="C92" s="496" t="s">
        <v>546</v>
      </c>
      <c r="D92" s="648">
        <v>19721.97</v>
      </c>
      <c r="E92" s="517">
        <v>291</v>
      </c>
      <c r="F92" s="506">
        <v>595</v>
      </c>
      <c r="G92" s="496" t="s">
        <v>547</v>
      </c>
      <c r="H92" s="507">
        <f t="shared" si="2"/>
        <v>41863.180999999997</v>
      </c>
      <c r="I92" s="517">
        <v>59</v>
      </c>
      <c r="J92" s="495"/>
    </row>
    <row r="93" spans="2:10" x14ac:dyDescent="0.15">
      <c r="B93" s="506" t="s">
        <v>548</v>
      </c>
      <c r="C93" s="496" t="s">
        <v>549</v>
      </c>
      <c r="D93" s="648">
        <v>64165.521000000001</v>
      </c>
      <c r="E93" s="517">
        <v>291</v>
      </c>
      <c r="F93" s="506">
        <v>611</v>
      </c>
      <c r="G93" s="496" t="s">
        <v>8</v>
      </c>
      <c r="H93" s="507">
        <f t="shared" si="2"/>
        <v>404884.01500000001</v>
      </c>
      <c r="I93" s="517">
        <v>61</v>
      </c>
      <c r="J93" s="495"/>
    </row>
    <row r="94" spans="2:10" x14ac:dyDescent="0.15">
      <c r="B94" s="506" t="s">
        <v>550</v>
      </c>
      <c r="C94" s="496" t="s">
        <v>551</v>
      </c>
      <c r="D94" s="648">
        <v>37432.521000000001</v>
      </c>
      <c r="E94" s="517">
        <v>291</v>
      </c>
      <c r="F94" s="506">
        <v>631</v>
      </c>
      <c r="G94" s="496" t="s">
        <v>552</v>
      </c>
      <c r="H94" s="507">
        <f t="shared" si="2"/>
        <v>695770.04900000012</v>
      </c>
      <c r="I94" s="517">
        <v>63</v>
      </c>
      <c r="J94" s="495"/>
    </row>
    <row r="95" spans="2:10" x14ac:dyDescent="0.15">
      <c r="B95" s="506" t="s">
        <v>553</v>
      </c>
      <c r="C95" s="496" t="s">
        <v>554</v>
      </c>
      <c r="D95" s="648">
        <v>68312.611999999994</v>
      </c>
      <c r="E95" s="517">
        <v>291</v>
      </c>
      <c r="F95" s="506">
        <v>632</v>
      </c>
      <c r="G95" s="496" t="s">
        <v>555</v>
      </c>
      <c r="H95" s="507">
        <f t="shared" si="2"/>
        <v>664950.82699999993</v>
      </c>
      <c r="I95" s="517">
        <v>63</v>
      </c>
      <c r="J95" s="495"/>
    </row>
    <row r="96" spans="2:10" x14ac:dyDescent="0.15">
      <c r="B96" s="506" t="s">
        <v>556</v>
      </c>
      <c r="C96" s="496" t="s">
        <v>557</v>
      </c>
      <c r="D96" s="648">
        <v>1634.296</v>
      </c>
      <c r="E96" s="517">
        <v>301</v>
      </c>
      <c r="F96" s="506">
        <v>641</v>
      </c>
      <c r="G96" s="496" t="s">
        <v>558</v>
      </c>
      <c r="H96" s="507">
        <f t="shared" si="2"/>
        <v>958644.28700000001</v>
      </c>
      <c r="I96" s="517">
        <v>64</v>
      </c>
      <c r="J96" s="495"/>
    </row>
    <row r="97" spans="2:10" x14ac:dyDescent="0.15">
      <c r="B97" s="506" t="s">
        <v>559</v>
      </c>
      <c r="C97" s="496" t="s">
        <v>560</v>
      </c>
      <c r="D97" s="648">
        <v>8629.875</v>
      </c>
      <c r="E97" s="517">
        <v>301</v>
      </c>
      <c r="F97" s="506">
        <v>642</v>
      </c>
      <c r="G97" s="496" t="s">
        <v>561</v>
      </c>
      <c r="H97" s="507">
        <f t="shared" si="2"/>
        <v>46325.733</v>
      </c>
      <c r="I97" s="517">
        <v>64</v>
      </c>
      <c r="J97" s="495"/>
    </row>
    <row r="98" spans="2:10" x14ac:dyDescent="0.15">
      <c r="B98" s="506" t="s">
        <v>562</v>
      </c>
      <c r="C98" s="496" t="s">
        <v>563</v>
      </c>
      <c r="D98" s="648">
        <v>13756.83</v>
      </c>
      <c r="E98" s="517">
        <v>301</v>
      </c>
      <c r="F98" s="506">
        <v>643</v>
      </c>
      <c r="G98" s="496" t="s">
        <v>564</v>
      </c>
      <c r="H98" s="507">
        <f t="shared" si="2"/>
        <v>319644.75900000002</v>
      </c>
      <c r="I98" s="517">
        <v>64</v>
      </c>
      <c r="J98" s="495"/>
    </row>
    <row r="99" spans="2:10" x14ac:dyDescent="0.15">
      <c r="B99" s="506" t="s">
        <v>565</v>
      </c>
      <c r="C99" s="496" t="s">
        <v>566</v>
      </c>
      <c r="D99" s="648">
        <v>27703.866000000002</v>
      </c>
      <c r="E99" s="517">
        <v>301</v>
      </c>
      <c r="F99" s="506">
        <v>644</v>
      </c>
      <c r="G99" s="496" t="s">
        <v>567</v>
      </c>
      <c r="H99" s="507">
        <f t="shared" si="2"/>
        <v>305599.32299999997</v>
      </c>
      <c r="I99" s="517">
        <v>64</v>
      </c>
      <c r="J99" s="495"/>
    </row>
    <row r="100" spans="2:10" x14ac:dyDescent="0.15">
      <c r="B100" s="506" t="s">
        <v>568</v>
      </c>
      <c r="C100" s="496" t="s">
        <v>569</v>
      </c>
      <c r="D100" s="648">
        <v>21013.981</v>
      </c>
      <c r="E100" s="517">
        <v>301</v>
      </c>
      <c r="F100" s="506">
        <v>659</v>
      </c>
      <c r="G100" s="496" t="s">
        <v>240</v>
      </c>
      <c r="H100" s="507">
        <f t="shared" si="2"/>
        <v>112298.068</v>
      </c>
      <c r="I100" s="517">
        <v>65</v>
      </c>
      <c r="J100" s="495"/>
    </row>
    <row r="101" spans="2:10" x14ac:dyDescent="0.15">
      <c r="B101" s="506" t="s">
        <v>570</v>
      </c>
      <c r="C101" s="496" t="s">
        <v>571</v>
      </c>
      <c r="D101" s="648">
        <v>211753.20800000001</v>
      </c>
      <c r="E101" s="517">
        <v>301</v>
      </c>
      <c r="F101" s="506">
        <v>661</v>
      </c>
      <c r="G101" s="496" t="s">
        <v>572</v>
      </c>
      <c r="H101" s="507">
        <f t="shared" si="2"/>
        <v>62050.391999999993</v>
      </c>
      <c r="I101" s="517">
        <v>66</v>
      </c>
      <c r="J101" s="495"/>
    </row>
    <row r="102" spans="2:10" x14ac:dyDescent="0.15">
      <c r="B102" s="506" t="s">
        <v>573</v>
      </c>
      <c r="C102" s="496" t="s">
        <v>574</v>
      </c>
      <c r="D102" s="648">
        <v>12887.447</v>
      </c>
      <c r="E102" s="517">
        <v>301</v>
      </c>
      <c r="F102" s="506">
        <v>662</v>
      </c>
      <c r="G102" s="496" t="s">
        <v>575</v>
      </c>
      <c r="H102" s="507">
        <f t="shared" si="2"/>
        <v>33066.961000000003</v>
      </c>
      <c r="I102" s="517">
        <v>66</v>
      </c>
      <c r="J102" s="495"/>
    </row>
    <row r="103" spans="2:10" x14ac:dyDescent="0.15">
      <c r="B103" s="506" t="s">
        <v>576</v>
      </c>
      <c r="C103" s="496" t="s">
        <v>577</v>
      </c>
      <c r="D103" s="648">
        <v>183957.22700000001</v>
      </c>
      <c r="E103" s="517">
        <v>301</v>
      </c>
      <c r="F103" s="506">
        <v>663</v>
      </c>
      <c r="G103" s="496" t="s">
        <v>578</v>
      </c>
      <c r="H103" s="507">
        <f t="shared" si="2"/>
        <v>148141.198</v>
      </c>
      <c r="I103" s="517">
        <v>66</v>
      </c>
      <c r="J103" s="495"/>
    </row>
    <row r="104" spans="2:10" x14ac:dyDescent="0.15">
      <c r="B104" s="506" t="s">
        <v>579</v>
      </c>
      <c r="C104" s="496" t="s">
        <v>580</v>
      </c>
      <c r="D104" s="648">
        <v>5100.3450000000003</v>
      </c>
      <c r="E104" s="517">
        <v>311</v>
      </c>
      <c r="F104" s="506">
        <v>669</v>
      </c>
      <c r="G104" s="496" t="s">
        <v>581</v>
      </c>
      <c r="H104" s="507">
        <f t="shared" si="2"/>
        <v>1459780.041</v>
      </c>
      <c r="I104" s="517">
        <v>66</v>
      </c>
      <c r="J104" s="495"/>
    </row>
    <row r="105" spans="2:10" x14ac:dyDescent="0.15">
      <c r="B105" s="506" t="s">
        <v>582</v>
      </c>
      <c r="C105" s="496" t="s">
        <v>583</v>
      </c>
      <c r="D105" s="648">
        <v>40464.747000000003</v>
      </c>
      <c r="E105" s="517">
        <v>311</v>
      </c>
      <c r="F105" s="506">
        <v>671</v>
      </c>
      <c r="G105" s="496" t="s">
        <v>584</v>
      </c>
      <c r="H105" s="507">
        <f t="shared" si="2"/>
        <v>30661.219000000001</v>
      </c>
      <c r="I105" s="517">
        <v>67</v>
      </c>
      <c r="J105" s="495"/>
    </row>
    <row r="106" spans="2:10" x14ac:dyDescent="0.15">
      <c r="B106" s="506" t="s">
        <v>585</v>
      </c>
      <c r="C106" s="496" t="s">
        <v>586</v>
      </c>
      <c r="D106" s="648">
        <v>24857.205000000002</v>
      </c>
      <c r="E106" s="517">
        <v>311</v>
      </c>
      <c r="F106" s="506">
        <v>672</v>
      </c>
      <c r="G106" s="496" t="s">
        <v>587</v>
      </c>
      <c r="H106" s="507">
        <f t="shared" si="2"/>
        <v>370800.16200000001</v>
      </c>
      <c r="I106" s="517">
        <v>67</v>
      </c>
      <c r="J106" s="495"/>
    </row>
    <row r="107" spans="2:10" x14ac:dyDescent="0.15">
      <c r="B107" s="506" t="s">
        <v>588</v>
      </c>
      <c r="C107" s="496" t="s">
        <v>589</v>
      </c>
      <c r="D107" s="648">
        <v>16874.691999999999</v>
      </c>
      <c r="E107" s="517">
        <v>311</v>
      </c>
      <c r="F107" s="506">
        <v>673</v>
      </c>
      <c r="G107" s="496" t="s">
        <v>590</v>
      </c>
      <c r="H107" s="507">
        <f t="shared" si="2"/>
        <v>85822.178</v>
      </c>
      <c r="I107" s="517">
        <v>67</v>
      </c>
      <c r="J107" s="495"/>
    </row>
    <row r="108" spans="2:10" x14ac:dyDescent="0.15">
      <c r="B108" s="506" t="s">
        <v>591</v>
      </c>
      <c r="C108" s="496" t="s">
        <v>592</v>
      </c>
      <c r="D108" s="648">
        <v>2296.12</v>
      </c>
      <c r="E108" s="517">
        <v>311</v>
      </c>
      <c r="F108" s="506">
        <v>674</v>
      </c>
      <c r="G108" s="496" t="s">
        <v>593</v>
      </c>
      <c r="H108" s="507">
        <f t="shared" si="2"/>
        <v>85750.025999999998</v>
      </c>
      <c r="I108" s="517">
        <v>67</v>
      </c>
      <c r="J108" s="495"/>
    </row>
    <row r="109" spans="2:10" x14ac:dyDescent="0.15">
      <c r="B109" s="506" t="s">
        <v>594</v>
      </c>
      <c r="C109" s="496" t="s">
        <v>595</v>
      </c>
      <c r="D109" s="648">
        <v>13390.147999999999</v>
      </c>
      <c r="E109" s="517">
        <v>311</v>
      </c>
      <c r="F109" s="506">
        <v>675</v>
      </c>
      <c r="G109" s="496" t="s">
        <v>596</v>
      </c>
      <c r="H109" s="507">
        <f t="shared" si="2"/>
        <v>10484.244000000001</v>
      </c>
      <c r="I109" s="517">
        <v>67</v>
      </c>
      <c r="J109" s="495"/>
    </row>
    <row r="110" spans="2:10" x14ac:dyDescent="0.15">
      <c r="B110" s="506" t="s">
        <v>597</v>
      </c>
      <c r="C110" s="496" t="s">
        <v>445</v>
      </c>
      <c r="D110" s="648">
        <v>19091.039000000001</v>
      </c>
      <c r="E110" s="517">
        <v>321</v>
      </c>
      <c r="F110" s="506">
        <v>679</v>
      </c>
      <c r="G110" s="496" t="s">
        <v>598</v>
      </c>
      <c r="H110" s="507">
        <f t="shared" si="2"/>
        <v>125961.45</v>
      </c>
      <c r="I110" s="517">
        <v>67</v>
      </c>
      <c r="J110" s="495"/>
    </row>
    <row r="111" spans="2:10" x14ac:dyDescent="0.15">
      <c r="B111" s="506" t="s">
        <v>599</v>
      </c>
      <c r="C111" s="496" t="s">
        <v>447</v>
      </c>
      <c r="D111" s="648">
        <v>56915.485000000001</v>
      </c>
      <c r="E111" s="517">
        <v>329</v>
      </c>
      <c r="F111" s="506">
        <v>681</v>
      </c>
      <c r="G111" s="496" t="s">
        <v>243</v>
      </c>
      <c r="H111" s="507">
        <f t="shared" si="2"/>
        <v>0</v>
      </c>
      <c r="I111" s="517">
        <v>68</v>
      </c>
      <c r="J111" s="495"/>
    </row>
    <row r="112" spans="2:10" ht="14.25" thickBot="1" x14ac:dyDescent="0.2">
      <c r="B112" s="506" t="s">
        <v>600</v>
      </c>
      <c r="C112" s="496" t="s">
        <v>450</v>
      </c>
      <c r="D112" s="648">
        <v>299568.65000000002</v>
      </c>
      <c r="E112" s="517">
        <v>331</v>
      </c>
      <c r="F112" s="515">
        <v>691</v>
      </c>
      <c r="G112" s="516" t="s">
        <v>244</v>
      </c>
      <c r="H112" s="512">
        <f t="shared" si="2"/>
        <v>2516.64</v>
      </c>
      <c r="I112" s="517">
        <v>69</v>
      </c>
      <c r="J112" s="495"/>
    </row>
    <row r="113" spans="2:10" x14ac:dyDescent="0.15">
      <c r="B113" s="506" t="s">
        <v>601</v>
      </c>
      <c r="C113" s="496" t="s">
        <v>453</v>
      </c>
      <c r="D113" s="648">
        <v>33444.127999999997</v>
      </c>
      <c r="E113" s="517">
        <v>332</v>
      </c>
      <c r="F113" s="495">
        <v>700</v>
      </c>
      <c r="G113" s="496" t="s">
        <v>26</v>
      </c>
      <c r="H113" s="497"/>
      <c r="J113" s="495"/>
    </row>
    <row r="114" spans="2:10" x14ac:dyDescent="0.15">
      <c r="B114" s="506" t="s">
        <v>602</v>
      </c>
      <c r="C114" s="496" t="s">
        <v>603</v>
      </c>
      <c r="D114" s="648">
        <v>13201.598</v>
      </c>
      <c r="E114" s="517">
        <v>333</v>
      </c>
      <c r="F114" s="495">
        <v>711</v>
      </c>
      <c r="G114" s="496" t="s">
        <v>27</v>
      </c>
      <c r="H114" s="497"/>
      <c r="J114" s="495"/>
    </row>
    <row r="115" spans="2:10" x14ac:dyDescent="0.15">
      <c r="B115" s="506" t="s">
        <v>604</v>
      </c>
      <c r="C115" s="496" t="s">
        <v>605</v>
      </c>
      <c r="D115" s="648">
        <v>1590.52</v>
      </c>
      <c r="E115" s="517">
        <v>333</v>
      </c>
      <c r="F115" s="495">
        <v>911</v>
      </c>
      <c r="G115" s="496" t="s">
        <v>28</v>
      </c>
      <c r="H115" s="497"/>
      <c r="J115" s="495"/>
    </row>
    <row r="116" spans="2:10" x14ac:dyDescent="0.15">
      <c r="B116" s="506" t="s">
        <v>606</v>
      </c>
      <c r="C116" s="496" t="s">
        <v>458</v>
      </c>
      <c r="D116" s="648">
        <v>10465.144</v>
      </c>
      <c r="E116" s="517">
        <v>339</v>
      </c>
      <c r="F116" s="495">
        <v>921</v>
      </c>
      <c r="G116" s="496" t="s">
        <v>29</v>
      </c>
      <c r="H116" s="497"/>
      <c r="J116" s="495"/>
    </row>
    <row r="117" spans="2:10" x14ac:dyDescent="0.15">
      <c r="B117" s="506" t="s">
        <v>607</v>
      </c>
      <c r="C117" s="496" t="s">
        <v>608</v>
      </c>
      <c r="D117" s="648">
        <v>5445.4160000000002</v>
      </c>
      <c r="E117" s="517">
        <v>341</v>
      </c>
      <c r="F117" s="495">
        <v>931</v>
      </c>
      <c r="G117" s="496" t="s">
        <v>30</v>
      </c>
      <c r="H117" s="497"/>
      <c r="J117" s="495"/>
    </row>
    <row r="118" spans="2:10" x14ac:dyDescent="0.15">
      <c r="B118" s="506" t="s">
        <v>609</v>
      </c>
      <c r="C118" s="496" t="s">
        <v>610</v>
      </c>
      <c r="D118" s="648">
        <v>3611.8449999999998</v>
      </c>
      <c r="E118" s="517">
        <v>341</v>
      </c>
      <c r="F118" s="495">
        <v>932</v>
      </c>
      <c r="G118" s="496" t="s">
        <v>611</v>
      </c>
      <c r="H118" s="497"/>
      <c r="J118" s="495"/>
    </row>
    <row r="119" spans="2:10" x14ac:dyDescent="0.15">
      <c r="B119" s="506" t="s">
        <v>612</v>
      </c>
      <c r="C119" s="496" t="s">
        <v>462</v>
      </c>
      <c r="D119" s="648">
        <v>12668.481</v>
      </c>
      <c r="E119" s="517">
        <v>342</v>
      </c>
      <c r="F119" s="495">
        <v>941</v>
      </c>
      <c r="G119" s="496" t="s">
        <v>245</v>
      </c>
      <c r="H119" s="497"/>
      <c r="J119" s="495"/>
    </row>
    <row r="120" spans="2:10" x14ac:dyDescent="0.15">
      <c r="B120" s="506" t="s">
        <v>613</v>
      </c>
      <c r="C120" s="496" t="s">
        <v>465</v>
      </c>
      <c r="D120" s="648">
        <v>474318.86300000001</v>
      </c>
      <c r="E120" s="517">
        <v>351</v>
      </c>
      <c r="F120" s="495">
        <v>951</v>
      </c>
      <c r="G120" s="496" t="s">
        <v>31</v>
      </c>
      <c r="H120" s="497"/>
      <c r="J120" s="495"/>
    </row>
    <row r="121" spans="2:10" x14ac:dyDescent="0.15">
      <c r="B121" s="506" t="s">
        <v>614</v>
      </c>
      <c r="C121" s="496" t="s">
        <v>615</v>
      </c>
      <c r="D121" s="648">
        <v>17384.258999999998</v>
      </c>
      <c r="E121" s="517">
        <v>352</v>
      </c>
      <c r="F121" s="495">
        <v>960</v>
      </c>
      <c r="G121" s="496" t="s">
        <v>32</v>
      </c>
      <c r="H121" s="497"/>
      <c r="J121" s="495"/>
    </row>
    <row r="122" spans="2:10" x14ac:dyDescent="0.15">
      <c r="B122" s="506" t="s">
        <v>616</v>
      </c>
      <c r="C122" s="496" t="s">
        <v>617</v>
      </c>
      <c r="D122" s="648">
        <v>0</v>
      </c>
      <c r="E122" s="517">
        <v>352</v>
      </c>
      <c r="F122" s="495">
        <v>970</v>
      </c>
      <c r="G122" s="496" t="s">
        <v>1500</v>
      </c>
      <c r="H122" s="497"/>
      <c r="J122" s="495"/>
    </row>
    <row r="123" spans="2:10" x14ac:dyDescent="0.15">
      <c r="B123" s="506" t="s">
        <v>618</v>
      </c>
      <c r="C123" s="496" t="s">
        <v>471</v>
      </c>
      <c r="D123" s="648">
        <v>1430625.773</v>
      </c>
      <c r="E123" s="517">
        <v>353</v>
      </c>
      <c r="F123" s="495"/>
      <c r="H123" s="497"/>
      <c r="J123" s="495"/>
    </row>
    <row r="124" spans="2:10" x14ac:dyDescent="0.15">
      <c r="B124" s="506" t="s">
        <v>619</v>
      </c>
      <c r="C124" s="496" t="s">
        <v>474</v>
      </c>
      <c r="D124" s="648">
        <v>4217.2790000000005</v>
      </c>
      <c r="E124" s="517">
        <v>354</v>
      </c>
      <c r="F124" s="495"/>
      <c r="H124" s="497"/>
      <c r="J124" s="495"/>
    </row>
    <row r="125" spans="2:10" x14ac:dyDescent="0.15">
      <c r="B125" s="506" t="s">
        <v>620</v>
      </c>
      <c r="C125" s="496" t="s">
        <v>621</v>
      </c>
      <c r="D125" s="648">
        <v>13958.865</v>
      </c>
      <c r="E125" s="517">
        <v>359</v>
      </c>
      <c r="F125" s="495"/>
      <c r="H125" s="497"/>
      <c r="J125" s="495"/>
    </row>
    <row r="126" spans="2:10" x14ac:dyDescent="0.15">
      <c r="B126" s="506" t="s">
        <v>622</v>
      </c>
      <c r="C126" s="496" t="s">
        <v>623</v>
      </c>
      <c r="D126" s="648">
        <v>54727.714</v>
      </c>
      <c r="E126" s="517">
        <v>359</v>
      </c>
      <c r="F126" s="495"/>
      <c r="H126" s="497"/>
      <c r="J126" s="495"/>
    </row>
    <row r="127" spans="2:10" x14ac:dyDescent="0.15">
      <c r="B127" s="506" t="s">
        <v>624</v>
      </c>
      <c r="C127" s="496" t="s">
        <v>625</v>
      </c>
      <c r="D127" s="648">
        <v>74650.887000000002</v>
      </c>
      <c r="E127" s="517">
        <v>359</v>
      </c>
      <c r="F127" s="495"/>
      <c r="H127" s="497"/>
      <c r="J127" s="495"/>
    </row>
    <row r="128" spans="2:10" x14ac:dyDescent="0.15">
      <c r="B128" s="506" t="s">
        <v>626</v>
      </c>
      <c r="C128" s="496" t="s">
        <v>627</v>
      </c>
      <c r="D128" s="648">
        <v>2267.1019999999999</v>
      </c>
      <c r="E128" s="517">
        <v>391</v>
      </c>
      <c r="F128" s="495"/>
      <c r="H128" s="497"/>
      <c r="J128" s="495"/>
    </row>
    <row r="129" spans="2:10" x14ac:dyDescent="0.15">
      <c r="B129" s="506" t="s">
        <v>628</v>
      </c>
      <c r="C129" s="496" t="s">
        <v>4</v>
      </c>
      <c r="D129" s="648">
        <v>73435.031000000003</v>
      </c>
      <c r="E129" s="517">
        <v>391</v>
      </c>
      <c r="F129" s="495"/>
      <c r="J129" s="495"/>
    </row>
    <row r="130" spans="2:10" x14ac:dyDescent="0.15">
      <c r="B130" s="506" t="s">
        <v>629</v>
      </c>
      <c r="C130" s="496" t="s">
        <v>480</v>
      </c>
      <c r="D130" s="648">
        <v>9741.3940000000002</v>
      </c>
      <c r="E130" s="517">
        <v>392</v>
      </c>
      <c r="F130" s="495"/>
      <c r="J130" s="495"/>
    </row>
    <row r="131" spans="2:10" x14ac:dyDescent="0.15">
      <c r="B131" s="506" t="s">
        <v>630</v>
      </c>
      <c r="C131" s="496" t="s">
        <v>631</v>
      </c>
      <c r="D131" s="648">
        <v>322990.90500000003</v>
      </c>
      <c r="E131" s="517">
        <v>411</v>
      </c>
      <c r="F131" s="495"/>
      <c r="J131" s="495"/>
    </row>
    <row r="132" spans="2:10" x14ac:dyDescent="0.15">
      <c r="B132" s="506" t="s">
        <v>632</v>
      </c>
      <c r="C132" s="496" t="s">
        <v>633</v>
      </c>
      <c r="D132" s="648">
        <v>229534.171</v>
      </c>
      <c r="E132" s="517">
        <v>411</v>
      </c>
      <c r="F132" s="495"/>
      <c r="J132" s="495"/>
    </row>
    <row r="133" spans="2:10" x14ac:dyDescent="0.15">
      <c r="B133" s="506" t="s">
        <v>634</v>
      </c>
      <c r="C133" s="496" t="s">
        <v>485</v>
      </c>
      <c r="D133" s="648">
        <v>262943.663</v>
      </c>
      <c r="E133" s="517">
        <v>412</v>
      </c>
      <c r="F133" s="495"/>
      <c r="J133" s="495"/>
    </row>
    <row r="134" spans="2:10" x14ac:dyDescent="0.15">
      <c r="B134" s="506" t="s">
        <v>635</v>
      </c>
      <c r="C134" s="496" t="s">
        <v>488</v>
      </c>
      <c r="D134" s="648">
        <v>148303.72399999999</v>
      </c>
      <c r="E134" s="517">
        <v>413</v>
      </c>
      <c r="F134" s="495"/>
      <c r="J134" s="495"/>
    </row>
    <row r="135" spans="2:10" x14ac:dyDescent="0.15">
      <c r="B135" s="506" t="s">
        <v>636</v>
      </c>
      <c r="C135" s="496" t="s">
        <v>491</v>
      </c>
      <c r="D135" s="648">
        <v>175201.25399999999</v>
      </c>
      <c r="E135" s="517">
        <v>419</v>
      </c>
      <c r="F135" s="495"/>
      <c r="J135" s="495"/>
    </row>
    <row r="136" spans="2:10" x14ac:dyDescent="0.15">
      <c r="B136" s="506" t="s">
        <v>637</v>
      </c>
      <c r="C136" s="496" t="s">
        <v>494</v>
      </c>
      <c r="D136" s="648">
        <v>35331.294000000002</v>
      </c>
      <c r="E136" s="517">
        <v>461</v>
      </c>
      <c r="F136" s="495"/>
      <c r="J136" s="495"/>
    </row>
    <row r="137" spans="2:10" x14ac:dyDescent="0.15">
      <c r="B137" s="506" t="s">
        <v>638</v>
      </c>
      <c r="C137" s="496" t="s">
        <v>639</v>
      </c>
      <c r="D137" s="648">
        <v>22610.655999999999</v>
      </c>
      <c r="E137" s="517">
        <v>462</v>
      </c>
      <c r="F137" s="495"/>
      <c r="J137" s="495"/>
    </row>
    <row r="138" spans="2:10" x14ac:dyDescent="0.15">
      <c r="B138" s="506" t="s">
        <v>640</v>
      </c>
      <c r="C138" s="496" t="s">
        <v>641</v>
      </c>
      <c r="D138" s="648">
        <v>555.01700000000005</v>
      </c>
      <c r="E138" s="517">
        <v>462</v>
      </c>
      <c r="F138" s="495"/>
      <c r="J138" s="495"/>
    </row>
    <row r="139" spans="2:10" x14ac:dyDescent="0.15">
      <c r="B139" s="506" t="s">
        <v>642</v>
      </c>
      <c r="C139" s="496" t="s">
        <v>5</v>
      </c>
      <c r="D139" s="648">
        <v>21033.559000000001</v>
      </c>
      <c r="E139" s="517">
        <v>471</v>
      </c>
      <c r="F139" s="495"/>
      <c r="J139" s="495"/>
    </row>
    <row r="140" spans="2:10" x14ac:dyDescent="0.15">
      <c r="B140" s="506" t="s">
        <v>643</v>
      </c>
      <c r="C140" s="496" t="s">
        <v>6</v>
      </c>
      <c r="D140" s="648">
        <v>157854.601</v>
      </c>
      <c r="E140" s="517">
        <v>481</v>
      </c>
      <c r="F140" s="495"/>
      <c r="J140" s="495"/>
    </row>
    <row r="141" spans="2:10" x14ac:dyDescent="0.15">
      <c r="B141" s="506" t="s">
        <v>644</v>
      </c>
      <c r="C141" s="496" t="s">
        <v>645</v>
      </c>
      <c r="D141" s="648">
        <v>1999151.727</v>
      </c>
      <c r="E141" s="517">
        <v>511</v>
      </c>
      <c r="F141" s="495"/>
      <c r="J141" s="495"/>
    </row>
    <row r="142" spans="2:10" x14ac:dyDescent="0.15">
      <c r="B142" s="506" t="s">
        <v>646</v>
      </c>
      <c r="C142" s="496" t="s">
        <v>647</v>
      </c>
      <c r="D142" s="648">
        <v>1226613.673</v>
      </c>
      <c r="E142" s="517">
        <v>511</v>
      </c>
      <c r="F142" s="495"/>
      <c r="J142" s="495"/>
    </row>
    <row r="143" spans="2:10" x14ac:dyDescent="0.15">
      <c r="B143" s="506" t="s">
        <v>648</v>
      </c>
      <c r="C143" s="496" t="s">
        <v>649</v>
      </c>
      <c r="D143" s="648">
        <v>300815.48700000002</v>
      </c>
      <c r="E143" s="517">
        <v>531</v>
      </c>
      <c r="F143" s="495"/>
      <c r="J143" s="495"/>
    </row>
    <row r="144" spans="2:10" x14ac:dyDescent="0.15">
      <c r="B144" s="506" t="s">
        <v>650</v>
      </c>
      <c r="C144" s="496" t="s">
        <v>651</v>
      </c>
      <c r="D144" s="648">
        <v>254323.228</v>
      </c>
      <c r="E144" s="517">
        <v>531</v>
      </c>
      <c r="F144" s="495"/>
      <c r="J144" s="495"/>
    </row>
    <row r="145" spans="2:10" x14ac:dyDescent="0.15">
      <c r="B145" s="506" t="s">
        <v>652</v>
      </c>
      <c r="C145" s="496" t="s">
        <v>503</v>
      </c>
      <c r="D145" s="648">
        <v>205793.49100000001</v>
      </c>
      <c r="E145" s="517">
        <v>551</v>
      </c>
      <c r="F145" s="495"/>
      <c r="J145" s="495"/>
    </row>
    <row r="146" spans="2:10" x14ac:dyDescent="0.15">
      <c r="B146" s="506" t="s">
        <v>653</v>
      </c>
      <c r="C146" s="496" t="s">
        <v>506</v>
      </c>
      <c r="D146" s="648">
        <v>60226.62</v>
      </c>
      <c r="E146" s="517">
        <v>552</v>
      </c>
      <c r="F146" s="495"/>
      <c r="J146" s="495"/>
    </row>
    <row r="147" spans="2:10" x14ac:dyDescent="0.15">
      <c r="B147" s="506" t="s">
        <v>654</v>
      </c>
      <c r="C147" s="496" t="s">
        <v>509</v>
      </c>
      <c r="D147" s="648">
        <v>0</v>
      </c>
      <c r="E147" s="517">
        <v>553</v>
      </c>
      <c r="F147" s="495"/>
      <c r="J147" s="495"/>
    </row>
    <row r="148" spans="2:10" x14ac:dyDescent="0.15">
      <c r="B148" s="506" t="s">
        <v>655</v>
      </c>
      <c r="C148" s="496" t="s">
        <v>656</v>
      </c>
      <c r="D148" s="648">
        <v>159119.217</v>
      </c>
      <c r="E148" s="517">
        <v>571</v>
      </c>
      <c r="F148" s="495"/>
      <c r="J148" s="495"/>
    </row>
    <row r="149" spans="2:10" x14ac:dyDescent="0.15">
      <c r="B149" s="506" t="s">
        <v>657</v>
      </c>
      <c r="C149" s="496" t="s">
        <v>658</v>
      </c>
      <c r="D149" s="648">
        <v>3155.0219999999999</v>
      </c>
      <c r="E149" s="517">
        <v>571</v>
      </c>
      <c r="F149" s="495"/>
      <c r="J149" s="495"/>
    </row>
    <row r="150" spans="2:10" x14ac:dyDescent="0.15">
      <c r="B150" s="506" t="s">
        <v>659</v>
      </c>
      <c r="C150" s="496" t="s">
        <v>660</v>
      </c>
      <c r="D150" s="648">
        <v>61145.39</v>
      </c>
      <c r="E150" s="517">
        <v>572</v>
      </c>
      <c r="F150" s="495"/>
      <c r="J150" s="495"/>
    </row>
    <row r="151" spans="2:10" x14ac:dyDescent="0.15">
      <c r="B151" s="506" t="s">
        <v>661</v>
      </c>
      <c r="C151" s="496" t="s">
        <v>662</v>
      </c>
      <c r="D151" s="648">
        <v>462753.37699999998</v>
      </c>
      <c r="E151" s="517">
        <v>572</v>
      </c>
      <c r="F151" s="495"/>
      <c r="J151" s="495"/>
    </row>
    <row r="152" spans="2:10" x14ac:dyDescent="0.15">
      <c r="B152" s="506" t="s">
        <v>663</v>
      </c>
      <c r="C152" s="496" t="s">
        <v>664</v>
      </c>
      <c r="D152" s="648">
        <v>0</v>
      </c>
      <c r="E152" s="517">
        <v>573</v>
      </c>
      <c r="F152" s="495"/>
      <c r="J152" s="495"/>
    </row>
    <row r="153" spans="2:10" x14ac:dyDescent="0.15">
      <c r="B153" s="506" t="s">
        <v>665</v>
      </c>
      <c r="C153" s="496" t="s">
        <v>666</v>
      </c>
      <c r="D153" s="648">
        <v>0</v>
      </c>
      <c r="E153" s="517">
        <v>573</v>
      </c>
      <c r="F153" s="495"/>
      <c r="J153" s="495"/>
    </row>
    <row r="154" spans="2:10" x14ac:dyDescent="0.15">
      <c r="B154" s="506" t="s">
        <v>667</v>
      </c>
      <c r="C154" s="496" t="s">
        <v>668</v>
      </c>
      <c r="D154" s="648">
        <v>29871.083999999999</v>
      </c>
      <c r="E154" s="517">
        <v>574</v>
      </c>
      <c r="F154" s="495"/>
      <c r="J154" s="495"/>
    </row>
    <row r="155" spans="2:10" x14ac:dyDescent="0.15">
      <c r="B155" s="506" t="s">
        <v>669</v>
      </c>
      <c r="C155" s="496" t="s">
        <v>670</v>
      </c>
      <c r="D155" s="648">
        <v>7346.9260000000004</v>
      </c>
      <c r="E155" s="517">
        <v>574</v>
      </c>
      <c r="F155" s="495"/>
      <c r="J155" s="495"/>
    </row>
    <row r="156" spans="2:10" x14ac:dyDescent="0.15">
      <c r="B156" s="506" t="s">
        <v>671</v>
      </c>
      <c r="C156" s="496" t="s">
        <v>672</v>
      </c>
      <c r="D156" s="648">
        <v>43694.411999999997</v>
      </c>
      <c r="E156" s="517">
        <v>574</v>
      </c>
      <c r="F156" s="495"/>
      <c r="J156" s="495"/>
    </row>
    <row r="157" spans="2:10" x14ac:dyDescent="0.15">
      <c r="B157" s="506" t="s">
        <v>673</v>
      </c>
      <c r="C157" s="496" t="s">
        <v>521</v>
      </c>
      <c r="D157" s="648">
        <v>15855.406999999999</v>
      </c>
      <c r="E157" s="517">
        <v>575</v>
      </c>
      <c r="F157" s="495"/>
      <c r="J157" s="495"/>
    </row>
    <row r="158" spans="2:10" x14ac:dyDescent="0.15">
      <c r="B158" s="506" t="s">
        <v>674</v>
      </c>
      <c r="C158" s="496" t="s">
        <v>524</v>
      </c>
      <c r="D158" s="648">
        <v>26989.871999999999</v>
      </c>
      <c r="E158" s="517">
        <v>576</v>
      </c>
      <c r="F158" s="495"/>
      <c r="J158" s="495"/>
    </row>
    <row r="159" spans="2:10" x14ac:dyDescent="0.15">
      <c r="B159" s="506" t="s">
        <v>675</v>
      </c>
      <c r="C159" s="496" t="s">
        <v>527</v>
      </c>
      <c r="D159" s="648">
        <v>55803.309000000001</v>
      </c>
      <c r="E159" s="517">
        <v>577</v>
      </c>
      <c r="F159" s="495"/>
      <c r="J159" s="495"/>
    </row>
    <row r="160" spans="2:10" x14ac:dyDescent="0.15">
      <c r="B160" s="506" t="s">
        <v>676</v>
      </c>
      <c r="C160" s="496" t="s">
        <v>677</v>
      </c>
      <c r="D160" s="648">
        <v>39977.805</v>
      </c>
      <c r="E160" s="517">
        <v>578</v>
      </c>
      <c r="F160" s="495"/>
      <c r="J160" s="495"/>
    </row>
    <row r="161" spans="2:10" x14ac:dyDescent="0.15">
      <c r="B161" s="506" t="s">
        <v>678</v>
      </c>
      <c r="C161" s="496" t="s">
        <v>679</v>
      </c>
      <c r="D161" s="648">
        <v>73192.828999999998</v>
      </c>
      <c r="E161" s="517">
        <v>578</v>
      </c>
      <c r="F161" s="495"/>
      <c r="J161" s="495"/>
    </row>
    <row r="162" spans="2:10" x14ac:dyDescent="0.15">
      <c r="B162" s="506" t="s">
        <v>680</v>
      </c>
      <c r="C162" s="496" t="s">
        <v>533</v>
      </c>
      <c r="D162" s="648">
        <v>51620.875999999997</v>
      </c>
      <c r="E162" s="517">
        <v>579</v>
      </c>
      <c r="F162" s="495"/>
      <c r="J162" s="495"/>
    </row>
    <row r="163" spans="2:10" x14ac:dyDescent="0.15">
      <c r="B163" s="506" t="s">
        <v>681</v>
      </c>
      <c r="C163" s="496" t="s">
        <v>536</v>
      </c>
      <c r="D163" s="648">
        <v>48996.514000000003</v>
      </c>
      <c r="E163" s="517">
        <v>591</v>
      </c>
      <c r="F163" s="495"/>
      <c r="J163" s="495"/>
    </row>
    <row r="164" spans="2:10" x14ac:dyDescent="0.15">
      <c r="B164" s="506" t="s">
        <v>682</v>
      </c>
      <c r="C164" s="496" t="s">
        <v>539</v>
      </c>
      <c r="D164" s="648">
        <v>27449.99</v>
      </c>
      <c r="E164" s="517">
        <v>592</v>
      </c>
      <c r="F164" s="495"/>
      <c r="J164" s="495"/>
    </row>
    <row r="165" spans="2:10" x14ac:dyDescent="0.15">
      <c r="B165" s="506" t="s">
        <v>683</v>
      </c>
      <c r="C165" s="496" t="s">
        <v>541</v>
      </c>
      <c r="D165" s="648">
        <v>384601.61</v>
      </c>
      <c r="E165" s="517">
        <v>593</v>
      </c>
      <c r="F165" s="495"/>
      <c r="J165" s="495"/>
    </row>
    <row r="166" spans="2:10" x14ac:dyDescent="0.15">
      <c r="B166" s="506" t="s">
        <v>684</v>
      </c>
      <c r="C166" s="496" t="s">
        <v>544</v>
      </c>
      <c r="D166" s="648">
        <v>39357.42</v>
      </c>
      <c r="E166" s="517">
        <v>594</v>
      </c>
      <c r="F166" s="495"/>
      <c r="J166" s="495"/>
    </row>
    <row r="167" spans="2:10" x14ac:dyDescent="0.15">
      <c r="B167" s="506" t="s">
        <v>685</v>
      </c>
      <c r="C167" s="496" t="s">
        <v>547</v>
      </c>
      <c r="D167" s="648">
        <v>41863.180999999997</v>
      </c>
      <c r="E167" s="517">
        <v>595</v>
      </c>
      <c r="F167" s="495"/>
      <c r="J167" s="495"/>
    </row>
    <row r="168" spans="2:10" x14ac:dyDescent="0.15">
      <c r="B168" s="506" t="s">
        <v>686</v>
      </c>
      <c r="C168" s="496" t="s">
        <v>687</v>
      </c>
      <c r="D168" s="648">
        <v>80063.187000000005</v>
      </c>
      <c r="E168" s="517">
        <v>611</v>
      </c>
      <c r="F168" s="495"/>
      <c r="J168" s="495"/>
    </row>
    <row r="169" spans="2:10" x14ac:dyDescent="0.15">
      <c r="B169" s="506" t="s">
        <v>688</v>
      </c>
      <c r="C169" s="496" t="s">
        <v>689</v>
      </c>
      <c r="D169" s="648">
        <v>324820.82799999998</v>
      </c>
      <c r="E169" s="517">
        <v>611</v>
      </c>
      <c r="F169" s="495"/>
      <c r="J169" s="495"/>
    </row>
    <row r="170" spans="2:10" x14ac:dyDescent="0.15">
      <c r="B170" s="506" t="s">
        <v>690</v>
      </c>
      <c r="C170" s="496" t="s">
        <v>691</v>
      </c>
      <c r="D170" s="648">
        <v>649068.85900000005</v>
      </c>
      <c r="E170" s="517">
        <v>631</v>
      </c>
      <c r="F170" s="495"/>
      <c r="J170" s="495"/>
    </row>
    <row r="171" spans="2:10" x14ac:dyDescent="0.15">
      <c r="B171" s="506" t="s">
        <v>692</v>
      </c>
      <c r="C171" s="496" t="s">
        <v>693</v>
      </c>
      <c r="D171" s="648">
        <v>46701.19</v>
      </c>
      <c r="E171" s="517">
        <v>631</v>
      </c>
      <c r="F171" s="495"/>
      <c r="J171" s="495"/>
    </row>
    <row r="172" spans="2:10" x14ac:dyDescent="0.15">
      <c r="B172" s="506" t="s">
        <v>694</v>
      </c>
      <c r="C172" s="496" t="s">
        <v>695</v>
      </c>
      <c r="D172" s="648">
        <v>25167.280999999999</v>
      </c>
      <c r="E172" s="517">
        <v>632</v>
      </c>
      <c r="F172" s="495"/>
      <c r="J172" s="495"/>
    </row>
    <row r="173" spans="2:10" x14ac:dyDescent="0.15">
      <c r="B173" s="506" t="s">
        <v>696</v>
      </c>
      <c r="C173" s="496" t="s">
        <v>697</v>
      </c>
      <c r="D173" s="648">
        <v>639783.54599999997</v>
      </c>
      <c r="E173" s="517">
        <v>632</v>
      </c>
      <c r="F173" s="495"/>
      <c r="J173" s="495"/>
    </row>
    <row r="174" spans="2:10" x14ac:dyDescent="0.15">
      <c r="B174" s="506" t="s">
        <v>698</v>
      </c>
      <c r="C174" s="496" t="s">
        <v>558</v>
      </c>
      <c r="D174" s="648">
        <v>958644.28700000001</v>
      </c>
      <c r="E174" s="517">
        <v>641</v>
      </c>
      <c r="F174" s="495"/>
      <c r="J174" s="495"/>
    </row>
    <row r="175" spans="2:10" x14ac:dyDescent="0.15">
      <c r="B175" s="506" t="s">
        <v>699</v>
      </c>
      <c r="C175" s="496" t="s">
        <v>561</v>
      </c>
      <c r="D175" s="648">
        <v>46325.733</v>
      </c>
      <c r="E175" s="517">
        <v>642</v>
      </c>
      <c r="F175" s="495"/>
      <c r="J175" s="495"/>
    </row>
    <row r="176" spans="2:10" x14ac:dyDescent="0.15">
      <c r="B176" s="506" t="s">
        <v>700</v>
      </c>
      <c r="C176" s="496" t="s">
        <v>564</v>
      </c>
      <c r="D176" s="648">
        <v>319644.75900000002</v>
      </c>
      <c r="E176" s="517">
        <v>643</v>
      </c>
      <c r="F176" s="495"/>
      <c r="J176" s="495"/>
    </row>
    <row r="177" spans="2:10" x14ac:dyDescent="0.15">
      <c r="B177" s="506" t="s">
        <v>701</v>
      </c>
      <c r="C177" s="496" t="s">
        <v>567</v>
      </c>
      <c r="D177" s="648">
        <v>305599.32299999997</v>
      </c>
      <c r="E177" s="517">
        <v>644</v>
      </c>
      <c r="F177" s="495"/>
      <c r="J177" s="495"/>
    </row>
    <row r="178" spans="2:10" x14ac:dyDescent="0.15">
      <c r="B178" s="506" t="s">
        <v>702</v>
      </c>
      <c r="C178" s="496" t="s">
        <v>240</v>
      </c>
      <c r="D178" s="648">
        <v>112298.068</v>
      </c>
      <c r="E178" s="517">
        <v>659</v>
      </c>
      <c r="F178" s="495"/>
      <c r="J178" s="495"/>
    </row>
    <row r="179" spans="2:10" x14ac:dyDescent="0.15">
      <c r="B179" s="506" t="s">
        <v>703</v>
      </c>
      <c r="C179" s="496" t="s">
        <v>704</v>
      </c>
      <c r="D179" s="648">
        <v>38543.453999999998</v>
      </c>
      <c r="E179" s="517">
        <v>661</v>
      </c>
      <c r="F179" s="495"/>
      <c r="J179" s="495"/>
    </row>
    <row r="180" spans="2:10" x14ac:dyDescent="0.15">
      <c r="B180" s="506" t="s">
        <v>705</v>
      </c>
      <c r="C180" s="496" t="s">
        <v>706</v>
      </c>
      <c r="D180" s="648">
        <v>23506.937999999998</v>
      </c>
      <c r="E180" s="517">
        <v>661</v>
      </c>
      <c r="F180" s="495"/>
      <c r="J180" s="495"/>
    </row>
    <row r="181" spans="2:10" x14ac:dyDescent="0.15">
      <c r="B181" s="506" t="s">
        <v>707</v>
      </c>
      <c r="C181" s="496" t="s">
        <v>575</v>
      </c>
      <c r="D181" s="648">
        <v>33066.961000000003</v>
      </c>
      <c r="E181" s="517">
        <v>662</v>
      </c>
      <c r="F181" s="495"/>
      <c r="J181" s="495"/>
    </row>
    <row r="182" spans="2:10" x14ac:dyDescent="0.15">
      <c r="B182" s="506" t="s">
        <v>708</v>
      </c>
      <c r="C182" s="496" t="s">
        <v>709</v>
      </c>
      <c r="D182" s="648">
        <v>82562.906000000003</v>
      </c>
      <c r="E182" s="517">
        <v>663</v>
      </c>
      <c r="F182" s="495"/>
      <c r="J182" s="495"/>
    </row>
    <row r="183" spans="2:10" x14ac:dyDescent="0.15">
      <c r="B183" s="506" t="s">
        <v>710</v>
      </c>
      <c r="C183" s="496" t="s">
        <v>711</v>
      </c>
      <c r="D183" s="648">
        <v>65578.292000000001</v>
      </c>
      <c r="E183" s="517">
        <v>663</v>
      </c>
      <c r="F183" s="495"/>
      <c r="J183" s="495"/>
    </row>
    <row r="184" spans="2:10" x14ac:dyDescent="0.15">
      <c r="B184" s="506" t="s">
        <v>712</v>
      </c>
      <c r="C184" s="496" t="s">
        <v>581</v>
      </c>
      <c r="D184" s="648">
        <v>1459780.041</v>
      </c>
      <c r="E184" s="517">
        <v>669</v>
      </c>
      <c r="F184" s="495"/>
      <c r="J184" s="495"/>
    </row>
    <row r="185" spans="2:10" x14ac:dyDescent="0.15">
      <c r="B185" s="506" t="s">
        <v>713</v>
      </c>
      <c r="C185" s="496" t="s">
        <v>584</v>
      </c>
      <c r="D185" s="648">
        <v>30661.219000000001</v>
      </c>
      <c r="E185" s="517">
        <v>671</v>
      </c>
      <c r="F185" s="495"/>
      <c r="J185" s="495"/>
    </row>
    <row r="186" spans="2:10" x14ac:dyDescent="0.15">
      <c r="B186" s="506" t="s">
        <v>714</v>
      </c>
      <c r="C186" s="496" t="s">
        <v>587</v>
      </c>
      <c r="D186" s="648">
        <v>370800.16200000001</v>
      </c>
      <c r="E186" s="517">
        <v>672</v>
      </c>
      <c r="F186" s="495"/>
      <c r="J186" s="495"/>
    </row>
    <row r="187" spans="2:10" x14ac:dyDescent="0.15">
      <c r="B187" s="506" t="s">
        <v>715</v>
      </c>
      <c r="C187" s="496" t="s">
        <v>590</v>
      </c>
      <c r="D187" s="648">
        <v>85822.178</v>
      </c>
      <c r="E187" s="517">
        <v>673</v>
      </c>
      <c r="F187" s="495"/>
      <c r="J187" s="495"/>
    </row>
    <row r="188" spans="2:10" x14ac:dyDescent="0.15">
      <c r="B188" s="506" t="s">
        <v>716</v>
      </c>
      <c r="C188" s="496" t="s">
        <v>593</v>
      </c>
      <c r="D188" s="648">
        <v>85750.025999999998</v>
      </c>
      <c r="E188" s="517">
        <v>674</v>
      </c>
      <c r="F188" s="495"/>
      <c r="J188" s="495"/>
    </row>
    <row r="189" spans="2:10" x14ac:dyDescent="0.15">
      <c r="B189" s="506" t="s">
        <v>717</v>
      </c>
      <c r="C189" s="496" t="s">
        <v>596</v>
      </c>
      <c r="D189" s="648">
        <v>10484.244000000001</v>
      </c>
      <c r="E189" s="517">
        <v>675</v>
      </c>
      <c r="F189" s="495"/>
      <c r="J189" s="495"/>
    </row>
    <row r="190" spans="2:10" x14ac:dyDescent="0.15">
      <c r="B190" s="506" t="s">
        <v>718</v>
      </c>
      <c r="C190" s="496" t="s">
        <v>598</v>
      </c>
      <c r="D190" s="648">
        <v>125961.45</v>
      </c>
      <c r="E190" s="517">
        <v>679</v>
      </c>
      <c r="F190" s="495"/>
      <c r="J190" s="495"/>
    </row>
    <row r="191" spans="2:10" x14ac:dyDescent="0.15">
      <c r="B191" s="506" t="s">
        <v>719</v>
      </c>
      <c r="C191" s="496" t="s">
        <v>243</v>
      </c>
      <c r="D191" s="648">
        <v>0</v>
      </c>
      <c r="E191" s="517">
        <v>681</v>
      </c>
      <c r="F191" s="495"/>
      <c r="J191" s="495"/>
    </row>
    <row r="192" spans="2:10" ht="14.25" thickBot="1" x14ac:dyDescent="0.2">
      <c r="B192" s="515" t="s">
        <v>720</v>
      </c>
      <c r="C192" s="516" t="s">
        <v>244</v>
      </c>
      <c r="D192" s="649">
        <v>2516.64</v>
      </c>
      <c r="E192" s="517">
        <v>691</v>
      </c>
      <c r="F192" s="495"/>
      <c r="J192" s="495"/>
    </row>
    <row r="193" spans="2:4" x14ac:dyDescent="0.15">
      <c r="B193" s="495" t="s">
        <v>721</v>
      </c>
      <c r="C193" s="496" t="s">
        <v>26</v>
      </c>
      <c r="D193" s="497"/>
    </row>
    <row r="194" spans="2:4" x14ac:dyDescent="0.15">
      <c r="B194" s="495" t="s">
        <v>722</v>
      </c>
      <c r="C194" s="496" t="s">
        <v>27</v>
      </c>
      <c r="D194" s="497"/>
    </row>
    <row r="195" spans="2:4" x14ac:dyDescent="0.15">
      <c r="B195" s="495" t="s">
        <v>723</v>
      </c>
      <c r="C195" s="496" t="s">
        <v>724</v>
      </c>
      <c r="D195" s="497"/>
    </row>
    <row r="196" spans="2:4" x14ac:dyDescent="0.15">
      <c r="B196" s="495" t="s">
        <v>725</v>
      </c>
      <c r="C196" s="496" t="s">
        <v>726</v>
      </c>
      <c r="D196" s="497"/>
    </row>
    <row r="197" spans="2:4" x14ac:dyDescent="0.15">
      <c r="B197" s="495" t="s">
        <v>727</v>
      </c>
      <c r="C197" s="496" t="s">
        <v>728</v>
      </c>
      <c r="D197" s="497"/>
    </row>
    <row r="198" spans="2:4" x14ac:dyDescent="0.15">
      <c r="B198" s="495" t="s">
        <v>729</v>
      </c>
      <c r="C198" s="496" t="s">
        <v>29</v>
      </c>
      <c r="D198" s="497"/>
    </row>
    <row r="199" spans="2:4" x14ac:dyDescent="0.15">
      <c r="B199" s="495" t="s">
        <v>730</v>
      </c>
      <c r="C199" s="496" t="s">
        <v>30</v>
      </c>
      <c r="D199" s="497"/>
    </row>
    <row r="200" spans="2:4" x14ac:dyDescent="0.15">
      <c r="B200" s="495" t="s">
        <v>731</v>
      </c>
      <c r="C200" s="496" t="s">
        <v>611</v>
      </c>
      <c r="D200" s="497"/>
    </row>
    <row r="201" spans="2:4" x14ac:dyDescent="0.15">
      <c r="B201" s="495" t="s">
        <v>732</v>
      </c>
      <c r="C201" s="496" t="s">
        <v>245</v>
      </c>
      <c r="D201" s="497"/>
    </row>
    <row r="202" spans="2:4" x14ac:dyDescent="0.15">
      <c r="B202" s="495" t="s">
        <v>733</v>
      </c>
      <c r="C202" s="496" t="s">
        <v>31</v>
      </c>
      <c r="D202" s="497"/>
    </row>
    <row r="203" spans="2:4" x14ac:dyDescent="0.15">
      <c r="B203" s="495" t="s">
        <v>734</v>
      </c>
      <c r="C203" s="496" t="s">
        <v>32</v>
      </c>
      <c r="D203" s="497"/>
    </row>
    <row r="204" spans="2:4" x14ac:dyDescent="0.15">
      <c r="B204" s="495" t="s">
        <v>735</v>
      </c>
      <c r="C204" s="496" t="s">
        <v>1500</v>
      </c>
      <c r="D204" s="497"/>
    </row>
    <row r="205" spans="2:4" x14ac:dyDescent="0.15">
      <c r="D205" s="497"/>
    </row>
    <row r="206" spans="2:4" x14ac:dyDescent="0.15">
      <c r="D206" s="497"/>
    </row>
  </sheetData>
  <phoneticPr fontId="8"/>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5">
    <pageSetUpPr fitToPage="1"/>
  </sheetPr>
  <dimension ref="A1:BE53"/>
  <sheetViews>
    <sheetView zoomScale="90" zoomScaleNormal="90" zoomScaleSheetLayoutView="100" workbookViewId="0">
      <pane xSplit="3" ySplit="6" topLeftCell="AD7" activePane="bottomRight" state="frozen"/>
      <selection pane="topRight"/>
      <selection pane="bottomLeft"/>
      <selection pane="bottomRight"/>
    </sheetView>
  </sheetViews>
  <sheetFormatPr defaultColWidth="12.625" defaultRowHeight="13.5" x14ac:dyDescent="0.15"/>
  <cols>
    <col min="1" max="1" width="5.375" style="231" customWidth="1"/>
    <col min="2" max="2" width="4.75" style="232" customWidth="1"/>
    <col min="3" max="3" width="31.625" style="233" customWidth="1"/>
    <col min="4" max="40" width="11.625" style="234" customWidth="1"/>
    <col min="41" max="41" width="14.5" style="234" customWidth="1"/>
    <col min="42" max="52" width="12.625" style="234" customWidth="1"/>
    <col min="53" max="53" width="14.5" style="234" customWidth="1"/>
    <col min="54" max="54" width="16.875" style="234" customWidth="1"/>
    <col min="55" max="55" width="15.25" style="234" customWidth="1"/>
    <col min="56" max="56" width="17.5" style="234" customWidth="1"/>
    <col min="57" max="16384" width="12.625" style="234"/>
  </cols>
  <sheetData>
    <row r="1" spans="1:57" ht="18.95" customHeight="1" x14ac:dyDescent="0.15">
      <c r="D1" s="234">
        <v>1</v>
      </c>
      <c r="E1" s="234">
        <v>2</v>
      </c>
      <c r="F1" s="234">
        <v>3</v>
      </c>
      <c r="G1" s="234">
        <v>4</v>
      </c>
      <c r="H1" s="234">
        <v>5</v>
      </c>
      <c r="I1" s="234">
        <v>6</v>
      </c>
      <c r="J1" s="234">
        <v>7</v>
      </c>
      <c r="K1" s="234">
        <v>8</v>
      </c>
      <c r="L1" s="234">
        <v>9</v>
      </c>
      <c r="M1" s="234">
        <v>10</v>
      </c>
      <c r="N1" s="234">
        <v>11</v>
      </c>
      <c r="O1" s="234">
        <v>12</v>
      </c>
      <c r="P1" s="234">
        <v>13</v>
      </c>
      <c r="Q1" s="234">
        <v>14</v>
      </c>
      <c r="R1" s="234">
        <v>15</v>
      </c>
      <c r="S1" s="234">
        <v>16</v>
      </c>
      <c r="T1" s="234">
        <v>17</v>
      </c>
      <c r="U1" s="234">
        <v>18</v>
      </c>
      <c r="V1" s="234">
        <v>19</v>
      </c>
      <c r="W1" s="234">
        <v>20</v>
      </c>
      <c r="X1" s="234">
        <v>21</v>
      </c>
      <c r="Y1" s="234">
        <v>22</v>
      </c>
      <c r="Z1" s="234">
        <v>23</v>
      </c>
      <c r="AA1" s="234">
        <v>24</v>
      </c>
      <c r="AB1" s="234">
        <v>25</v>
      </c>
      <c r="AC1" s="234">
        <v>26</v>
      </c>
      <c r="AD1" s="234">
        <v>27</v>
      </c>
      <c r="AE1" s="234">
        <v>28</v>
      </c>
      <c r="AF1" s="234">
        <v>29</v>
      </c>
      <c r="AG1" s="234">
        <v>30</v>
      </c>
      <c r="AH1" s="234">
        <v>31</v>
      </c>
      <c r="AI1" s="234">
        <v>32</v>
      </c>
      <c r="AJ1" s="234">
        <v>33</v>
      </c>
      <c r="AK1" s="234">
        <v>34</v>
      </c>
      <c r="AL1" s="234">
        <v>35</v>
      </c>
      <c r="AM1" s="234">
        <v>36</v>
      </c>
      <c r="AN1" s="234">
        <v>37</v>
      </c>
    </row>
    <row r="2" spans="1:57" ht="8.1" customHeight="1" x14ac:dyDescent="0.15"/>
    <row r="3" spans="1:57" s="239" customFormat="1" ht="8.1" customHeight="1" x14ac:dyDescent="0.15">
      <c r="A3" s="235"/>
      <c r="B3" s="236"/>
      <c r="C3" s="237"/>
      <c r="D3" s="238"/>
      <c r="E3" s="238"/>
      <c r="F3" s="238"/>
      <c r="G3" s="238"/>
      <c r="H3" s="238"/>
      <c r="I3" s="238"/>
      <c r="J3" s="238"/>
      <c r="K3" s="238"/>
      <c r="L3" s="238"/>
      <c r="M3" s="238"/>
      <c r="N3" s="238"/>
      <c r="O3" s="238"/>
      <c r="P3" s="238"/>
      <c r="Q3" s="238"/>
      <c r="R3" s="238"/>
      <c r="S3" s="238"/>
      <c r="T3" s="238"/>
      <c r="U3" s="238"/>
      <c r="V3" s="238"/>
      <c r="W3" s="238"/>
      <c r="X3" s="238"/>
      <c r="Y3" s="238"/>
      <c r="Z3" s="238"/>
      <c r="AA3" s="238"/>
      <c r="AB3" s="238"/>
      <c r="AC3" s="238"/>
      <c r="AD3" s="238"/>
      <c r="AE3" s="238"/>
      <c r="AF3" s="238"/>
      <c r="AG3" s="238"/>
      <c r="AH3" s="238"/>
      <c r="AI3" s="238"/>
      <c r="AJ3" s="238"/>
      <c r="AK3" s="238"/>
      <c r="AL3" s="238"/>
      <c r="AM3" s="238"/>
      <c r="AN3" s="238"/>
      <c r="AO3" s="238"/>
      <c r="AP3" s="238"/>
      <c r="AQ3" s="238"/>
      <c r="AR3" s="238"/>
      <c r="AS3" s="238"/>
      <c r="AT3" s="238"/>
      <c r="AU3" s="238"/>
      <c r="AV3" s="238"/>
      <c r="AW3" s="238"/>
      <c r="AX3" s="238"/>
      <c r="AY3" s="238"/>
      <c r="AZ3" s="238"/>
      <c r="BA3" s="238"/>
      <c r="BB3" s="238"/>
      <c r="BC3" s="238"/>
    </row>
    <row r="4" spans="1:57" ht="22.5" customHeight="1" thickBot="1" x14ac:dyDescent="0.2">
      <c r="B4" s="240"/>
      <c r="C4" s="241"/>
      <c r="D4" s="242"/>
      <c r="E4" s="242"/>
      <c r="F4" s="242"/>
      <c r="G4" s="242"/>
      <c r="H4" s="242"/>
      <c r="I4" s="242"/>
      <c r="J4" s="242"/>
      <c r="K4" s="242"/>
      <c r="L4" s="242"/>
      <c r="M4" s="242"/>
      <c r="N4" s="242"/>
      <c r="O4" s="242"/>
      <c r="P4" s="242"/>
      <c r="Q4" s="242"/>
      <c r="R4" s="242"/>
      <c r="S4" s="242"/>
      <c r="T4" s="242"/>
      <c r="U4" s="242"/>
      <c r="V4" s="242"/>
      <c r="W4" s="242"/>
      <c r="X4" s="242"/>
      <c r="Y4" s="242"/>
      <c r="Z4" s="242"/>
      <c r="AA4" s="242"/>
      <c r="AB4" s="243"/>
      <c r="AC4" s="242"/>
      <c r="AD4" s="242"/>
      <c r="AE4" s="242"/>
      <c r="AF4" s="242"/>
      <c r="AG4" s="242"/>
      <c r="AH4" s="242"/>
      <c r="AI4" s="242"/>
      <c r="AJ4" s="242"/>
      <c r="AK4" s="242"/>
      <c r="AL4" s="242"/>
      <c r="AM4" s="242"/>
      <c r="AN4" s="242"/>
      <c r="AO4" s="242"/>
      <c r="AP4" s="242"/>
      <c r="AQ4" s="242"/>
      <c r="AR4" s="242"/>
      <c r="AS4" s="242"/>
      <c r="AT4" s="242"/>
      <c r="AU4" s="243"/>
      <c r="AV4" s="242"/>
      <c r="AW4" s="242"/>
      <c r="AX4" s="242"/>
      <c r="AY4" s="242"/>
      <c r="AZ4" s="242"/>
      <c r="BA4" s="242"/>
      <c r="BB4" s="242"/>
      <c r="BC4" s="242"/>
    </row>
    <row r="5" spans="1:57" s="245" customFormat="1" ht="15" customHeight="1" x14ac:dyDescent="0.15">
      <c r="A5" s="244"/>
      <c r="B5" s="828" t="s">
        <v>251</v>
      </c>
      <c r="C5" s="829"/>
      <c r="D5" s="426" t="s">
        <v>37</v>
      </c>
      <c r="E5" s="426" t="s">
        <v>38</v>
      </c>
      <c r="F5" s="426" t="s">
        <v>39</v>
      </c>
      <c r="G5" s="426" t="s">
        <v>40</v>
      </c>
      <c r="H5" s="426" t="s">
        <v>41</v>
      </c>
      <c r="I5" s="426" t="s">
        <v>42</v>
      </c>
      <c r="J5" s="426" t="s">
        <v>43</v>
      </c>
      <c r="K5" s="426" t="s">
        <v>44</v>
      </c>
      <c r="L5" s="426" t="s">
        <v>45</v>
      </c>
      <c r="M5" s="426" t="s">
        <v>46</v>
      </c>
      <c r="N5" s="426" t="s">
        <v>47</v>
      </c>
      <c r="O5" s="426" t="s">
        <v>48</v>
      </c>
      <c r="P5" s="426" t="s">
        <v>49</v>
      </c>
      <c r="Q5" s="426" t="s">
        <v>50</v>
      </c>
      <c r="R5" s="426" t="s">
        <v>51</v>
      </c>
      <c r="S5" s="426" t="s">
        <v>52</v>
      </c>
      <c r="T5" s="426" t="s">
        <v>53</v>
      </c>
      <c r="U5" s="426" t="s">
        <v>54</v>
      </c>
      <c r="V5" s="426" t="s">
        <v>55</v>
      </c>
      <c r="W5" s="426" t="s">
        <v>56</v>
      </c>
      <c r="X5" s="426" t="s">
        <v>57</v>
      </c>
      <c r="Y5" s="426" t="s">
        <v>58</v>
      </c>
      <c r="Z5" s="426" t="s">
        <v>59</v>
      </c>
      <c r="AA5" s="426" t="s">
        <v>60</v>
      </c>
      <c r="AB5" s="426" t="s">
        <v>61</v>
      </c>
      <c r="AC5" s="426" t="s">
        <v>62</v>
      </c>
      <c r="AD5" s="426" t="s">
        <v>63</v>
      </c>
      <c r="AE5" s="426" t="s">
        <v>64</v>
      </c>
      <c r="AF5" s="426" t="s">
        <v>65</v>
      </c>
      <c r="AG5" s="426" t="s">
        <v>66</v>
      </c>
      <c r="AH5" s="426" t="s">
        <v>67</v>
      </c>
      <c r="AI5" s="426" t="s">
        <v>68</v>
      </c>
      <c r="AJ5" s="426" t="s">
        <v>69</v>
      </c>
      <c r="AK5" s="426" t="s">
        <v>70</v>
      </c>
      <c r="AL5" s="426" t="s">
        <v>71</v>
      </c>
      <c r="AM5" s="426" t="s">
        <v>72</v>
      </c>
      <c r="AN5" s="426" t="s">
        <v>73</v>
      </c>
      <c r="AO5" s="427" t="s">
        <v>74</v>
      </c>
      <c r="AP5" s="426" t="s">
        <v>75</v>
      </c>
      <c r="AQ5" s="426" t="s">
        <v>76</v>
      </c>
      <c r="AR5" s="426" t="s">
        <v>77</v>
      </c>
      <c r="AS5" s="426" t="s">
        <v>78</v>
      </c>
      <c r="AT5" s="426" t="s">
        <v>79</v>
      </c>
      <c r="AU5" s="426" t="s">
        <v>80</v>
      </c>
      <c r="AV5" s="427" t="s">
        <v>81</v>
      </c>
      <c r="AW5" s="427" t="s">
        <v>82</v>
      </c>
      <c r="AX5" s="427" t="s">
        <v>83</v>
      </c>
      <c r="AY5" s="428" t="s">
        <v>83</v>
      </c>
      <c r="AZ5" s="428" t="s">
        <v>84</v>
      </c>
      <c r="BA5" s="427" t="s">
        <v>188</v>
      </c>
      <c r="BB5" s="428" t="s">
        <v>248</v>
      </c>
      <c r="BC5" s="428" t="s">
        <v>85</v>
      </c>
    </row>
    <row r="6" spans="1:57" s="247" customFormat="1" ht="35.450000000000003" customHeight="1" thickBot="1" x14ac:dyDescent="0.2">
      <c r="A6" s="246"/>
      <c r="B6" s="830"/>
      <c r="C6" s="831"/>
      <c r="D6" s="429" t="s">
        <v>235</v>
      </c>
      <c r="E6" s="429" t="s">
        <v>86</v>
      </c>
      <c r="F6" s="429" t="s">
        <v>87</v>
      </c>
      <c r="G6" s="429" t="s">
        <v>88</v>
      </c>
      <c r="H6" s="429" t="s">
        <v>89</v>
      </c>
      <c r="I6" s="429" t="s">
        <v>90</v>
      </c>
      <c r="J6" s="429" t="s">
        <v>91</v>
      </c>
      <c r="K6" s="429" t="s">
        <v>236</v>
      </c>
      <c r="L6" s="429" t="s">
        <v>237</v>
      </c>
      <c r="M6" s="429" t="s">
        <v>92</v>
      </c>
      <c r="N6" s="429" t="s">
        <v>93</v>
      </c>
      <c r="O6" s="429" t="s">
        <v>94</v>
      </c>
      <c r="P6" s="429" t="s">
        <v>1</v>
      </c>
      <c r="Q6" s="429" t="s">
        <v>2</v>
      </c>
      <c r="R6" s="429" t="s">
        <v>3</v>
      </c>
      <c r="S6" s="429" t="s">
        <v>95</v>
      </c>
      <c r="T6" s="429" t="s">
        <v>96</v>
      </c>
      <c r="U6" s="429" t="s">
        <v>116</v>
      </c>
      <c r="V6" s="429" t="s">
        <v>238</v>
      </c>
      <c r="W6" s="429" t="s">
        <v>4</v>
      </c>
      <c r="X6" s="429" t="s">
        <v>97</v>
      </c>
      <c r="Y6" s="429" t="s">
        <v>239</v>
      </c>
      <c r="Z6" s="429" t="s">
        <v>5</v>
      </c>
      <c r="AA6" s="429" t="s">
        <v>6</v>
      </c>
      <c r="AB6" s="429" t="s">
        <v>98</v>
      </c>
      <c r="AC6" s="429" t="s">
        <v>7</v>
      </c>
      <c r="AD6" s="429" t="s">
        <v>99</v>
      </c>
      <c r="AE6" s="429" t="s">
        <v>100</v>
      </c>
      <c r="AF6" s="429" t="s">
        <v>101</v>
      </c>
      <c r="AG6" s="429" t="s">
        <v>8</v>
      </c>
      <c r="AH6" s="429" t="s">
        <v>102</v>
      </c>
      <c r="AI6" s="429" t="s">
        <v>103</v>
      </c>
      <c r="AJ6" s="429" t="s">
        <v>240</v>
      </c>
      <c r="AK6" s="429" t="s">
        <v>241</v>
      </c>
      <c r="AL6" s="429" t="s">
        <v>242</v>
      </c>
      <c r="AM6" s="429" t="s">
        <v>243</v>
      </c>
      <c r="AN6" s="429" t="s">
        <v>244</v>
      </c>
      <c r="AO6" s="430" t="s">
        <v>26</v>
      </c>
      <c r="AP6" s="429" t="s">
        <v>246</v>
      </c>
      <c r="AQ6" s="429" t="s">
        <v>34</v>
      </c>
      <c r="AR6" s="429" t="s">
        <v>247</v>
      </c>
      <c r="AS6" s="429" t="s">
        <v>264</v>
      </c>
      <c r="AT6" s="429" t="s">
        <v>263</v>
      </c>
      <c r="AU6" s="429" t="s">
        <v>24</v>
      </c>
      <c r="AV6" s="430" t="s">
        <v>262</v>
      </c>
      <c r="AW6" s="430" t="s">
        <v>261</v>
      </c>
      <c r="AX6" s="466" t="s">
        <v>278</v>
      </c>
      <c r="AY6" s="431" t="s">
        <v>25</v>
      </c>
      <c r="AZ6" s="431" t="s">
        <v>33</v>
      </c>
      <c r="BA6" s="466" t="s">
        <v>279</v>
      </c>
      <c r="BB6" s="431" t="s">
        <v>249</v>
      </c>
      <c r="BC6" s="431" t="s">
        <v>260</v>
      </c>
    </row>
    <row r="7" spans="1:57" ht="17.100000000000001" customHeight="1" x14ac:dyDescent="0.2">
      <c r="A7" s="392">
        <v>1</v>
      </c>
      <c r="B7" s="420" t="s">
        <v>37</v>
      </c>
      <c r="C7" s="421" t="s">
        <v>235</v>
      </c>
      <c r="D7" s="248">
        <v>33747.826000000001</v>
      </c>
      <c r="E7" s="248">
        <v>0.253</v>
      </c>
      <c r="F7" s="248">
        <v>365133.33600000001</v>
      </c>
      <c r="G7" s="248">
        <v>1893.586</v>
      </c>
      <c r="H7" s="248">
        <v>7793.8289999999997</v>
      </c>
      <c r="I7" s="248">
        <v>2125.5569999999998</v>
      </c>
      <c r="J7" s="248">
        <v>0</v>
      </c>
      <c r="K7" s="248">
        <v>14018.967000000001</v>
      </c>
      <c r="L7" s="248">
        <v>89.244</v>
      </c>
      <c r="M7" s="248">
        <v>0.24199999999999999</v>
      </c>
      <c r="N7" s="248">
        <v>0.93200000000000005</v>
      </c>
      <c r="O7" s="248">
        <v>0</v>
      </c>
      <c r="P7" s="248">
        <v>0</v>
      </c>
      <c r="Q7" s="248">
        <v>0</v>
      </c>
      <c r="R7" s="248">
        <v>0</v>
      </c>
      <c r="S7" s="248">
        <v>0</v>
      </c>
      <c r="T7" s="248">
        <v>0</v>
      </c>
      <c r="U7" s="248">
        <v>0</v>
      </c>
      <c r="V7" s="248">
        <v>0.223</v>
      </c>
      <c r="W7" s="248">
        <v>1379.1489999999999</v>
      </c>
      <c r="X7" s="248">
        <v>3216.4290000000001</v>
      </c>
      <c r="Y7" s="248">
        <v>0</v>
      </c>
      <c r="Z7" s="248">
        <v>0</v>
      </c>
      <c r="AA7" s="248">
        <v>0</v>
      </c>
      <c r="AB7" s="248">
        <v>861.91300000000001</v>
      </c>
      <c r="AC7" s="248">
        <v>0</v>
      </c>
      <c r="AD7" s="248">
        <v>24.094000000000001</v>
      </c>
      <c r="AE7" s="248">
        <v>109.73699999999999</v>
      </c>
      <c r="AF7" s="248">
        <v>0</v>
      </c>
      <c r="AG7" s="248">
        <v>29.776</v>
      </c>
      <c r="AH7" s="248">
        <v>5874.3339999999998</v>
      </c>
      <c r="AI7" s="248">
        <v>7213.0349999999999</v>
      </c>
      <c r="AJ7" s="248">
        <v>530.37900000000002</v>
      </c>
      <c r="AK7" s="248">
        <v>34.646000000000001</v>
      </c>
      <c r="AL7" s="248">
        <v>46657.275999999998</v>
      </c>
      <c r="AM7" s="248">
        <v>0</v>
      </c>
      <c r="AN7" s="248">
        <v>0</v>
      </c>
      <c r="AO7" s="384">
        <f t="shared" ref="AO7:AO43" si="0">SUM(D7:AN7)</f>
        <v>490734.76300000004</v>
      </c>
      <c r="AP7" s="248">
        <v>4697.3689999999997</v>
      </c>
      <c r="AQ7" s="248">
        <v>230614.47399999999</v>
      </c>
      <c r="AR7" s="248">
        <v>0</v>
      </c>
      <c r="AS7" s="248">
        <v>0</v>
      </c>
      <c r="AT7" s="248">
        <v>13109.557000000001</v>
      </c>
      <c r="AU7" s="248">
        <v>2528.3560000000002</v>
      </c>
      <c r="AV7" s="384">
        <f>SUM(AP7:AU7)</f>
        <v>250949.75599999999</v>
      </c>
      <c r="AW7" s="385">
        <f>+AV7+AO7</f>
        <v>741684.51900000009</v>
      </c>
      <c r="AX7" s="249">
        <v>122432.76800000001</v>
      </c>
      <c r="AY7" s="385">
        <f>+AX7+AV7</f>
        <v>373382.52399999998</v>
      </c>
      <c r="AZ7" s="385">
        <f>+AY7+AO7</f>
        <v>864117.28700000001</v>
      </c>
      <c r="BA7" s="249">
        <v>-510554.239</v>
      </c>
      <c r="BB7" s="248">
        <f>+BA7+AY7</f>
        <v>-137171.71500000003</v>
      </c>
      <c r="BC7" s="249">
        <f>+BB7+AO7</f>
        <v>353563.04800000001</v>
      </c>
      <c r="BE7" s="272">
        <f>+AQ7*0.05</f>
        <v>11530.7237</v>
      </c>
    </row>
    <row r="8" spans="1:57" ht="17.100000000000001" customHeight="1" x14ac:dyDescent="0.2">
      <c r="A8" s="392">
        <v>2</v>
      </c>
      <c r="B8" s="420" t="s">
        <v>38</v>
      </c>
      <c r="C8" s="421" t="s">
        <v>86</v>
      </c>
      <c r="D8" s="248">
        <v>4.9649999999999999</v>
      </c>
      <c r="E8" s="248">
        <v>18.013000000000002</v>
      </c>
      <c r="F8" s="248">
        <v>420.72199999999998</v>
      </c>
      <c r="G8" s="248">
        <v>60.676000000000002</v>
      </c>
      <c r="H8" s="248">
        <v>783.48599999999999</v>
      </c>
      <c r="I8" s="248">
        <v>5395.82</v>
      </c>
      <c r="J8" s="248">
        <v>341845.58500000002</v>
      </c>
      <c r="K8" s="248">
        <v>168.071</v>
      </c>
      <c r="L8" s="248">
        <v>22097.260999999999</v>
      </c>
      <c r="M8" s="248">
        <v>113914.42200000001</v>
      </c>
      <c r="N8" s="248">
        <v>8905.06</v>
      </c>
      <c r="O8" s="248">
        <v>118.607</v>
      </c>
      <c r="P8" s="248">
        <v>27.739000000000001</v>
      </c>
      <c r="Q8" s="248">
        <v>87.706000000000003</v>
      </c>
      <c r="R8" s="248">
        <v>15.882</v>
      </c>
      <c r="S8" s="248">
        <v>48.524999999999999</v>
      </c>
      <c r="T8" s="248">
        <v>51.04</v>
      </c>
      <c r="U8" s="248">
        <v>0.45700000000000002</v>
      </c>
      <c r="V8" s="248">
        <v>1265.1859999999999</v>
      </c>
      <c r="W8" s="248">
        <v>409.30799999999999</v>
      </c>
      <c r="X8" s="248">
        <v>6363.1840000000002</v>
      </c>
      <c r="Y8" s="248">
        <v>406525.54800000001</v>
      </c>
      <c r="Z8" s="248">
        <v>0</v>
      </c>
      <c r="AA8" s="248">
        <v>0.44900000000000001</v>
      </c>
      <c r="AB8" s="248">
        <v>12.670999999999999</v>
      </c>
      <c r="AC8" s="248">
        <v>1.4390000000000001</v>
      </c>
      <c r="AD8" s="248">
        <v>3.5019999999999998</v>
      </c>
      <c r="AE8" s="248">
        <v>16.215</v>
      </c>
      <c r="AF8" s="248">
        <v>0.31</v>
      </c>
      <c r="AG8" s="248">
        <v>7.4710000000000001</v>
      </c>
      <c r="AH8" s="248">
        <v>263.63900000000001</v>
      </c>
      <c r="AI8" s="248">
        <v>19.945</v>
      </c>
      <c r="AJ8" s="248">
        <v>7.7690000000000001</v>
      </c>
      <c r="AK8" s="248">
        <v>15.138</v>
      </c>
      <c r="AL8" s="248">
        <v>-7.4809999999999999</v>
      </c>
      <c r="AM8" s="248">
        <v>0</v>
      </c>
      <c r="AN8" s="248">
        <v>60.063000000000002</v>
      </c>
      <c r="AO8" s="384">
        <f t="shared" si="0"/>
        <v>908928.39299999992</v>
      </c>
      <c r="AP8" s="248">
        <v>-327.01400000000001</v>
      </c>
      <c r="AQ8" s="248">
        <v>-312.88099999999997</v>
      </c>
      <c r="AR8" s="248">
        <v>0</v>
      </c>
      <c r="AS8" s="248">
        <v>0</v>
      </c>
      <c r="AT8" s="248">
        <v>0</v>
      </c>
      <c r="AU8" s="248">
        <v>2457.3009999999999</v>
      </c>
      <c r="AV8" s="384">
        <f t="shared" ref="AV8:AV43" si="1">SUM(AP8:AU8)</f>
        <v>1817.4059999999999</v>
      </c>
      <c r="AW8" s="385">
        <f t="shared" ref="AW8:AW43" si="2">+AV8+AO8</f>
        <v>910745.79899999988</v>
      </c>
      <c r="AX8" s="249">
        <v>1688.8310000000001</v>
      </c>
      <c r="AY8" s="385">
        <f t="shared" ref="AY8:AY43" si="3">+AX8+AV8</f>
        <v>3506.2370000000001</v>
      </c>
      <c r="AZ8" s="385">
        <f t="shared" ref="AZ8:AZ43" si="4">+AY8+AO8</f>
        <v>912434.62999999989</v>
      </c>
      <c r="BA8" s="249">
        <v>-905063.28999999992</v>
      </c>
      <c r="BB8" s="248">
        <f t="shared" ref="BB8:BB43" si="5">+BA8+AY8</f>
        <v>-901557.05299999996</v>
      </c>
      <c r="BC8" s="249">
        <f t="shared" ref="BC8:BC43" si="6">+BB8+AO8</f>
        <v>7371.3399999999674</v>
      </c>
      <c r="BE8" s="272">
        <f t="shared" ref="BE8:BE43" si="7">+AQ8*0.05</f>
        <v>-15.64405</v>
      </c>
    </row>
    <row r="9" spans="1:57" ht="17.100000000000001" customHeight="1" x14ac:dyDescent="0.2">
      <c r="A9" s="392">
        <v>3</v>
      </c>
      <c r="B9" s="420" t="s">
        <v>39</v>
      </c>
      <c r="C9" s="421" t="s">
        <v>87</v>
      </c>
      <c r="D9" s="248">
        <v>36473.607000000004</v>
      </c>
      <c r="E9" s="248">
        <v>0</v>
      </c>
      <c r="F9" s="248">
        <v>461263.06699999998</v>
      </c>
      <c r="G9" s="248">
        <v>672.88</v>
      </c>
      <c r="H9" s="248">
        <v>850.84900000000005</v>
      </c>
      <c r="I9" s="248">
        <v>13209.800999999999</v>
      </c>
      <c r="J9" s="248">
        <v>3.992</v>
      </c>
      <c r="K9" s="248">
        <v>29.802</v>
      </c>
      <c r="L9" s="248">
        <v>339.9</v>
      </c>
      <c r="M9" s="248">
        <v>4.3630000000000004</v>
      </c>
      <c r="N9" s="248">
        <v>0</v>
      </c>
      <c r="O9" s="248">
        <v>0</v>
      </c>
      <c r="P9" s="248">
        <v>0</v>
      </c>
      <c r="Q9" s="248">
        <v>0</v>
      </c>
      <c r="R9" s="248">
        <v>0</v>
      </c>
      <c r="S9" s="248">
        <v>0</v>
      </c>
      <c r="T9" s="248">
        <v>0</v>
      </c>
      <c r="U9" s="248">
        <v>0</v>
      </c>
      <c r="V9" s="248">
        <v>0</v>
      </c>
      <c r="W9" s="248">
        <v>1883.759</v>
      </c>
      <c r="X9" s="248">
        <v>68.284999999999997</v>
      </c>
      <c r="Y9" s="248">
        <v>0</v>
      </c>
      <c r="Z9" s="248">
        <v>0</v>
      </c>
      <c r="AA9" s="248">
        <v>0</v>
      </c>
      <c r="AB9" s="248">
        <v>1046.9380000000001</v>
      </c>
      <c r="AC9" s="248">
        <v>0</v>
      </c>
      <c r="AD9" s="248">
        <v>0</v>
      </c>
      <c r="AE9" s="248">
        <v>294.34699999999998</v>
      </c>
      <c r="AF9" s="248">
        <v>0.27600000000000002</v>
      </c>
      <c r="AG9" s="248">
        <v>1121.6980000000001</v>
      </c>
      <c r="AH9" s="248">
        <v>23123.083999999999</v>
      </c>
      <c r="AI9" s="248">
        <v>25602.231</v>
      </c>
      <c r="AJ9" s="248">
        <v>391.517</v>
      </c>
      <c r="AK9" s="248">
        <v>18.47</v>
      </c>
      <c r="AL9" s="248">
        <v>319060.87199999997</v>
      </c>
      <c r="AM9" s="248">
        <v>0</v>
      </c>
      <c r="AN9" s="248">
        <v>1757.106</v>
      </c>
      <c r="AO9" s="384">
        <f t="shared" si="0"/>
        <v>887216.84400000004</v>
      </c>
      <c r="AP9" s="248">
        <v>60977.580999999998</v>
      </c>
      <c r="AQ9" s="248">
        <v>1729693.263</v>
      </c>
      <c r="AR9" s="248">
        <v>0</v>
      </c>
      <c r="AS9" s="248">
        <v>0</v>
      </c>
      <c r="AT9" s="248">
        <v>0</v>
      </c>
      <c r="AU9" s="248">
        <v>-4746.5330000000004</v>
      </c>
      <c r="AV9" s="384">
        <f t="shared" si="1"/>
        <v>1785924.311</v>
      </c>
      <c r="AW9" s="385">
        <f t="shared" si="2"/>
        <v>2673141.1550000003</v>
      </c>
      <c r="AX9" s="249">
        <v>1352118.9669999999</v>
      </c>
      <c r="AY9" s="385">
        <f t="shared" si="3"/>
        <v>3138043.2779999999</v>
      </c>
      <c r="AZ9" s="385">
        <f t="shared" si="4"/>
        <v>4025260.122</v>
      </c>
      <c r="BA9" s="249">
        <v>-1941761.264</v>
      </c>
      <c r="BB9" s="248">
        <f t="shared" si="5"/>
        <v>1196282.014</v>
      </c>
      <c r="BC9" s="249">
        <f t="shared" si="6"/>
        <v>2083498.858</v>
      </c>
      <c r="BE9" s="272">
        <f t="shared" si="7"/>
        <v>86484.663150000008</v>
      </c>
    </row>
    <row r="10" spans="1:57" ht="17.100000000000001" customHeight="1" x14ac:dyDescent="0.2">
      <c r="A10" s="392">
        <v>4</v>
      </c>
      <c r="B10" s="420" t="s">
        <v>40</v>
      </c>
      <c r="C10" s="421" t="s">
        <v>88</v>
      </c>
      <c r="D10" s="248">
        <v>992.72500000000002</v>
      </c>
      <c r="E10" s="248">
        <v>18.677</v>
      </c>
      <c r="F10" s="248">
        <v>2025.712</v>
      </c>
      <c r="G10" s="248">
        <v>41221.493999999999</v>
      </c>
      <c r="H10" s="248">
        <v>2110.0120000000002</v>
      </c>
      <c r="I10" s="248">
        <v>2027.4970000000001</v>
      </c>
      <c r="J10" s="248">
        <v>33.543999999999997</v>
      </c>
      <c r="K10" s="248">
        <v>7104.9849999999997</v>
      </c>
      <c r="L10" s="248">
        <v>2678.9960000000001</v>
      </c>
      <c r="M10" s="248">
        <v>1100.2349999999999</v>
      </c>
      <c r="N10" s="248">
        <v>1119.5940000000001</v>
      </c>
      <c r="O10" s="248">
        <v>1511.117</v>
      </c>
      <c r="P10" s="248">
        <v>1147.798</v>
      </c>
      <c r="Q10" s="248">
        <v>1899.8430000000001</v>
      </c>
      <c r="R10" s="248">
        <v>954.08799999999997</v>
      </c>
      <c r="S10" s="248">
        <v>1908.9829999999999</v>
      </c>
      <c r="T10" s="248">
        <v>4585.58</v>
      </c>
      <c r="U10" s="248">
        <v>170.876</v>
      </c>
      <c r="V10" s="248">
        <v>30037.991999999998</v>
      </c>
      <c r="W10" s="248">
        <v>3699.6610000000001</v>
      </c>
      <c r="X10" s="248">
        <v>14423.093999999999</v>
      </c>
      <c r="Y10" s="248">
        <v>274.33699999999999</v>
      </c>
      <c r="Z10" s="248">
        <v>269.65100000000001</v>
      </c>
      <c r="AA10" s="248">
        <v>1065.6510000000001</v>
      </c>
      <c r="AB10" s="248">
        <v>31679.742999999999</v>
      </c>
      <c r="AC10" s="248">
        <v>2430.2440000000001</v>
      </c>
      <c r="AD10" s="248">
        <v>248.185</v>
      </c>
      <c r="AE10" s="248">
        <v>6425.0069999999996</v>
      </c>
      <c r="AF10" s="248">
        <v>2332.212</v>
      </c>
      <c r="AG10" s="248">
        <v>6942.8370000000004</v>
      </c>
      <c r="AH10" s="248">
        <v>1523.96</v>
      </c>
      <c r="AI10" s="248">
        <v>13186.956</v>
      </c>
      <c r="AJ10" s="248">
        <v>4859.5339999999997</v>
      </c>
      <c r="AK10" s="248">
        <v>8116.6090000000004</v>
      </c>
      <c r="AL10" s="248">
        <v>9182.5130000000008</v>
      </c>
      <c r="AM10" s="248">
        <v>2006.0160000000001</v>
      </c>
      <c r="AN10" s="248">
        <v>96.313000000000002</v>
      </c>
      <c r="AO10" s="384">
        <f t="shared" si="0"/>
        <v>211412.27100000001</v>
      </c>
      <c r="AP10" s="248">
        <v>8394.0759999999991</v>
      </c>
      <c r="AQ10" s="248">
        <v>258509.5</v>
      </c>
      <c r="AR10" s="248">
        <v>0</v>
      </c>
      <c r="AS10" s="248">
        <v>21.03</v>
      </c>
      <c r="AT10" s="248">
        <v>12250.424999999999</v>
      </c>
      <c r="AU10" s="248">
        <v>-4379.692</v>
      </c>
      <c r="AV10" s="384">
        <f t="shared" si="1"/>
        <v>274795.33900000004</v>
      </c>
      <c r="AW10" s="385">
        <f t="shared" si="2"/>
        <v>486207.61000000004</v>
      </c>
      <c r="AX10" s="249">
        <v>180585.122</v>
      </c>
      <c r="AY10" s="385">
        <f t="shared" si="3"/>
        <v>455380.46100000001</v>
      </c>
      <c r="AZ10" s="385">
        <f t="shared" si="4"/>
        <v>666792.73200000008</v>
      </c>
      <c r="BA10" s="249">
        <v>-439358.36900000001</v>
      </c>
      <c r="BB10" s="248">
        <f t="shared" si="5"/>
        <v>16022.092000000004</v>
      </c>
      <c r="BC10" s="249">
        <f t="shared" si="6"/>
        <v>227434.36300000001</v>
      </c>
      <c r="BE10" s="272">
        <f t="shared" si="7"/>
        <v>12925.475</v>
      </c>
    </row>
    <row r="11" spans="1:57" ht="17.100000000000001" customHeight="1" x14ac:dyDescent="0.2">
      <c r="A11" s="392">
        <v>5</v>
      </c>
      <c r="B11" s="420" t="s">
        <v>41</v>
      </c>
      <c r="C11" s="421" t="s">
        <v>89</v>
      </c>
      <c r="D11" s="248">
        <v>12316.567999999999</v>
      </c>
      <c r="E11" s="248">
        <v>5.6470000000000002</v>
      </c>
      <c r="F11" s="248">
        <v>27656.004000000001</v>
      </c>
      <c r="G11" s="248">
        <v>1315.5989999999999</v>
      </c>
      <c r="H11" s="248">
        <v>181525.342</v>
      </c>
      <c r="I11" s="248">
        <v>25375.751</v>
      </c>
      <c r="J11" s="248">
        <v>32.551000000000002</v>
      </c>
      <c r="K11" s="248">
        <v>10063.397000000001</v>
      </c>
      <c r="L11" s="248">
        <v>16563.330999999998</v>
      </c>
      <c r="M11" s="248">
        <v>1088.1489999999999</v>
      </c>
      <c r="N11" s="248">
        <v>1994.7239999999999</v>
      </c>
      <c r="O11" s="248">
        <v>6428.2579999999998</v>
      </c>
      <c r="P11" s="248">
        <v>1433.557</v>
      </c>
      <c r="Q11" s="248">
        <v>2882.7260000000001</v>
      </c>
      <c r="R11" s="248">
        <v>2427.5219999999999</v>
      </c>
      <c r="S11" s="248">
        <v>2102.5970000000002</v>
      </c>
      <c r="T11" s="248">
        <v>13256.359</v>
      </c>
      <c r="U11" s="248">
        <v>444.09399999999999</v>
      </c>
      <c r="V11" s="248">
        <v>17613.498</v>
      </c>
      <c r="W11" s="248">
        <v>42349.411999999997</v>
      </c>
      <c r="X11" s="248">
        <v>178808.462</v>
      </c>
      <c r="Y11" s="248">
        <v>6695.5810000000001</v>
      </c>
      <c r="Z11" s="248">
        <v>1226.731</v>
      </c>
      <c r="AA11" s="248">
        <v>1811.7829999999999</v>
      </c>
      <c r="AB11" s="248">
        <v>56557.87</v>
      </c>
      <c r="AC11" s="248">
        <v>8749.2180000000008</v>
      </c>
      <c r="AD11" s="248">
        <v>2928.3090000000002</v>
      </c>
      <c r="AE11" s="248">
        <v>24413.940999999999</v>
      </c>
      <c r="AF11" s="248">
        <v>24180.787</v>
      </c>
      <c r="AG11" s="248">
        <v>1958.569</v>
      </c>
      <c r="AH11" s="248">
        <v>33794.127999999997</v>
      </c>
      <c r="AI11" s="248">
        <v>22357.151999999998</v>
      </c>
      <c r="AJ11" s="248">
        <v>4365.1869999999999</v>
      </c>
      <c r="AK11" s="248">
        <v>17124.932000000001</v>
      </c>
      <c r="AL11" s="248">
        <v>13293.49</v>
      </c>
      <c r="AM11" s="248">
        <v>43241.332000000002</v>
      </c>
      <c r="AN11" s="248">
        <v>273.86799999999999</v>
      </c>
      <c r="AO11" s="384">
        <f t="shared" si="0"/>
        <v>808656.42600000021</v>
      </c>
      <c r="AP11" s="248">
        <v>6512.875</v>
      </c>
      <c r="AQ11" s="248">
        <v>25627.894</v>
      </c>
      <c r="AR11" s="248">
        <v>162.53</v>
      </c>
      <c r="AS11" s="248">
        <v>255.995</v>
      </c>
      <c r="AT11" s="248">
        <v>16601.581999999999</v>
      </c>
      <c r="AU11" s="248">
        <v>-6996.7160000000003</v>
      </c>
      <c r="AV11" s="384">
        <f t="shared" si="1"/>
        <v>42164.159999999996</v>
      </c>
      <c r="AW11" s="385">
        <f t="shared" si="2"/>
        <v>850820.58600000024</v>
      </c>
      <c r="AX11" s="249">
        <v>344573.30800000002</v>
      </c>
      <c r="AY11" s="385">
        <f t="shared" si="3"/>
        <v>386737.46799999999</v>
      </c>
      <c r="AZ11" s="385">
        <f t="shared" si="4"/>
        <v>1195393.8940000003</v>
      </c>
      <c r="BA11" s="249">
        <v>-583430.11100000003</v>
      </c>
      <c r="BB11" s="248">
        <f t="shared" si="5"/>
        <v>-196692.64300000004</v>
      </c>
      <c r="BC11" s="249">
        <f t="shared" si="6"/>
        <v>611963.78300000017</v>
      </c>
      <c r="BE11" s="272">
        <f t="shared" si="7"/>
        <v>1281.3947000000001</v>
      </c>
    </row>
    <row r="12" spans="1:57" ht="17.100000000000001" customHeight="1" x14ac:dyDescent="0.2">
      <c r="A12" s="392">
        <v>6</v>
      </c>
      <c r="B12" s="420" t="s">
        <v>42</v>
      </c>
      <c r="C12" s="421" t="s">
        <v>90</v>
      </c>
      <c r="D12" s="248">
        <v>14056.311</v>
      </c>
      <c r="E12" s="248">
        <v>68.174999999999997</v>
      </c>
      <c r="F12" s="248">
        <v>21351.001</v>
      </c>
      <c r="G12" s="248">
        <v>32035.466</v>
      </c>
      <c r="H12" s="248">
        <v>18422.710999999999</v>
      </c>
      <c r="I12" s="248">
        <v>403173.38699999999</v>
      </c>
      <c r="J12" s="248">
        <v>2040.62</v>
      </c>
      <c r="K12" s="248">
        <v>288068.70699999999</v>
      </c>
      <c r="L12" s="248">
        <v>16019.263999999999</v>
      </c>
      <c r="M12" s="248">
        <v>12891.795</v>
      </c>
      <c r="N12" s="248">
        <v>3622.9279999999999</v>
      </c>
      <c r="O12" s="248">
        <v>8407.2929999999997</v>
      </c>
      <c r="P12" s="248">
        <v>5122.8100000000004</v>
      </c>
      <c r="Q12" s="248">
        <v>6935.3819999999996</v>
      </c>
      <c r="R12" s="248">
        <v>14972.6</v>
      </c>
      <c r="S12" s="248">
        <v>7391.4629999999997</v>
      </c>
      <c r="T12" s="248">
        <v>24307.017</v>
      </c>
      <c r="U12" s="248">
        <v>1234.5530000000001</v>
      </c>
      <c r="V12" s="248">
        <v>177547.44399999999</v>
      </c>
      <c r="W12" s="248">
        <v>24326.526000000002</v>
      </c>
      <c r="X12" s="248">
        <v>19974.326000000001</v>
      </c>
      <c r="Y12" s="248">
        <v>2646.3220000000001</v>
      </c>
      <c r="Z12" s="248">
        <v>2625.8620000000001</v>
      </c>
      <c r="AA12" s="248">
        <v>6324.9570000000003</v>
      </c>
      <c r="AB12" s="248">
        <v>64.281000000000006</v>
      </c>
      <c r="AC12" s="248">
        <v>44.966999999999999</v>
      </c>
      <c r="AD12" s="248">
        <v>177.21199999999999</v>
      </c>
      <c r="AE12" s="248">
        <v>2107.8020000000001</v>
      </c>
      <c r="AF12" s="248">
        <v>2018.066</v>
      </c>
      <c r="AG12" s="248">
        <v>1420.962</v>
      </c>
      <c r="AH12" s="248">
        <v>61676.65</v>
      </c>
      <c r="AI12" s="248">
        <v>578144.34100000001</v>
      </c>
      <c r="AJ12" s="248">
        <v>518.96400000000006</v>
      </c>
      <c r="AK12" s="248">
        <v>17150.16</v>
      </c>
      <c r="AL12" s="248">
        <v>23930.57</v>
      </c>
      <c r="AM12" s="248">
        <v>932.90700000000004</v>
      </c>
      <c r="AN12" s="248">
        <v>1667.3030000000001</v>
      </c>
      <c r="AO12" s="384">
        <f t="shared" si="0"/>
        <v>1803421.1049999997</v>
      </c>
      <c r="AP12" s="248">
        <v>14204.021000000001</v>
      </c>
      <c r="AQ12" s="248">
        <v>147582.796</v>
      </c>
      <c r="AR12" s="248">
        <v>0</v>
      </c>
      <c r="AS12" s="248">
        <v>0</v>
      </c>
      <c r="AT12" s="248">
        <v>0</v>
      </c>
      <c r="AU12" s="248">
        <v>12982.4</v>
      </c>
      <c r="AV12" s="384">
        <f t="shared" si="1"/>
        <v>174769.217</v>
      </c>
      <c r="AW12" s="385">
        <f t="shared" si="2"/>
        <v>1978190.3219999997</v>
      </c>
      <c r="AX12" s="249">
        <v>934498.44200000004</v>
      </c>
      <c r="AY12" s="385">
        <f t="shared" si="3"/>
        <v>1109267.659</v>
      </c>
      <c r="AZ12" s="385">
        <f t="shared" si="4"/>
        <v>2912688.7639999995</v>
      </c>
      <c r="BA12" s="249">
        <v>-1600460.75</v>
      </c>
      <c r="BB12" s="248">
        <f t="shared" si="5"/>
        <v>-491193.09100000001</v>
      </c>
      <c r="BC12" s="249">
        <f t="shared" si="6"/>
        <v>1312228.0139999997</v>
      </c>
      <c r="BE12" s="272">
        <f t="shared" si="7"/>
        <v>7379.1398000000008</v>
      </c>
    </row>
    <row r="13" spans="1:57" ht="17.100000000000001" customHeight="1" x14ac:dyDescent="0.2">
      <c r="A13" s="392">
        <v>7</v>
      </c>
      <c r="B13" s="420" t="s">
        <v>43</v>
      </c>
      <c r="C13" s="421" t="s">
        <v>91</v>
      </c>
      <c r="D13" s="248">
        <v>4786.2619999999997</v>
      </c>
      <c r="E13" s="248">
        <v>129.99799999999999</v>
      </c>
      <c r="F13" s="248">
        <v>8717.9619999999995</v>
      </c>
      <c r="G13" s="248">
        <v>1032.55</v>
      </c>
      <c r="H13" s="248">
        <v>1603.213</v>
      </c>
      <c r="I13" s="248">
        <v>24792.245999999999</v>
      </c>
      <c r="J13" s="248">
        <v>47908.601999999999</v>
      </c>
      <c r="K13" s="248">
        <v>2278.8879999999999</v>
      </c>
      <c r="L13" s="248">
        <v>12712.696</v>
      </c>
      <c r="M13" s="248">
        <v>61956.877999999997</v>
      </c>
      <c r="N13" s="248">
        <v>3567.8380000000002</v>
      </c>
      <c r="O13" s="248">
        <v>3801.6289999999999</v>
      </c>
      <c r="P13" s="248">
        <v>621.16899999999998</v>
      </c>
      <c r="Q13" s="248">
        <v>1826.106</v>
      </c>
      <c r="R13" s="248">
        <v>356.11099999999999</v>
      </c>
      <c r="S13" s="248">
        <v>536.80600000000004</v>
      </c>
      <c r="T13" s="248">
        <v>2400.9540000000002</v>
      </c>
      <c r="U13" s="248">
        <v>40.506</v>
      </c>
      <c r="V13" s="248">
        <v>21807.655999999999</v>
      </c>
      <c r="W13" s="248">
        <v>949.58</v>
      </c>
      <c r="X13" s="248">
        <v>33256.142999999996</v>
      </c>
      <c r="Y13" s="248">
        <v>58726.239000000001</v>
      </c>
      <c r="Z13" s="248">
        <v>4077.7550000000001</v>
      </c>
      <c r="AA13" s="248">
        <v>4580.9110000000001</v>
      </c>
      <c r="AB13" s="248">
        <v>9508.8520000000008</v>
      </c>
      <c r="AC13" s="248">
        <v>768.81</v>
      </c>
      <c r="AD13" s="248">
        <v>1999.0709999999999</v>
      </c>
      <c r="AE13" s="248">
        <v>284224.80800000002</v>
      </c>
      <c r="AF13" s="248">
        <v>1785.405</v>
      </c>
      <c r="AG13" s="248">
        <v>11990.739</v>
      </c>
      <c r="AH13" s="248">
        <v>11490.478999999999</v>
      </c>
      <c r="AI13" s="248">
        <v>7620.2430000000004</v>
      </c>
      <c r="AJ13" s="248">
        <v>736.58600000000001</v>
      </c>
      <c r="AK13" s="248">
        <v>8983.3960000000006</v>
      </c>
      <c r="AL13" s="248">
        <v>9488.2039999999997</v>
      </c>
      <c r="AM13" s="248">
        <v>0</v>
      </c>
      <c r="AN13" s="248">
        <v>4047.75</v>
      </c>
      <c r="AO13" s="384">
        <f t="shared" si="0"/>
        <v>655113.04100000008</v>
      </c>
      <c r="AP13" s="248">
        <v>1092.0809999999999</v>
      </c>
      <c r="AQ13" s="248">
        <v>192087.74100000001</v>
      </c>
      <c r="AR13" s="248">
        <v>0</v>
      </c>
      <c r="AS13" s="248">
        <v>0</v>
      </c>
      <c r="AT13" s="248">
        <v>0</v>
      </c>
      <c r="AU13" s="248">
        <v>1769.231</v>
      </c>
      <c r="AV13" s="384">
        <f t="shared" si="1"/>
        <v>194949.05300000001</v>
      </c>
      <c r="AW13" s="385">
        <f t="shared" si="2"/>
        <v>850062.09400000004</v>
      </c>
      <c r="AX13" s="249">
        <v>294337.74799999996</v>
      </c>
      <c r="AY13" s="385">
        <f t="shared" si="3"/>
        <v>489286.80099999998</v>
      </c>
      <c r="AZ13" s="385">
        <f t="shared" si="4"/>
        <v>1144399.8420000002</v>
      </c>
      <c r="BA13" s="249">
        <v>-424072.74100000004</v>
      </c>
      <c r="BB13" s="248">
        <f t="shared" si="5"/>
        <v>65214.059999999939</v>
      </c>
      <c r="BC13" s="249">
        <f t="shared" si="6"/>
        <v>720327.10100000002</v>
      </c>
      <c r="BE13" s="272">
        <f t="shared" si="7"/>
        <v>9604.3870500000012</v>
      </c>
    </row>
    <row r="14" spans="1:57" ht="17.100000000000001" customHeight="1" x14ac:dyDescent="0.2">
      <c r="A14" s="392">
        <v>8</v>
      </c>
      <c r="B14" s="420" t="s">
        <v>44</v>
      </c>
      <c r="C14" s="421" t="s">
        <v>236</v>
      </c>
      <c r="D14" s="248">
        <v>5504.4480000000003</v>
      </c>
      <c r="E14" s="248">
        <v>28.675999999999998</v>
      </c>
      <c r="F14" s="248">
        <v>35287.964999999997</v>
      </c>
      <c r="G14" s="248">
        <v>2111.3679999999999</v>
      </c>
      <c r="H14" s="248">
        <v>12524.630999999999</v>
      </c>
      <c r="I14" s="248">
        <v>44771.002</v>
      </c>
      <c r="J14" s="248">
        <v>88.069000000000003</v>
      </c>
      <c r="K14" s="248">
        <v>343367.74800000002</v>
      </c>
      <c r="L14" s="248">
        <v>5398.0029999999997</v>
      </c>
      <c r="M14" s="248">
        <v>2052.8960000000002</v>
      </c>
      <c r="N14" s="248">
        <v>2564.627</v>
      </c>
      <c r="O14" s="248">
        <v>9177.2720000000008</v>
      </c>
      <c r="P14" s="248">
        <v>16201.751</v>
      </c>
      <c r="Q14" s="248">
        <v>15832.223</v>
      </c>
      <c r="R14" s="248">
        <v>21813.264999999999</v>
      </c>
      <c r="S14" s="248">
        <v>8790.6020000000008</v>
      </c>
      <c r="T14" s="248">
        <v>87523.654999999999</v>
      </c>
      <c r="U14" s="248">
        <v>5225.4480000000003</v>
      </c>
      <c r="V14" s="248">
        <v>790320.02</v>
      </c>
      <c r="W14" s="248">
        <v>38630.29</v>
      </c>
      <c r="X14" s="248">
        <v>54098.305999999997</v>
      </c>
      <c r="Y14" s="248">
        <v>0</v>
      </c>
      <c r="Z14" s="248">
        <v>11800.017</v>
      </c>
      <c r="AA14" s="248">
        <v>8337.9740000000002</v>
      </c>
      <c r="AB14" s="248">
        <v>34703.283000000003</v>
      </c>
      <c r="AC14" s="248">
        <v>5103.5479999999998</v>
      </c>
      <c r="AD14" s="248">
        <v>3775.0320000000002</v>
      </c>
      <c r="AE14" s="248">
        <v>12724.695</v>
      </c>
      <c r="AF14" s="248">
        <v>10708.227000000001</v>
      </c>
      <c r="AG14" s="248">
        <v>2632.8870000000002</v>
      </c>
      <c r="AH14" s="248">
        <v>26042.710999999999</v>
      </c>
      <c r="AI14" s="248">
        <v>8814.9889999999996</v>
      </c>
      <c r="AJ14" s="248">
        <v>1701.212</v>
      </c>
      <c r="AK14" s="248">
        <v>30868.21</v>
      </c>
      <c r="AL14" s="248">
        <v>6101.4650000000001</v>
      </c>
      <c r="AM14" s="248">
        <v>4610.0169999999998</v>
      </c>
      <c r="AN14" s="248">
        <v>933.80799999999999</v>
      </c>
      <c r="AO14" s="384">
        <f t="shared" si="0"/>
        <v>1670170.34</v>
      </c>
      <c r="AP14" s="248">
        <v>1708.319</v>
      </c>
      <c r="AQ14" s="248">
        <v>52322.896999999997</v>
      </c>
      <c r="AR14" s="248">
        <v>447.64699999999999</v>
      </c>
      <c r="AS14" s="248">
        <v>0</v>
      </c>
      <c r="AT14" s="248">
        <v>0</v>
      </c>
      <c r="AU14" s="248">
        <v>-4963.7470000000003</v>
      </c>
      <c r="AV14" s="384">
        <f t="shared" si="1"/>
        <v>49515.115999999995</v>
      </c>
      <c r="AW14" s="385">
        <f t="shared" si="2"/>
        <v>1719685.456</v>
      </c>
      <c r="AX14" s="249">
        <v>1114032.1170000001</v>
      </c>
      <c r="AY14" s="385">
        <f t="shared" si="3"/>
        <v>1163547.233</v>
      </c>
      <c r="AZ14" s="385">
        <f t="shared" si="4"/>
        <v>2833717.5729999999</v>
      </c>
      <c r="BA14" s="249">
        <v>-1048080.9790000001</v>
      </c>
      <c r="BB14" s="248">
        <f t="shared" si="5"/>
        <v>115466.25399999996</v>
      </c>
      <c r="BC14" s="249">
        <f t="shared" si="6"/>
        <v>1785636.594</v>
      </c>
      <c r="BE14" s="272">
        <f t="shared" si="7"/>
        <v>2616.1448500000001</v>
      </c>
    </row>
    <row r="15" spans="1:57" ht="17.100000000000001" customHeight="1" x14ac:dyDescent="0.2">
      <c r="A15" s="392">
        <v>9</v>
      </c>
      <c r="B15" s="420" t="s">
        <v>45</v>
      </c>
      <c r="C15" s="421" t="s">
        <v>237</v>
      </c>
      <c r="D15" s="248">
        <v>1007.4930000000001</v>
      </c>
      <c r="E15" s="248">
        <v>0.89300000000000002</v>
      </c>
      <c r="F15" s="248">
        <v>3609.0920000000001</v>
      </c>
      <c r="G15" s="248">
        <v>144.113</v>
      </c>
      <c r="H15" s="248">
        <v>920.24199999999996</v>
      </c>
      <c r="I15" s="248">
        <v>11100.214</v>
      </c>
      <c r="J15" s="248">
        <v>779.88400000000001</v>
      </c>
      <c r="K15" s="248">
        <v>4734.473</v>
      </c>
      <c r="L15" s="248">
        <v>39086.561000000002</v>
      </c>
      <c r="M15" s="248">
        <v>16601.256000000001</v>
      </c>
      <c r="N15" s="248">
        <v>9352.4130000000005</v>
      </c>
      <c r="O15" s="248">
        <v>7672.76</v>
      </c>
      <c r="P15" s="248">
        <v>6875.5370000000003</v>
      </c>
      <c r="Q15" s="248">
        <v>13775.987999999999</v>
      </c>
      <c r="R15" s="248">
        <v>4911.0540000000001</v>
      </c>
      <c r="S15" s="248">
        <v>17329.05</v>
      </c>
      <c r="T15" s="248">
        <v>15907.355</v>
      </c>
      <c r="U15" s="248">
        <v>336.19</v>
      </c>
      <c r="V15" s="248">
        <v>157693.48300000001</v>
      </c>
      <c r="W15" s="248">
        <v>4012.9079999999999</v>
      </c>
      <c r="X15" s="248">
        <v>191336.424</v>
      </c>
      <c r="Y15" s="248">
        <v>88.48</v>
      </c>
      <c r="Z15" s="248">
        <v>1665.6679999999999</v>
      </c>
      <c r="AA15" s="248">
        <v>214.51</v>
      </c>
      <c r="AB15" s="248">
        <v>1429.2460000000001</v>
      </c>
      <c r="AC15" s="248">
        <v>19.831</v>
      </c>
      <c r="AD15" s="248">
        <v>347.88200000000001</v>
      </c>
      <c r="AE15" s="248">
        <v>156.38</v>
      </c>
      <c r="AF15" s="248">
        <v>13.487</v>
      </c>
      <c r="AG15" s="248">
        <v>343.65699999999998</v>
      </c>
      <c r="AH15" s="248">
        <v>5623.9989999999998</v>
      </c>
      <c r="AI15" s="248">
        <v>2835.0479999999998</v>
      </c>
      <c r="AJ15" s="248">
        <v>100.943</v>
      </c>
      <c r="AK15" s="248">
        <v>2643.3110000000001</v>
      </c>
      <c r="AL15" s="248">
        <v>2539.7080000000001</v>
      </c>
      <c r="AM15" s="248">
        <v>539.08500000000004</v>
      </c>
      <c r="AN15" s="248">
        <v>1249.317</v>
      </c>
      <c r="AO15" s="384">
        <f t="shared" si="0"/>
        <v>526997.93500000006</v>
      </c>
      <c r="AP15" s="248">
        <v>684.69399999999996</v>
      </c>
      <c r="AQ15" s="248">
        <v>5507.6670000000004</v>
      </c>
      <c r="AR15" s="248">
        <v>0</v>
      </c>
      <c r="AS15" s="248">
        <v>0</v>
      </c>
      <c r="AT15" s="248">
        <v>0</v>
      </c>
      <c r="AU15" s="248">
        <v>-1845.74</v>
      </c>
      <c r="AV15" s="384">
        <f t="shared" si="1"/>
        <v>4346.621000000001</v>
      </c>
      <c r="AW15" s="385">
        <f t="shared" si="2"/>
        <v>531344.5560000001</v>
      </c>
      <c r="AX15" s="249">
        <v>373223.12299999996</v>
      </c>
      <c r="AY15" s="385">
        <f t="shared" si="3"/>
        <v>377569.74399999995</v>
      </c>
      <c r="AZ15" s="385">
        <f t="shared" si="4"/>
        <v>904567.679</v>
      </c>
      <c r="BA15" s="249">
        <v>-336412.60900000005</v>
      </c>
      <c r="BB15" s="248">
        <f t="shared" si="5"/>
        <v>41157.134999999893</v>
      </c>
      <c r="BC15" s="249">
        <f t="shared" si="6"/>
        <v>568155.06999999995</v>
      </c>
      <c r="BE15" s="272">
        <f t="shared" si="7"/>
        <v>275.38335000000001</v>
      </c>
    </row>
    <row r="16" spans="1:57" ht="17.100000000000001" customHeight="1" x14ac:dyDescent="0.2">
      <c r="A16" s="392">
        <v>10</v>
      </c>
      <c r="B16" s="420" t="s">
        <v>46</v>
      </c>
      <c r="C16" s="421" t="s">
        <v>92</v>
      </c>
      <c r="D16" s="248">
        <v>17.478000000000002</v>
      </c>
      <c r="E16" s="248">
        <v>15.364000000000001</v>
      </c>
      <c r="F16" s="248">
        <v>0</v>
      </c>
      <c r="G16" s="248">
        <v>58.801000000000002</v>
      </c>
      <c r="H16" s="248">
        <v>4739.0439999999999</v>
      </c>
      <c r="I16" s="248">
        <v>51.738</v>
      </c>
      <c r="J16" s="248">
        <v>-0.23499999999999999</v>
      </c>
      <c r="K16" s="248">
        <v>3381.0509999999999</v>
      </c>
      <c r="L16" s="248">
        <v>3144.5819999999999</v>
      </c>
      <c r="M16" s="248">
        <v>1370011.622</v>
      </c>
      <c r="N16" s="248">
        <v>745.45399999999995</v>
      </c>
      <c r="O16" s="248">
        <v>240356.899</v>
      </c>
      <c r="P16" s="248">
        <v>73901.179000000004</v>
      </c>
      <c r="Q16" s="248">
        <v>141112.46900000001</v>
      </c>
      <c r="R16" s="248">
        <v>19158.599999999999</v>
      </c>
      <c r="S16" s="248">
        <v>1833.89</v>
      </c>
      <c r="T16" s="248">
        <v>121036.458</v>
      </c>
      <c r="U16" s="248">
        <v>728.96699999999998</v>
      </c>
      <c r="V16" s="248">
        <v>720523.18400000001</v>
      </c>
      <c r="W16" s="248">
        <v>2695.6689999999999</v>
      </c>
      <c r="X16" s="248">
        <v>74842.436000000002</v>
      </c>
      <c r="Y16" s="248">
        <v>0</v>
      </c>
      <c r="Z16" s="248">
        <v>11.231999999999999</v>
      </c>
      <c r="AA16" s="248">
        <v>0</v>
      </c>
      <c r="AB16" s="248">
        <v>0</v>
      </c>
      <c r="AC16" s="248">
        <v>0</v>
      </c>
      <c r="AD16" s="248">
        <v>0</v>
      </c>
      <c r="AE16" s="248">
        <v>1170.6869999999999</v>
      </c>
      <c r="AF16" s="248">
        <v>0</v>
      </c>
      <c r="AG16" s="248">
        <v>38.787999999999997</v>
      </c>
      <c r="AH16" s="248">
        <v>0</v>
      </c>
      <c r="AI16" s="248">
        <v>11.005000000000001</v>
      </c>
      <c r="AJ16" s="248">
        <v>1.149</v>
      </c>
      <c r="AK16" s="248">
        <v>629.548</v>
      </c>
      <c r="AL16" s="248">
        <v>89.846000000000004</v>
      </c>
      <c r="AM16" s="248">
        <v>2.4289999999999998</v>
      </c>
      <c r="AN16" s="248">
        <v>1135.643</v>
      </c>
      <c r="AO16" s="384">
        <f t="shared" si="0"/>
        <v>2781444.9770000004</v>
      </c>
      <c r="AP16" s="248">
        <v>0</v>
      </c>
      <c r="AQ16" s="248">
        <v>-2027.23</v>
      </c>
      <c r="AR16" s="248">
        <v>0</v>
      </c>
      <c r="AS16" s="248">
        <v>-716.62199999999996</v>
      </c>
      <c r="AT16" s="248">
        <v>-56696.328999999998</v>
      </c>
      <c r="AU16" s="248">
        <v>-20055.494999999999</v>
      </c>
      <c r="AV16" s="384">
        <f t="shared" si="1"/>
        <v>-79495.675999999992</v>
      </c>
      <c r="AW16" s="385">
        <f t="shared" si="2"/>
        <v>2701949.3010000004</v>
      </c>
      <c r="AX16" s="249">
        <v>1389771.2059999998</v>
      </c>
      <c r="AY16" s="385">
        <f t="shared" si="3"/>
        <v>1310275.5299999998</v>
      </c>
      <c r="AZ16" s="385">
        <f t="shared" si="4"/>
        <v>4091720.5070000002</v>
      </c>
      <c r="BA16" s="249">
        <v>-1263208.077</v>
      </c>
      <c r="BB16" s="248">
        <f t="shared" si="5"/>
        <v>47067.452999999747</v>
      </c>
      <c r="BC16" s="249">
        <f t="shared" si="6"/>
        <v>2828512.43</v>
      </c>
      <c r="BE16" s="272">
        <f t="shared" si="7"/>
        <v>-101.36150000000001</v>
      </c>
    </row>
    <row r="17" spans="1:57" ht="17.100000000000001" customHeight="1" x14ac:dyDescent="0.2">
      <c r="A17" s="392">
        <v>11</v>
      </c>
      <c r="B17" s="420" t="s">
        <v>47</v>
      </c>
      <c r="C17" s="421" t="s">
        <v>93</v>
      </c>
      <c r="D17" s="248">
        <v>0</v>
      </c>
      <c r="E17" s="248">
        <v>2.5779999999999998</v>
      </c>
      <c r="F17" s="248">
        <v>2761.6410000000001</v>
      </c>
      <c r="G17" s="248">
        <v>2.2189999999999999</v>
      </c>
      <c r="H17" s="248">
        <v>1337.5060000000001</v>
      </c>
      <c r="I17" s="248">
        <v>5979.3580000000002</v>
      </c>
      <c r="J17" s="248">
        <v>12.481999999999999</v>
      </c>
      <c r="K17" s="248">
        <v>4405.5209999999997</v>
      </c>
      <c r="L17" s="248">
        <v>7953.143</v>
      </c>
      <c r="M17" s="248">
        <v>26311.916000000001</v>
      </c>
      <c r="N17" s="248">
        <v>348505.05699999997</v>
      </c>
      <c r="O17" s="248">
        <v>71393.131999999998</v>
      </c>
      <c r="P17" s="248">
        <v>31215.187000000002</v>
      </c>
      <c r="Q17" s="248">
        <v>32095.152999999998</v>
      </c>
      <c r="R17" s="248">
        <v>25189.184000000001</v>
      </c>
      <c r="S17" s="248">
        <v>22481.200000000001</v>
      </c>
      <c r="T17" s="248">
        <v>171191.22</v>
      </c>
      <c r="U17" s="248">
        <v>3052.9520000000002</v>
      </c>
      <c r="V17" s="248">
        <v>361707.77899999998</v>
      </c>
      <c r="W17" s="248">
        <v>10002.127</v>
      </c>
      <c r="X17" s="248">
        <v>35256.088000000003</v>
      </c>
      <c r="Y17" s="248">
        <v>567.13699999999994</v>
      </c>
      <c r="Z17" s="248">
        <v>45.978000000000002</v>
      </c>
      <c r="AA17" s="248">
        <v>2.4660000000000002</v>
      </c>
      <c r="AB17" s="248">
        <v>102.39</v>
      </c>
      <c r="AC17" s="248">
        <v>0</v>
      </c>
      <c r="AD17" s="248">
        <v>0</v>
      </c>
      <c r="AE17" s="248">
        <v>63.637</v>
      </c>
      <c r="AF17" s="248">
        <v>148.09800000000001</v>
      </c>
      <c r="AG17" s="248">
        <v>246.65899999999999</v>
      </c>
      <c r="AH17" s="248">
        <v>631.02300000000002</v>
      </c>
      <c r="AI17" s="248">
        <v>6532.7939999999999</v>
      </c>
      <c r="AJ17" s="248">
        <v>48.819000000000003</v>
      </c>
      <c r="AK17" s="248">
        <v>1545.0830000000001</v>
      </c>
      <c r="AL17" s="248">
        <v>941.38400000000001</v>
      </c>
      <c r="AM17" s="248">
        <v>96.549000000000007</v>
      </c>
      <c r="AN17" s="248">
        <v>989.17899999999997</v>
      </c>
      <c r="AO17" s="384">
        <f t="shared" si="0"/>
        <v>1172816.6390000002</v>
      </c>
      <c r="AP17" s="248">
        <v>93.525999999999996</v>
      </c>
      <c r="AQ17" s="248">
        <v>11392.796</v>
      </c>
      <c r="AR17" s="248">
        <v>0</v>
      </c>
      <c r="AS17" s="248">
        <v>0</v>
      </c>
      <c r="AT17" s="248">
        <v>-25196.991999999998</v>
      </c>
      <c r="AU17" s="248">
        <v>-4912.5219999999999</v>
      </c>
      <c r="AV17" s="384">
        <f t="shared" si="1"/>
        <v>-18623.191999999999</v>
      </c>
      <c r="AW17" s="385">
        <f t="shared" si="2"/>
        <v>1154193.4470000002</v>
      </c>
      <c r="AX17" s="249">
        <v>339112.592</v>
      </c>
      <c r="AY17" s="385">
        <f t="shared" si="3"/>
        <v>320489.40000000002</v>
      </c>
      <c r="AZ17" s="385">
        <f t="shared" si="4"/>
        <v>1493306.0390000003</v>
      </c>
      <c r="BA17" s="249">
        <v>-866122.20299999998</v>
      </c>
      <c r="BB17" s="248">
        <f t="shared" si="5"/>
        <v>-545632.80299999996</v>
      </c>
      <c r="BC17" s="249">
        <f t="shared" si="6"/>
        <v>627183.83600000024</v>
      </c>
      <c r="BE17" s="272">
        <f t="shared" si="7"/>
        <v>569.63980000000004</v>
      </c>
    </row>
    <row r="18" spans="1:57" ht="17.100000000000001" customHeight="1" x14ac:dyDescent="0.2">
      <c r="A18" s="392">
        <v>12</v>
      </c>
      <c r="B18" s="420" t="s">
        <v>48</v>
      </c>
      <c r="C18" s="421" t="s">
        <v>94</v>
      </c>
      <c r="D18" s="248">
        <v>794.91300000000001</v>
      </c>
      <c r="E18" s="248">
        <v>50.743000000000002</v>
      </c>
      <c r="F18" s="248">
        <v>22789.223000000002</v>
      </c>
      <c r="G18" s="248">
        <v>152.89400000000001</v>
      </c>
      <c r="H18" s="248">
        <v>7661.652</v>
      </c>
      <c r="I18" s="248">
        <v>21107.066999999999</v>
      </c>
      <c r="J18" s="248">
        <v>319.738</v>
      </c>
      <c r="K18" s="248">
        <v>12239.375</v>
      </c>
      <c r="L18" s="248">
        <v>6938.35</v>
      </c>
      <c r="M18" s="248">
        <v>4687.0450000000001</v>
      </c>
      <c r="N18" s="248">
        <v>2592.3510000000001</v>
      </c>
      <c r="O18" s="248">
        <v>118138.548</v>
      </c>
      <c r="P18" s="248">
        <v>23335.588</v>
      </c>
      <c r="Q18" s="248">
        <v>50811.404999999999</v>
      </c>
      <c r="R18" s="248">
        <v>35535.472000000002</v>
      </c>
      <c r="S18" s="248">
        <v>9338.1080000000002</v>
      </c>
      <c r="T18" s="248">
        <v>90708.615999999995</v>
      </c>
      <c r="U18" s="248">
        <v>4534.3180000000002</v>
      </c>
      <c r="V18" s="248">
        <v>120587.018</v>
      </c>
      <c r="W18" s="248">
        <v>12656.477000000001</v>
      </c>
      <c r="X18" s="248">
        <v>364334.73700000002</v>
      </c>
      <c r="Y18" s="248">
        <v>991.47799999999995</v>
      </c>
      <c r="Z18" s="248">
        <v>204.32400000000001</v>
      </c>
      <c r="AA18" s="248">
        <v>65.164000000000001</v>
      </c>
      <c r="AB18" s="248">
        <v>22220.120999999999</v>
      </c>
      <c r="AC18" s="248">
        <v>217.09299999999999</v>
      </c>
      <c r="AD18" s="248">
        <v>1515.1690000000001</v>
      </c>
      <c r="AE18" s="248">
        <v>5977.857</v>
      </c>
      <c r="AF18" s="248">
        <v>959.00599999999997</v>
      </c>
      <c r="AG18" s="248">
        <v>4894.3689999999997</v>
      </c>
      <c r="AH18" s="248">
        <v>886.20899999999995</v>
      </c>
      <c r="AI18" s="248">
        <v>1462.15</v>
      </c>
      <c r="AJ18" s="248">
        <v>516.67399999999998</v>
      </c>
      <c r="AK18" s="248">
        <v>5541.1530000000002</v>
      </c>
      <c r="AL18" s="248">
        <v>7212.98</v>
      </c>
      <c r="AM18" s="248">
        <v>38.930999999999997</v>
      </c>
      <c r="AN18" s="248">
        <v>1376.075</v>
      </c>
      <c r="AO18" s="384">
        <f t="shared" si="0"/>
        <v>963392.39100000006</v>
      </c>
      <c r="AP18" s="248">
        <v>2200.3649999999998</v>
      </c>
      <c r="AQ18" s="248">
        <v>15763.141</v>
      </c>
      <c r="AR18" s="248">
        <v>20.036000000000001</v>
      </c>
      <c r="AS18" s="248">
        <v>736.56100000000004</v>
      </c>
      <c r="AT18" s="248">
        <v>23270.292000000001</v>
      </c>
      <c r="AU18" s="248">
        <v>-7539.92</v>
      </c>
      <c r="AV18" s="384">
        <f t="shared" si="1"/>
        <v>34450.475000000006</v>
      </c>
      <c r="AW18" s="385">
        <f t="shared" si="2"/>
        <v>997842.86600000004</v>
      </c>
      <c r="AX18" s="249">
        <v>749873.82299999997</v>
      </c>
      <c r="AY18" s="385">
        <f t="shared" si="3"/>
        <v>784324.29799999995</v>
      </c>
      <c r="AZ18" s="385">
        <f t="shared" si="4"/>
        <v>1747716.689</v>
      </c>
      <c r="BA18" s="249">
        <v>-497667.272</v>
      </c>
      <c r="BB18" s="248">
        <f t="shared" si="5"/>
        <v>286657.02599999995</v>
      </c>
      <c r="BC18" s="249">
        <f t="shared" si="6"/>
        <v>1250049.4169999999</v>
      </c>
      <c r="BE18" s="272">
        <f t="shared" si="7"/>
        <v>788.15705000000003</v>
      </c>
    </row>
    <row r="19" spans="1:57" ht="17.100000000000001" customHeight="1" x14ac:dyDescent="0.2">
      <c r="A19" s="392">
        <v>13</v>
      </c>
      <c r="B19" s="420" t="s">
        <v>49</v>
      </c>
      <c r="C19" s="421" t="s">
        <v>1</v>
      </c>
      <c r="D19" s="248">
        <v>0.21199999999999999</v>
      </c>
      <c r="E19" s="248">
        <v>22.881</v>
      </c>
      <c r="F19" s="248">
        <v>0</v>
      </c>
      <c r="G19" s="248">
        <v>0</v>
      </c>
      <c r="H19" s="248">
        <v>70.247</v>
      </c>
      <c r="I19" s="248">
        <v>12.412000000000001</v>
      </c>
      <c r="J19" s="248">
        <v>0</v>
      </c>
      <c r="K19" s="248">
        <v>608.85199999999998</v>
      </c>
      <c r="L19" s="248">
        <v>1164.1859999999999</v>
      </c>
      <c r="M19" s="248">
        <v>555.05999999999995</v>
      </c>
      <c r="N19" s="248">
        <v>17.853999999999999</v>
      </c>
      <c r="O19" s="248">
        <v>1558.1010000000001</v>
      </c>
      <c r="P19" s="248">
        <v>158938.06899999999</v>
      </c>
      <c r="Q19" s="248">
        <v>59047.74</v>
      </c>
      <c r="R19" s="248">
        <v>15973.683999999999</v>
      </c>
      <c r="S19" s="248">
        <v>820.38</v>
      </c>
      <c r="T19" s="248">
        <v>45419.798999999999</v>
      </c>
      <c r="U19" s="248">
        <v>259.25700000000001</v>
      </c>
      <c r="V19" s="248">
        <v>99645.308999999994</v>
      </c>
      <c r="W19" s="248">
        <v>77.039000000000001</v>
      </c>
      <c r="X19" s="248">
        <v>24380.537</v>
      </c>
      <c r="Y19" s="248">
        <v>0</v>
      </c>
      <c r="Z19" s="248">
        <v>3941.991</v>
      </c>
      <c r="AA19" s="248">
        <v>0</v>
      </c>
      <c r="AB19" s="248">
        <v>28.524000000000001</v>
      </c>
      <c r="AC19" s="248">
        <v>5.7000000000000002E-2</v>
      </c>
      <c r="AD19" s="248">
        <v>0</v>
      </c>
      <c r="AE19" s="248">
        <v>343.86200000000002</v>
      </c>
      <c r="AF19" s="248">
        <v>5.56</v>
      </c>
      <c r="AG19" s="248">
        <v>367.214</v>
      </c>
      <c r="AH19" s="248">
        <v>0</v>
      </c>
      <c r="AI19" s="248">
        <v>0.251</v>
      </c>
      <c r="AJ19" s="248">
        <v>0</v>
      </c>
      <c r="AK19" s="248">
        <v>36978.243000000002</v>
      </c>
      <c r="AL19" s="248">
        <v>37.887999999999998</v>
      </c>
      <c r="AM19" s="248">
        <v>0</v>
      </c>
      <c r="AN19" s="248">
        <v>0</v>
      </c>
      <c r="AO19" s="384">
        <f t="shared" si="0"/>
        <v>450275.20899999986</v>
      </c>
      <c r="AP19" s="248">
        <v>0</v>
      </c>
      <c r="AQ19" s="248">
        <v>841.88499999999999</v>
      </c>
      <c r="AR19" s="248">
        <v>0</v>
      </c>
      <c r="AS19" s="248">
        <v>8586.1170000000002</v>
      </c>
      <c r="AT19" s="248">
        <v>277186.25699999998</v>
      </c>
      <c r="AU19" s="248">
        <v>1743.798</v>
      </c>
      <c r="AV19" s="384">
        <f t="shared" si="1"/>
        <v>288358.05699999997</v>
      </c>
      <c r="AW19" s="385">
        <f t="shared" si="2"/>
        <v>738633.26599999983</v>
      </c>
      <c r="AX19" s="249">
        <v>639675.32900000003</v>
      </c>
      <c r="AY19" s="385">
        <f t="shared" si="3"/>
        <v>928033.38599999994</v>
      </c>
      <c r="AZ19" s="385">
        <f t="shared" si="4"/>
        <v>1378308.5949999997</v>
      </c>
      <c r="BA19" s="249">
        <v>-455096.35600000003</v>
      </c>
      <c r="BB19" s="248">
        <f t="shared" si="5"/>
        <v>472937.02999999991</v>
      </c>
      <c r="BC19" s="249">
        <f t="shared" si="6"/>
        <v>923212.23899999983</v>
      </c>
      <c r="BE19" s="272">
        <f t="shared" si="7"/>
        <v>42.094250000000002</v>
      </c>
    </row>
    <row r="20" spans="1:57" ht="17.100000000000001" customHeight="1" x14ac:dyDescent="0.2">
      <c r="A20" s="392">
        <v>14</v>
      </c>
      <c r="B20" s="420" t="s">
        <v>50</v>
      </c>
      <c r="C20" s="421" t="s">
        <v>2</v>
      </c>
      <c r="D20" s="248">
        <v>1.2330000000000001</v>
      </c>
      <c r="E20" s="248">
        <v>4.3710000000000004</v>
      </c>
      <c r="F20" s="248">
        <v>0</v>
      </c>
      <c r="G20" s="248">
        <v>0</v>
      </c>
      <c r="H20" s="248">
        <v>71.224999999999994</v>
      </c>
      <c r="I20" s="248">
        <v>0</v>
      </c>
      <c r="J20" s="248">
        <v>10.878</v>
      </c>
      <c r="K20" s="248">
        <v>4762.317</v>
      </c>
      <c r="L20" s="248">
        <v>1105.6859999999999</v>
      </c>
      <c r="M20" s="248">
        <v>711.65200000000004</v>
      </c>
      <c r="N20" s="248">
        <v>205.78299999999999</v>
      </c>
      <c r="O20" s="248">
        <v>1007.575</v>
      </c>
      <c r="P20" s="248">
        <v>5280.2460000000001</v>
      </c>
      <c r="Q20" s="248">
        <v>206389.29</v>
      </c>
      <c r="R20" s="248">
        <v>1893.69</v>
      </c>
      <c r="S20" s="248">
        <v>1537.2349999999999</v>
      </c>
      <c r="T20" s="248">
        <v>4555.2780000000002</v>
      </c>
      <c r="U20" s="248">
        <v>147.49600000000001</v>
      </c>
      <c r="V20" s="248">
        <v>11243.960999999999</v>
      </c>
      <c r="W20" s="248">
        <v>39.780999999999999</v>
      </c>
      <c r="X20" s="248">
        <v>210.173</v>
      </c>
      <c r="Y20" s="248">
        <v>15.585000000000001</v>
      </c>
      <c r="Z20" s="248">
        <v>107.252</v>
      </c>
      <c r="AA20" s="248">
        <v>0</v>
      </c>
      <c r="AB20" s="248">
        <v>23.146999999999998</v>
      </c>
      <c r="AC20" s="248">
        <v>0</v>
      </c>
      <c r="AD20" s="248">
        <v>0</v>
      </c>
      <c r="AE20" s="248">
        <v>182.596</v>
      </c>
      <c r="AF20" s="248">
        <v>8.8450000000000006</v>
      </c>
      <c r="AG20" s="248">
        <v>24.544</v>
      </c>
      <c r="AH20" s="248">
        <v>0</v>
      </c>
      <c r="AI20" s="248">
        <v>0</v>
      </c>
      <c r="AJ20" s="248">
        <v>0</v>
      </c>
      <c r="AK20" s="248">
        <v>58118.796999999999</v>
      </c>
      <c r="AL20" s="248">
        <v>20.545000000000002</v>
      </c>
      <c r="AM20" s="248">
        <v>0</v>
      </c>
      <c r="AN20" s="248">
        <v>0</v>
      </c>
      <c r="AO20" s="384">
        <f t="shared" si="0"/>
        <v>297679.18099999998</v>
      </c>
      <c r="AP20" s="248">
        <v>0</v>
      </c>
      <c r="AQ20" s="248">
        <v>153.90899999999999</v>
      </c>
      <c r="AR20" s="248">
        <v>0</v>
      </c>
      <c r="AS20" s="248">
        <v>1535.7570000000001</v>
      </c>
      <c r="AT20" s="248">
        <v>724166.90500000003</v>
      </c>
      <c r="AU20" s="248">
        <v>-709.90300000000002</v>
      </c>
      <c r="AV20" s="384">
        <f t="shared" si="1"/>
        <v>725146.66799999995</v>
      </c>
      <c r="AW20" s="385">
        <f t="shared" si="2"/>
        <v>1022825.8489999999</v>
      </c>
      <c r="AX20" s="249">
        <v>1249413.1140000001</v>
      </c>
      <c r="AY20" s="385">
        <f t="shared" si="3"/>
        <v>1974559.7820000001</v>
      </c>
      <c r="AZ20" s="385">
        <f t="shared" si="4"/>
        <v>2272238.963</v>
      </c>
      <c r="BA20" s="249">
        <v>-584615.728</v>
      </c>
      <c r="BB20" s="248">
        <f t="shared" si="5"/>
        <v>1389944.054</v>
      </c>
      <c r="BC20" s="249">
        <f t="shared" si="6"/>
        <v>1687623.2349999999</v>
      </c>
      <c r="BE20" s="272">
        <f t="shared" si="7"/>
        <v>7.6954500000000001</v>
      </c>
    </row>
    <row r="21" spans="1:57" ht="17.100000000000001" customHeight="1" x14ac:dyDescent="0.2">
      <c r="A21" s="392">
        <v>15</v>
      </c>
      <c r="B21" s="420" t="s">
        <v>51</v>
      </c>
      <c r="C21" s="421" t="s">
        <v>3</v>
      </c>
      <c r="D21" s="248">
        <v>3.8279999999999998</v>
      </c>
      <c r="E21" s="248">
        <v>0</v>
      </c>
      <c r="F21" s="248">
        <v>0</v>
      </c>
      <c r="G21" s="248">
        <v>0</v>
      </c>
      <c r="H21" s="248">
        <v>0</v>
      </c>
      <c r="I21" s="248">
        <v>0</v>
      </c>
      <c r="J21" s="248">
        <v>0</v>
      </c>
      <c r="K21" s="248">
        <v>0</v>
      </c>
      <c r="L21" s="248">
        <v>0</v>
      </c>
      <c r="M21" s="248">
        <v>0</v>
      </c>
      <c r="N21" s="248">
        <v>0</v>
      </c>
      <c r="O21" s="248">
        <v>23.471</v>
      </c>
      <c r="P21" s="248">
        <v>3134.203</v>
      </c>
      <c r="Q21" s="248">
        <v>6598.4660000000003</v>
      </c>
      <c r="R21" s="248">
        <v>72383.975999999995</v>
      </c>
      <c r="S21" s="248">
        <v>11.922000000000001</v>
      </c>
      <c r="T21" s="248">
        <v>1578.806</v>
      </c>
      <c r="U21" s="248">
        <v>139.797</v>
      </c>
      <c r="V21" s="248">
        <v>3873.4780000000001</v>
      </c>
      <c r="W21" s="248">
        <v>105.396</v>
      </c>
      <c r="X21" s="248">
        <v>667.22299999999996</v>
      </c>
      <c r="Y21" s="248">
        <v>0</v>
      </c>
      <c r="Z21" s="248">
        <v>35.997</v>
      </c>
      <c r="AA21" s="248">
        <v>9.9339999999999993</v>
      </c>
      <c r="AB21" s="248">
        <v>8195.4290000000001</v>
      </c>
      <c r="AC21" s="248">
        <v>21.449000000000002</v>
      </c>
      <c r="AD21" s="248">
        <v>0</v>
      </c>
      <c r="AE21" s="248">
        <v>122.006</v>
      </c>
      <c r="AF21" s="248">
        <v>241.76300000000001</v>
      </c>
      <c r="AG21" s="248">
        <v>4190.0659999999998</v>
      </c>
      <c r="AH21" s="248">
        <v>0</v>
      </c>
      <c r="AI21" s="248">
        <v>46482.983999999997</v>
      </c>
      <c r="AJ21" s="248">
        <v>0</v>
      </c>
      <c r="AK21" s="248">
        <v>17840.001</v>
      </c>
      <c r="AL21" s="248">
        <v>2341.732</v>
      </c>
      <c r="AM21" s="248">
        <v>2344.58</v>
      </c>
      <c r="AN21" s="248">
        <v>0</v>
      </c>
      <c r="AO21" s="384">
        <f t="shared" si="0"/>
        <v>170346.50699999995</v>
      </c>
      <c r="AP21" s="248">
        <v>160.23699999999999</v>
      </c>
      <c r="AQ21" s="248">
        <v>4625.0069999999996</v>
      </c>
      <c r="AR21" s="248">
        <v>26.937000000000001</v>
      </c>
      <c r="AS21" s="248">
        <v>13457.950999999999</v>
      </c>
      <c r="AT21" s="248">
        <v>153406.98499999999</v>
      </c>
      <c r="AU21" s="248">
        <v>-4012.0970000000002</v>
      </c>
      <c r="AV21" s="384">
        <f t="shared" si="1"/>
        <v>167665.01999999996</v>
      </c>
      <c r="AW21" s="385">
        <f t="shared" si="2"/>
        <v>338011.52699999989</v>
      </c>
      <c r="AX21" s="249">
        <v>615915.14899999998</v>
      </c>
      <c r="AY21" s="385">
        <f t="shared" si="3"/>
        <v>783580.16899999999</v>
      </c>
      <c r="AZ21" s="385">
        <f t="shared" si="4"/>
        <v>953926.67599999998</v>
      </c>
      <c r="BA21" s="249">
        <v>-259122.08</v>
      </c>
      <c r="BB21" s="248">
        <f t="shared" si="5"/>
        <v>524458.08900000004</v>
      </c>
      <c r="BC21" s="249">
        <f t="shared" si="6"/>
        <v>694804.59600000002</v>
      </c>
      <c r="BE21" s="272">
        <f t="shared" si="7"/>
        <v>231.25035</v>
      </c>
    </row>
    <row r="22" spans="1:57" ht="17.100000000000001" customHeight="1" x14ac:dyDescent="0.2">
      <c r="A22" s="392">
        <v>16</v>
      </c>
      <c r="B22" s="420" t="s">
        <v>52</v>
      </c>
      <c r="C22" s="421" t="s">
        <v>95</v>
      </c>
      <c r="D22" s="248">
        <v>0.17399999999999999</v>
      </c>
      <c r="E22" s="248">
        <v>0.314</v>
      </c>
      <c r="F22" s="248">
        <v>1.6679999999999999</v>
      </c>
      <c r="G22" s="248">
        <v>0</v>
      </c>
      <c r="H22" s="248">
        <v>10.993</v>
      </c>
      <c r="I22" s="248">
        <v>7.1379999999999999</v>
      </c>
      <c r="J22" s="248">
        <v>0.27700000000000002</v>
      </c>
      <c r="K22" s="248">
        <v>0</v>
      </c>
      <c r="L22" s="248">
        <v>5.3999999999999999E-2</v>
      </c>
      <c r="M22" s="248">
        <v>2.8919999999999999</v>
      </c>
      <c r="N22" s="248">
        <v>31.727</v>
      </c>
      <c r="O22" s="248">
        <v>10022.421</v>
      </c>
      <c r="P22" s="248">
        <v>16115.357</v>
      </c>
      <c r="Q22" s="248">
        <v>25093.935000000001</v>
      </c>
      <c r="R22" s="248">
        <v>79461.440000000002</v>
      </c>
      <c r="S22" s="248">
        <v>134439.226</v>
      </c>
      <c r="T22" s="248">
        <v>186831.91800000001</v>
      </c>
      <c r="U22" s="248">
        <v>37953.137000000002</v>
      </c>
      <c r="V22" s="248">
        <v>173167.177</v>
      </c>
      <c r="W22" s="248">
        <v>1465.578</v>
      </c>
      <c r="X22" s="248">
        <v>1496.3520000000001</v>
      </c>
      <c r="Y22" s="248">
        <v>5.431</v>
      </c>
      <c r="Z22" s="248">
        <v>7.7779999999999996</v>
      </c>
      <c r="AA22" s="248">
        <v>0</v>
      </c>
      <c r="AB22" s="248">
        <v>176.393</v>
      </c>
      <c r="AC22" s="248">
        <v>78.561000000000007</v>
      </c>
      <c r="AD22" s="248">
        <v>0</v>
      </c>
      <c r="AE22" s="248">
        <v>26.652999999999999</v>
      </c>
      <c r="AF22" s="248">
        <v>1779.0360000000001</v>
      </c>
      <c r="AG22" s="248">
        <v>2086.1950000000002</v>
      </c>
      <c r="AH22" s="248">
        <v>6852</v>
      </c>
      <c r="AI22" s="248">
        <v>5.7320000000000002</v>
      </c>
      <c r="AJ22" s="248">
        <v>0</v>
      </c>
      <c r="AK22" s="248">
        <v>59341.694000000003</v>
      </c>
      <c r="AL22" s="248">
        <v>44.223999999999997</v>
      </c>
      <c r="AM22" s="248">
        <v>3205.6309999999999</v>
      </c>
      <c r="AN22" s="248">
        <v>0</v>
      </c>
      <c r="AO22" s="384">
        <f t="shared" si="0"/>
        <v>739711.10600000003</v>
      </c>
      <c r="AP22" s="248">
        <v>29.213000000000001</v>
      </c>
      <c r="AQ22" s="248">
        <v>2810.7440000000001</v>
      </c>
      <c r="AR22" s="248">
        <v>0</v>
      </c>
      <c r="AS22" s="248">
        <v>0</v>
      </c>
      <c r="AT22" s="248">
        <v>0</v>
      </c>
      <c r="AU22" s="248">
        <v>2326.3380000000002</v>
      </c>
      <c r="AV22" s="384">
        <f t="shared" si="1"/>
        <v>5166.2950000000001</v>
      </c>
      <c r="AW22" s="385">
        <f t="shared" si="2"/>
        <v>744877.40100000007</v>
      </c>
      <c r="AX22" s="249">
        <v>374934.85</v>
      </c>
      <c r="AY22" s="385">
        <f t="shared" si="3"/>
        <v>380101.14499999996</v>
      </c>
      <c r="AZ22" s="385">
        <f t="shared" si="4"/>
        <v>1119812.2509999999</v>
      </c>
      <c r="BA22" s="249">
        <v>-632405.21699999995</v>
      </c>
      <c r="BB22" s="248">
        <f t="shared" si="5"/>
        <v>-252304.07199999999</v>
      </c>
      <c r="BC22" s="249">
        <f t="shared" si="6"/>
        <v>487407.03400000004</v>
      </c>
      <c r="BE22" s="272">
        <f t="shared" si="7"/>
        <v>140.53720000000001</v>
      </c>
    </row>
    <row r="23" spans="1:57" ht="17.100000000000001" customHeight="1" x14ac:dyDescent="0.2">
      <c r="A23" s="392">
        <v>17</v>
      </c>
      <c r="B23" s="420" t="s">
        <v>53</v>
      </c>
      <c r="C23" s="421" t="s">
        <v>96</v>
      </c>
      <c r="D23" s="248">
        <v>40.009</v>
      </c>
      <c r="E23" s="248">
        <v>4.4409999999999998</v>
      </c>
      <c r="F23" s="248">
        <v>0</v>
      </c>
      <c r="G23" s="248">
        <v>0</v>
      </c>
      <c r="H23" s="248">
        <v>80.611999999999995</v>
      </c>
      <c r="I23" s="248">
        <v>3.8420000000000001</v>
      </c>
      <c r="J23" s="248">
        <v>0</v>
      </c>
      <c r="K23" s="248">
        <v>49.83</v>
      </c>
      <c r="L23" s="248">
        <v>9.65</v>
      </c>
      <c r="M23" s="248">
        <v>0</v>
      </c>
      <c r="N23" s="248">
        <v>3.45</v>
      </c>
      <c r="O23" s="248">
        <v>1006.31</v>
      </c>
      <c r="P23" s="248">
        <v>22804.675999999999</v>
      </c>
      <c r="Q23" s="248">
        <v>45058.394999999997</v>
      </c>
      <c r="R23" s="248">
        <v>14756.272999999999</v>
      </c>
      <c r="S23" s="248">
        <v>3243.7950000000001</v>
      </c>
      <c r="T23" s="248">
        <v>599828.81400000001</v>
      </c>
      <c r="U23" s="248">
        <v>1653.6869999999999</v>
      </c>
      <c r="V23" s="248">
        <v>784532.24100000004</v>
      </c>
      <c r="W23" s="248">
        <v>463.30900000000003</v>
      </c>
      <c r="X23" s="248">
        <v>31127.620999999999</v>
      </c>
      <c r="Y23" s="248">
        <v>5.8419999999999996</v>
      </c>
      <c r="Z23" s="248">
        <v>85.34</v>
      </c>
      <c r="AA23" s="248">
        <v>0</v>
      </c>
      <c r="AB23" s="248">
        <v>1544.9829999999999</v>
      </c>
      <c r="AC23" s="248">
        <v>5.093</v>
      </c>
      <c r="AD23" s="248">
        <v>107.855</v>
      </c>
      <c r="AE23" s="248">
        <v>725.93700000000001</v>
      </c>
      <c r="AF23" s="248">
        <v>331.46499999999997</v>
      </c>
      <c r="AG23" s="248">
        <v>2139.0309999999999</v>
      </c>
      <c r="AH23" s="248">
        <v>1365.527</v>
      </c>
      <c r="AI23" s="248">
        <v>242.249</v>
      </c>
      <c r="AJ23" s="248">
        <v>0</v>
      </c>
      <c r="AK23" s="248">
        <v>25525.222000000002</v>
      </c>
      <c r="AL23" s="248">
        <v>287.66800000000001</v>
      </c>
      <c r="AM23" s="248">
        <v>0</v>
      </c>
      <c r="AN23" s="248">
        <v>104.526</v>
      </c>
      <c r="AO23" s="384">
        <f t="shared" si="0"/>
        <v>1537137.6930000004</v>
      </c>
      <c r="AP23" s="248">
        <v>5008.9040000000005</v>
      </c>
      <c r="AQ23" s="248">
        <v>245062.967</v>
      </c>
      <c r="AR23" s="248">
        <v>0</v>
      </c>
      <c r="AS23" s="248">
        <v>13636.688</v>
      </c>
      <c r="AT23" s="248">
        <v>324254.54100000003</v>
      </c>
      <c r="AU23" s="248">
        <v>-1645.2239999999999</v>
      </c>
      <c r="AV23" s="384">
        <f t="shared" si="1"/>
        <v>586317.87600000005</v>
      </c>
      <c r="AW23" s="385">
        <f t="shared" si="2"/>
        <v>2123455.5690000006</v>
      </c>
      <c r="AX23" s="249">
        <v>1510967.0060000001</v>
      </c>
      <c r="AY23" s="385">
        <f t="shared" si="3"/>
        <v>2097284.8820000002</v>
      </c>
      <c r="AZ23" s="385">
        <f t="shared" si="4"/>
        <v>3634422.5750000007</v>
      </c>
      <c r="BA23" s="249">
        <v>-952547.6100000001</v>
      </c>
      <c r="BB23" s="248">
        <f t="shared" si="5"/>
        <v>1144737.2720000001</v>
      </c>
      <c r="BC23" s="249">
        <f t="shared" si="6"/>
        <v>2681874.9650000008</v>
      </c>
      <c r="BE23" s="272">
        <f t="shared" si="7"/>
        <v>12253.148350000001</v>
      </c>
    </row>
    <row r="24" spans="1:57" ht="17.100000000000001" customHeight="1" x14ac:dyDescent="0.2">
      <c r="A24" s="392">
        <v>18</v>
      </c>
      <c r="B24" s="420" t="s">
        <v>54</v>
      </c>
      <c r="C24" s="421" t="s">
        <v>116</v>
      </c>
      <c r="D24" s="248">
        <v>2.8010000000000002</v>
      </c>
      <c r="E24" s="248">
        <v>6.2E-2</v>
      </c>
      <c r="F24" s="248">
        <v>33.640999999999998</v>
      </c>
      <c r="G24" s="248">
        <v>1.66</v>
      </c>
      <c r="H24" s="248">
        <v>2.6850000000000001</v>
      </c>
      <c r="I24" s="248">
        <v>57.651000000000003</v>
      </c>
      <c r="J24" s="248">
        <v>8.6760000000000002</v>
      </c>
      <c r="K24" s="248">
        <v>9.9179999999999993</v>
      </c>
      <c r="L24" s="248">
        <v>17.324999999999999</v>
      </c>
      <c r="M24" s="248">
        <v>8.4049999999999994</v>
      </c>
      <c r="N24" s="248">
        <v>1.0860000000000001</v>
      </c>
      <c r="O24" s="248">
        <v>28.516999999999999</v>
      </c>
      <c r="P24" s="248">
        <v>1905.1079999999999</v>
      </c>
      <c r="Q24" s="248">
        <v>348.11399999999998</v>
      </c>
      <c r="R24" s="248">
        <v>20.771999999999998</v>
      </c>
      <c r="S24" s="248">
        <v>27.425000000000001</v>
      </c>
      <c r="T24" s="248">
        <v>84.855000000000004</v>
      </c>
      <c r="U24" s="248">
        <v>4229.3040000000001</v>
      </c>
      <c r="V24" s="248">
        <v>118105.26</v>
      </c>
      <c r="W24" s="248">
        <v>6.3220000000000001</v>
      </c>
      <c r="X24" s="248">
        <v>6513.7449999999999</v>
      </c>
      <c r="Y24" s="248">
        <v>20.016999999999999</v>
      </c>
      <c r="Z24" s="248">
        <v>1.6870000000000001</v>
      </c>
      <c r="AA24" s="248">
        <v>9.1010000000000009</v>
      </c>
      <c r="AB24" s="248">
        <v>1710.3109999999999</v>
      </c>
      <c r="AC24" s="248">
        <v>193.071</v>
      </c>
      <c r="AD24" s="248">
        <v>309.56799999999998</v>
      </c>
      <c r="AE24" s="248">
        <v>317.06799999999998</v>
      </c>
      <c r="AF24" s="248">
        <v>433.05500000000001</v>
      </c>
      <c r="AG24" s="248">
        <v>2130.848</v>
      </c>
      <c r="AH24" s="248">
        <v>568.904</v>
      </c>
      <c r="AI24" s="248">
        <v>60.158000000000001</v>
      </c>
      <c r="AJ24" s="248">
        <v>11.901</v>
      </c>
      <c r="AK24" s="248">
        <v>5378.8490000000002</v>
      </c>
      <c r="AL24" s="248">
        <v>243.715</v>
      </c>
      <c r="AM24" s="248">
        <v>0</v>
      </c>
      <c r="AN24" s="248">
        <v>0</v>
      </c>
      <c r="AO24" s="384">
        <f t="shared" si="0"/>
        <v>142801.58499999996</v>
      </c>
      <c r="AP24" s="248">
        <v>2520.2570000000001</v>
      </c>
      <c r="AQ24" s="248">
        <v>223554.50399999999</v>
      </c>
      <c r="AR24" s="248">
        <v>0</v>
      </c>
      <c r="AS24" s="248">
        <v>40793.406000000003</v>
      </c>
      <c r="AT24" s="248">
        <v>269192.391</v>
      </c>
      <c r="AU24" s="248">
        <v>339.73500000000001</v>
      </c>
      <c r="AV24" s="384">
        <f t="shared" si="1"/>
        <v>536400.29299999995</v>
      </c>
      <c r="AW24" s="385">
        <f t="shared" si="2"/>
        <v>679201.87799999991</v>
      </c>
      <c r="AX24" s="249">
        <v>83537.604999999996</v>
      </c>
      <c r="AY24" s="385">
        <f t="shared" si="3"/>
        <v>619937.89799999993</v>
      </c>
      <c r="AZ24" s="385">
        <f t="shared" si="4"/>
        <v>762739.48299999989</v>
      </c>
      <c r="BA24" s="249">
        <v>-646819.41799999995</v>
      </c>
      <c r="BB24" s="248">
        <f t="shared" si="5"/>
        <v>-26881.520000000019</v>
      </c>
      <c r="BC24" s="249">
        <f t="shared" si="6"/>
        <v>115920.06499999994</v>
      </c>
      <c r="BE24" s="272">
        <f t="shared" si="7"/>
        <v>11177.725200000001</v>
      </c>
    </row>
    <row r="25" spans="1:57" ht="17.100000000000001" customHeight="1" x14ac:dyDescent="0.2">
      <c r="A25" s="392">
        <v>19</v>
      </c>
      <c r="B25" s="420" t="s">
        <v>55</v>
      </c>
      <c r="C25" s="421" t="s">
        <v>238</v>
      </c>
      <c r="D25" s="248">
        <v>773.01400000000001</v>
      </c>
      <c r="E25" s="248">
        <v>1.0580000000000001</v>
      </c>
      <c r="F25" s="248">
        <v>0</v>
      </c>
      <c r="G25" s="248">
        <v>0</v>
      </c>
      <c r="H25" s="248">
        <v>0</v>
      </c>
      <c r="I25" s="248">
        <v>0</v>
      </c>
      <c r="J25" s="248">
        <v>0</v>
      </c>
      <c r="K25" s="248">
        <v>0</v>
      </c>
      <c r="L25" s="248">
        <v>0</v>
      </c>
      <c r="M25" s="248">
        <v>0</v>
      </c>
      <c r="N25" s="248">
        <v>0</v>
      </c>
      <c r="O25" s="248">
        <v>0</v>
      </c>
      <c r="P25" s="248">
        <v>0</v>
      </c>
      <c r="Q25" s="248">
        <v>171.38</v>
      </c>
      <c r="R25" s="248">
        <v>0</v>
      </c>
      <c r="S25" s="248">
        <v>0</v>
      </c>
      <c r="T25" s="248">
        <v>0</v>
      </c>
      <c r="U25" s="248">
        <v>0</v>
      </c>
      <c r="V25" s="248">
        <v>7382084.2050000001</v>
      </c>
      <c r="W25" s="248">
        <v>0</v>
      </c>
      <c r="X25" s="248">
        <v>0</v>
      </c>
      <c r="Y25" s="248">
        <v>0</v>
      </c>
      <c r="Z25" s="248">
        <v>0</v>
      </c>
      <c r="AA25" s="248">
        <v>0</v>
      </c>
      <c r="AB25" s="248">
        <v>0</v>
      </c>
      <c r="AC25" s="248">
        <v>0</v>
      </c>
      <c r="AD25" s="248">
        <v>0</v>
      </c>
      <c r="AE25" s="248">
        <v>65365.642</v>
      </c>
      <c r="AF25" s="248">
        <v>0</v>
      </c>
      <c r="AG25" s="248">
        <v>9133.6029999999992</v>
      </c>
      <c r="AH25" s="248">
        <v>203.87</v>
      </c>
      <c r="AI25" s="248">
        <v>0</v>
      </c>
      <c r="AJ25" s="248">
        <v>0</v>
      </c>
      <c r="AK25" s="248">
        <v>73560.542000000001</v>
      </c>
      <c r="AL25" s="248">
        <v>139.31</v>
      </c>
      <c r="AM25" s="248">
        <v>0</v>
      </c>
      <c r="AN25" s="248">
        <v>0</v>
      </c>
      <c r="AO25" s="384">
        <f t="shared" si="0"/>
        <v>7531432.6239999998</v>
      </c>
      <c r="AP25" s="248">
        <v>0</v>
      </c>
      <c r="AQ25" s="248">
        <v>612823.83700000006</v>
      </c>
      <c r="AR25" s="248">
        <v>0</v>
      </c>
      <c r="AS25" s="248">
        <v>22235.755000000001</v>
      </c>
      <c r="AT25" s="248">
        <v>320505.38299999997</v>
      </c>
      <c r="AU25" s="248">
        <v>-8368.0849999999991</v>
      </c>
      <c r="AV25" s="384">
        <f t="shared" si="1"/>
        <v>947196.89000000013</v>
      </c>
      <c r="AW25" s="385">
        <f t="shared" si="2"/>
        <v>8478629.5140000004</v>
      </c>
      <c r="AX25" s="249">
        <v>11223946.767000001</v>
      </c>
      <c r="AY25" s="385">
        <f t="shared" si="3"/>
        <v>12171143.657000002</v>
      </c>
      <c r="AZ25" s="385">
        <f t="shared" si="4"/>
        <v>19702576.281000003</v>
      </c>
      <c r="BA25" s="249">
        <v>-3434549.6409999998</v>
      </c>
      <c r="BB25" s="248">
        <f t="shared" si="5"/>
        <v>8736594.0160000026</v>
      </c>
      <c r="BC25" s="249">
        <f t="shared" si="6"/>
        <v>16268026.640000002</v>
      </c>
      <c r="BE25" s="272">
        <f t="shared" si="7"/>
        <v>30641.191850000003</v>
      </c>
    </row>
    <row r="26" spans="1:57" ht="17.100000000000001" customHeight="1" x14ac:dyDescent="0.2">
      <c r="A26" s="392">
        <v>20</v>
      </c>
      <c r="B26" s="420" t="s">
        <v>56</v>
      </c>
      <c r="C26" s="421" t="s">
        <v>4</v>
      </c>
      <c r="D26" s="248">
        <v>493.68599999999998</v>
      </c>
      <c r="E26" s="248">
        <v>23.2</v>
      </c>
      <c r="F26" s="248">
        <v>14421.099</v>
      </c>
      <c r="G26" s="248">
        <v>1960.894</v>
      </c>
      <c r="H26" s="248">
        <v>5518.5469999999996</v>
      </c>
      <c r="I26" s="248">
        <v>5682.0550000000003</v>
      </c>
      <c r="J26" s="248">
        <v>662.73</v>
      </c>
      <c r="K26" s="248">
        <v>8385.2289999999994</v>
      </c>
      <c r="L26" s="248">
        <v>5560.4390000000003</v>
      </c>
      <c r="M26" s="248">
        <v>27662.207999999999</v>
      </c>
      <c r="N26" s="248">
        <v>30423.641</v>
      </c>
      <c r="O26" s="248">
        <v>5437.223</v>
      </c>
      <c r="P26" s="248">
        <v>1063.396</v>
      </c>
      <c r="Q26" s="248">
        <v>7852.0259999999998</v>
      </c>
      <c r="R26" s="248">
        <v>2719.107</v>
      </c>
      <c r="S26" s="248">
        <v>1138.394</v>
      </c>
      <c r="T26" s="248">
        <v>6307.9620000000004</v>
      </c>
      <c r="U26" s="248">
        <v>411.86099999999999</v>
      </c>
      <c r="V26" s="248">
        <v>19452.597000000002</v>
      </c>
      <c r="W26" s="248">
        <v>21774.793000000001</v>
      </c>
      <c r="X26" s="248">
        <v>11813.046</v>
      </c>
      <c r="Y26" s="248">
        <v>14770.078</v>
      </c>
      <c r="Z26" s="248">
        <v>1103.8040000000001</v>
      </c>
      <c r="AA26" s="248">
        <v>2240.6219999999998</v>
      </c>
      <c r="AB26" s="248">
        <v>36318.531000000003</v>
      </c>
      <c r="AC26" s="248">
        <v>27693.38</v>
      </c>
      <c r="AD26" s="248">
        <v>323.11099999999999</v>
      </c>
      <c r="AE26" s="248">
        <v>5972.5230000000001</v>
      </c>
      <c r="AF26" s="248">
        <v>46495.296000000002</v>
      </c>
      <c r="AG26" s="248">
        <v>10389.897999999999</v>
      </c>
      <c r="AH26" s="248">
        <v>85039.585000000006</v>
      </c>
      <c r="AI26" s="248">
        <v>12465.052</v>
      </c>
      <c r="AJ26" s="248">
        <v>9201.3639999999996</v>
      </c>
      <c r="AK26" s="248">
        <v>29990.615000000002</v>
      </c>
      <c r="AL26" s="248">
        <v>13259.317999999999</v>
      </c>
      <c r="AM26" s="248">
        <v>12891.880999999999</v>
      </c>
      <c r="AN26" s="248">
        <v>341.673</v>
      </c>
      <c r="AO26" s="384">
        <f t="shared" si="0"/>
        <v>487260.86400000006</v>
      </c>
      <c r="AP26" s="248">
        <v>14600.579</v>
      </c>
      <c r="AQ26" s="248">
        <v>155833.49799999999</v>
      </c>
      <c r="AR26" s="248">
        <v>1.78</v>
      </c>
      <c r="AS26" s="248">
        <v>2617.6170000000002</v>
      </c>
      <c r="AT26" s="248">
        <v>60960.849000000002</v>
      </c>
      <c r="AU26" s="248">
        <v>-5546.3119999999999</v>
      </c>
      <c r="AV26" s="384">
        <f t="shared" si="1"/>
        <v>228468.01099999997</v>
      </c>
      <c r="AW26" s="385">
        <f t="shared" si="2"/>
        <v>715728.875</v>
      </c>
      <c r="AX26" s="249">
        <v>362190.36799999996</v>
      </c>
      <c r="AY26" s="385">
        <f t="shared" si="3"/>
        <v>590658.37899999996</v>
      </c>
      <c r="AZ26" s="385">
        <f t="shared" si="4"/>
        <v>1077919.243</v>
      </c>
      <c r="BA26" s="249">
        <v>-480200.00899999996</v>
      </c>
      <c r="BB26" s="248">
        <f t="shared" si="5"/>
        <v>110458.37</v>
      </c>
      <c r="BC26" s="249">
        <f t="shared" si="6"/>
        <v>597719.23400000005</v>
      </c>
      <c r="BE26" s="272">
        <f t="shared" si="7"/>
        <v>7791.6749</v>
      </c>
    </row>
    <row r="27" spans="1:57" ht="17.100000000000001" customHeight="1" x14ac:dyDescent="0.2">
      <c r="A27" s="392">
        <v>21</v>
      </c>
      <c r="B27" s="420" t="s">
        <v>57</v>
      </c>
      <c r="C27" s="421" t="s">
        <v>97</v>
      </c>
      <c r="D27" s="248">
        <v>1323.9929999999999</v>
      </c>
      <c r="E27" s="248">
        <v>20.603000000000002</v>
      </c>
      <c r="F27" s="248">
        <v>1509.2149999999999</v>
      </c>
      <c r="G27" s="248">
        <v>742.30700000000002</v>
      </c>
      <c r="H27" s="248">
        <v>3071.759</v>
      </c>
      <c r="I27" s="248">
        <v>5144.5749999999998</v>
      </c>
      <c r="J27" s="248">
        <v>447.67099999999999</v>
      </c>
      <c r="K27" s="248">
        <v>8732.2440000000006</v>
      </c>
      <c r="L27" s="248">
        <v>3563.1080000000002</v>
      </c>
      <c r="M27" s="248">
        <v>14415.271000000001</v>
      </c>
      <c r="N27" s="248">
        <v>2985.75</v>
      </c>
      <c r="O27" s="248">
        <v>5419.4489999999996</v>
      </c>
      <c r="P27" s="248">
        <v>1993.26</v>
      </c>
      <c r="Q27" s="248">
        <v>3359.0940000000001</v>
      </c>
      <c r="R27" s="248">
        <v>1131.8130000000001</v>
      </c>
      <c r="S27" s="248">
        <v>1635.3979999999999</v>
      </c>
      <c r="T27" s="248">
        <v>7296.4139999999998</v>
      </c>
      <c r="U27" s="248">
        <v>284.33499999999998</v>
      </c>
      <c r="V27" s="248">
        <v>10762.522999999999</v>
      </c>
      <c r="W27" s="248">
        <v>1099.8910000000001</v>
      </c>
      <c r="X27" s="248">
        <v>3358.7860000000001</v>
      </c>
      <c r="Y27" s="248">
        <v>40099.055</v>
      </c>
      <c r="Z27" s="248">
        <v>12450.403</v>
      </c>
      <c r="AA27" s="248">
        <v>1196.3209999999999</v>
      </c>
      <c r="AB27" s="248">
        <v>27731.968000000001</v>
      </c>
      <c r="AC27" s="248">
        <v>7109.7650000000003</v>
      </c>
      <c r="AD27" s="248">
        <v>70781.27</v>
      </c>
      <c r="AE27" s="248">
        <v>37782.58</v>
      </c>
      <c r="AF27" s="248">
        <v>10312.572</v>
      </c>
      <c r="AG27" s="248">
        <v>13901.416999999999</v>
      </c>
      <c r="AH27" s="248">
        <v>25237.884999999998</v>
      </c>
      <c r="AI27" s="248">
        <v>11236.888999999999</v>
      </c>
      <c r="AJ27" s="248">
        <v>347.51900000000001</v>
      </c>
      <c r="AK27" s="248">
        <v>7411.9669999999996</v>
      </c>
      <c r="AL27" s="248">
        <v>7125.0619999999999</v>
      </c>
      <c r="AM27" s="248">
        <v>0</v>
      </c>
      <c r="AN27" s="248">
        <v>6620.8209999999999</v>
      </c>
      <c r="AO27" s="384">
        <f t="shared" si="0"/>
        <v>357642.95300000004</v>
      </c>
      <c r="AP27" s="248">
        <v>0</v>
      </c>
      <c r="AQ27" s="248">
        <v>0</v>
      </c>
      <c r="AR27" s="248">
        <v>0</v>
      </c>
      <c r="AS27" s="248">
        <v>884235.15500000003</v>
      </c>
      <c r="AT27" s="248">
        <v>2577016.7570000002</v>
      </c>
      <c r="AU27" s="248">
        <v>0</v>
      </c>
      <c r="AV27" s="384">
        <f t="shared" si="1"/>
        <v>3461251.9120000005</v>
      </c>
      <c r="AW27" s="385">
        <f t="shared" si="2"/>
        <v>3818894.8650000007</v>
      </c>
      <c r="AX27" s="249">
        <v>0</v>
      </c>
      <c r="AY27" s="385">
        <f t="shared" si="3"/>
        <v>3461251.9120000005</v>
      </c>
      <c r="AZ27" s="385">
        <f t="shared" si="4"/>
        <v>3818894.8650000007</v>
      </c>
      <c r="BA27" s="249">
        <v>0</v>
      </c>
      <c r="BB27" s="248">
        <f t="shared" si="5"/>
        <v>3461251.9120000005</v>
      </c>
      <c r="BC27" s="249">
        <f t="shared" si="6"/>
        <v>3818894.8650000007</v>
      </c>
      <c r="BE27" s="272">
        <f t="shared" si="7"/>
        <v>0</v>
      </c>
    </row>
    <row r="28" spans="1:57" ht="17.100000000000001" customHeight="1" x14ac:dyDescent="0.2">
      <c r="A28" s="392">
        <v>22</v>
      </c>
      <c r="B28" s="420" t="s">
        <v>58</v>
      </c>
      <c r="C28" s="421" t="s">
        <v>239</v>
      </c>
      <c r="D28" s="248">
        <v>6731.7139999999999</v>
      </c>
      <c r="E28" s="248">
        <v>201.59700000000001</v>
      </c>
      <c r="F28" s="248">
        <v>30513.838</v>
      </c>
      <c r="G28" s="248">
        <v>6572.1729999999998</v>
      </c>
      <c r="H28" s="248">
        <v>19132.867999999999</v>
      </c>
      <c r="I28" s="248">
        <v>33166.103000000003</v>
      </c>
      <c r="J28" s="248">
        <v>4730.0159999999996</v>
      </c>
      <c r="K28" s="248">
        <v>49409.555</v>
      </c>
      <c r="L28" s="248">
        <v>24601.992999999999</v>
      </c>
      <c r="M28" s="248">
        <v>150861.598</v>
      </c>
      <c r="N28" s="248">
        <v>19700.723999999998</v>
      </c>
      <c r="O28" s="248">
        <v>23646.202000000001</v>
      </c>
      <c r="P28" s="248">
        <v>10324.303</v>
      </c>
      <c r="Q28" s="248">
        <v>19588.044000000002</v>
      </c>
      <c r="R28" s="248">
        <v>4428.3940000000002</v>
      </c>
      <c r="S28" s="248">
        <v>16093.014999999999</v>
      </c>
      <c r="T28" s="248">
        <v>20774.404999999999</v>
      </c>
      <c r="U28" s="248">
        <v>761.19299999999998</v>
      </c>
      <c r="V28" s="248">
        <v>177981.98300000001</v>
      </c>
      <c r="W28" s="248">
        <v>11115.797</v>
      </c>
      <c r="X28" s="248">
        <v>11519.698</v>
      </c>
      <c r="Y28" s="248">
        <v>152134.261</v>
      </c>
      <c r="Z28" s="248">
        <v>16585.907999999999</v>
      </c>
      <c r="AA28" s="248">
        <v>26885.543000000001</v>
      </c>
      <c r="AB28" s="248">
        <v>153724.103</v>
      </c>
      <c r="AC28" s="248">
        <v>10486.251</v>
      </c>
      <c r="AD28" s="248">
        <v>22982.934000000001</v>
      </c>
      <c r="AE28" s="248">
        <v>48225.843999999997</v>
      </c>
      <c r="AF28" s="248">
        <v>14554.674999999999</v>
      </c>
      <c r="AG28" s="248">
        <v>16946.371999999999</v>
      </c>
      <c r="AH28" s="248">
        <v>37275.811999999998</v>
      </c>
      <c r="AI28" s="248">
        <v>44851.868000000002</v>
      </c>
      <c r="AJ28" s="248">
        <v>934.55</v>
      </c>
      <c r="AK28" s="248">
        <v>23489.360000000001</v>
      </c>
      <c r="AL28" s="248">
        <v>74059.933000000005</v>
      </c>
      <c r="AM28" s="248">
        <v>0</v>
      </c>
      <c r="AN28" s="248">
        <v>1247.5</v>
      </c>
      <c r="AO28" s="384">
        <f t="shared" si="0"/>
        <v>1286240.1270000003</v>
      </c>
      <c r="AP28" s="248">
        <v>415.089</v>
      </c>
      <c r="AQ28" s="248">
        <v>450360.83</v>
      </c>
      <c r="AR28" s="248">
        <v>0</v>
      </c>
      <c r="AS28" s="248">
        <v>0</v>
      </c>
      <c r="AT28" s="248">
        <v>0</v>
      </c>
      <c r="AU28" s="248">
        <v>0</v>
      </c>
      <c r="AV28" s="384">
        <f t="shared" si="1"/>
        <v>450775.91899999999</v>
      </c>
      <c r="AW28" s="385">
        <f t="shared" si="2"/>
        <v>1737016.0460000003</v>
      </c>
      <c r="AX28" s="249">
        <v>277913.87199999997</v>
      </c>
      <c r="AY28" s="385">
        <f t="shared" si="3"/>
        <v>728689.79099999997</v>
      </c>
      <c r="AZ28" s="385">
        <f t="shared" si="4"/>
        <v>2014929.9180000003</v>
      </c>
      <c r="BA28" s="249">
        <v>-402863.24200000003</v>
      </c>
      <c r="BB28" s="248">
        <f t="shared" si="5"/>
        <v>325826.54899999994</v>
      </c>
      <c r="BC28" s="249">
        <f t="shared" si="6"/>
        <v>1612066.6760000002</v>
      </c>
      <c r="BE28" s="272">
        <f t="shared" si="7"/>
        <v>22518.041500000003</v>
      </c>
    </row>
    <row r="29" spans="1:57" ht="17.100000000000001" customHeight="1" x14ac:dyDescent="0.2">
      <c r="A29" s="392">
        <v>23</v>
      </c>
      <c r="B29" s="420" t="s">
        <v>59</v>
      </c>
      <c r="C29" s="421" t="s">
        <v>5</v>
      </c>
      <c r="D29" s="248">
        <v>267.11200000000002</v>
      </c>
      <c r="E29" s="248">
        <v>10.382999999999999</v>
      </c>
      <c r="F29" s="248">
        <v>4233.2030000000004</v>
      </c>
      <c r="G29" s="248">
        <v>472.90800000000002</v>
      </c>
      <c r="H29" s="248">
        <v>1131.242</v>
      </c>
      <c r="I29" s="248">
        <v>3973.759</v>
      </c>
      <c r="J29" s="248">
        <v>454.88400000000001</v>
      </c>
      <c r="K29" s="248">
        <v>1307.1579999999999</v>
      </c>
      <c r="L29" s="248">
        <v>608.77099999999996</v>
      </c>
      <c r="M29" s="248">
        <v>4898.9120000000003</v>
      </c>
      <c r="N29" s="248">
        <v>451.32799999999997</v>
      </c>
      <c r="O29" s="248">
        <v>796.47</v>
      </c>
      <c r="P29" s="248">
        <v>480.84</v>
      </c>
      <c r="Q29" s="248">
        <v>1039.097</v>
      </c>
      <c r="R29" s="248">
        <v>636.97799999999995</v>
      </c>
      <c r="S29" s="248">
        <v>691.22500000000002</v>
      </c>
      <c r="T29" s="248">
        <v>1032.652</v>
      </c>
      <c r="U29" s="248">
        <v>32.369999999999997</v>
      </c>
      <c r="V29" s="248">
        <v>5652.5510000000004</v>
      </c>
      <c r="W29" s="248">
        <v>335.71</v>
      </c>
      <c r="X29" s="248">
        <v>3819.0309999999999</v>
      </c>
      <c r="Y29" s="248">
        <v>1716.25</v>
      </c>
      <c r="Z29" s="248">
        <v>17772.185000000001</v>
      </c>
      <c r="AA29" s="248">
        <v>4259.9440000000004</v>
      </c>
      <c r="AB29" s="248">
        <v>21438.087</v>
      </c>
      <c r="AC29" s="248">
        <v>2768.2860000000001</v>
      </c>
      <c r="AD29" s="248">
        <v>2690.223</v>
      </c>
      <c r="AE29" s="248">
        <v>17706.094000000001</v>
      </c>
      <c r="AF29" s="248">
        <v>4870.0240000000003</v>
      </c>
      <c r="AG29" s="248">
        <v>6319.902</v>
      </c>
      <c r="AH29" s="248">
        <v>27500.147000000001</v>
      </c>
      <c r="AI29" s="248">
        <v>18599.847000000002</v>
      </c>
      <c r="AJ29" s="248">
        <v>596.83100000000002</v>
      </c>
      <c r="AK29" s="248">
        <v>4218.665</v>
      </c>
      <c r="AL29" s="248">
        <v>24215.188999999998</v>
      </c>
      <c r="AM29" s="248">
        <v>0</v>
      </c>
      <c r="AN29" s="248">
        <v>363.84399999999999</v>
      </c>
      <c r="AO29" s="384">
        <f t="shared" si="0"/>
        <v>187362.10200000004</v>
      </c>
      <c r="AP29" s="248">
        <v>187.124</v>
      </c>
      <c r="AQ29" s="248">
        <v>134466.967</v>
      </c>
      <c r="AR29" s="248">
        <v>-11675.15</v>
      </c>
      <c r="AS29" s="248">
        <v>0</v>
      </c>
      <c r="AT29" s="248">
        <v>0</v>
      </c>
      <c r="AU29" s="248">
        <v>0</v>
      </c>
      <c r="AV29" s="384">
        <f t="shared" si="1"/>
        <v>122978.94100000002</v>
      </c>
      <c r="AW29" s="385">
        <f t="shared" si="2"/>
        <v>310341.04300000006</v>
      </c>
      <c r="AX29" s="249">
        <v>484.077</v>
      </c>
      <c r="AY29" s="385">
        <f t="shared" si="3"/>
        <v>123463.01800000003</v>
      </c>
      <c r="AZ29" s="385">
        <f t="shared" si="4"/>
        <v>310825.12000000005</v>
      </c>
      <c r="BA29" s="249">
        <v>-34264.261000000006</v>
      </c>
      <c r="BB29" s="248">
        <f t="shared" si="5"/>
        <v>89198.757000000012</v>
      </c>
      <c r="BC29" s="249">
        <f t="shared" si="6"/>
        <v>276560.85900000005</v>
      </c>
      <c r="BE29" s="272">
        <f t="shared" si="7"/>
        <v>6723.3483500000002</v>
      </c>
    </row>
    <row r="30" spans="1:57" ht="17.100000000000001" customHeight="1" x14ac:dyDescent="0.2">
      <c r="A30" s="392">
        <v>24</v>
      </c>
      <c r="B30" s="420" t="s">
        <v>60</v>
      </c>
      <c r="C30" s="421" t="s">
        <v>6</v>
      </c>
      <c r="D30" s="248">
        <v>71.057000000000002</v>
      </c>
      <c r="E30" s="248">
        <v>11.657</v>
      </c>
      <c r="F30" s="248">
        <v>2508.7370000000001</v>
      </c>
      <c r="G30" s="248">
        <v>56.259</v>
      </c>
      <c r="H30" s="248">
        <v>586.89599999999996</v>
      </c>
      <c r="I30" s="248">
        <v>4840.9930000000004</v>
      </c>
      <c r="J30" s="248">
        <v>11.72</v>
      </c>
      <c r="K30" s="248">
        <v>193.81700000000001</v>
      </c>
      <c r="L30" s="248">
        <v>1469.165</v>
      </c>
      <c r="M30" s="248">
        <v>372.05399999999997</v>
      </c>
      <c r="N30" s="248">
        <v>48.902999999999999</v>
      </c>
      <c r="O30" s="248">
        <v>125.286</v>
      </c>
      <c r="P30" s="248">
        <v>375.14699999999999</v>
      </c>
      <c r="Q30" s="248">
        <v>64.465000000000003</v>
      </c>
      <c r="R30" s="248">
        <v>953.19899999999996</v>
      </c>
      <c r="S30" s="248">
        <v>573.89599999999996</v>
      </c>
      <c r="T30" s="248">
        <v>462.42200000000003</v>
      </c>
      <c r="U30" s="248">
        <v>43.478999999999999</v>
      </c>
      <c r="V30" s="248">
        <v>2292.3919999999998</v>
      </c>
      <c r="W30" s="248">
        <v>200.221</v>
      </c>
      <c r="X30" s="248">
        <v>8427.9269999999997</v>
      </c>
      <c r="Y30" s="248">
        <v>24766.588</v>
      </c>
      <c r="Z30" s="248">
        <v>604.81399999999996</v>
      </c>
      <c r="AA30" s="248">
        <v>0</v>
      </c>
      <c r="AB30" s="248">
        <v>11073.867</v>
      </c>
      <c r="AC30" s="248">
        <v>8612.6090000000004</v>
      </c>
      <c r="AD30" s="248">
        <v>115.589</v>
      </c>
      <c r="AE30" s="248">
        <v>41316.826000000001</v>
      </c>
      <c r="AF30" s="248">
        <v>12864.370999999999</v>
      </c>
      <c r="AG30" s="248">
        <v>54457.567000000003</v>
      </c>
      <c r="AH30" s="248">
        <v>22269.848999999998</v>
      </c>
      <c r="AI30" s="248">
        <v>19080.752</v>
      </c>
      <c r="AJ30" s="248">
        <v>12.379</v>
      </c>
      <c r="AK30" s="248">
        <v>7331.1360000000004</v>
      </c>
      <c r="AL30" s="248">
        <v>50451.11</v>
      </c>
      <c r="AM30" s="248">
        <v>0</v>
      </c>
      <c r="AN30" s="248">
        <v>5699.1559999999999</v>
      </c>
      <c r="AO30" s="384">
        <f t="shared" si="0"/>
        <v>282346.30499999999</v>
      </c>
      <c r="AP30" s="248">
        <v>0</v>
      </c>
      <c r="AQ30" s="248">
        <v>10853.504000000001</v>
      </c>
      <c r="AR30" s="248">
        <v>73681.737999999998</v>
      </c>
      <c r="AS30" s="248">
        <v>0</v>
      </c>
      <c r="AT30" s="248">
        <v>0</v>
      </c>
      <c r="AU30" s="248">
        <v>0</v>
      </c>
      <c r="AV30" s="384">
        <f t="shared" si="1"/>
        <v>84535.241999999998</v>
      </c>
      <c r="AW30" s="385">
        <f t="shared" si="2"/>
        <v>366881.54700000002</v>
      </c>
      <c r="AX30" s="249">
        <v>288161.05199999997</v>
      </c>
      <c r="AY30" s="385">
        <f t="shared" si="3"/>
        <v>372696.29399999999</v>
      </c>
      <c r="AZ30" s="385">
        <f t="shared" si="4"/>
        <v>655042.59899999993</v>
      </c>
      <c r="BA30" s="249">
        <v>-265308.25200000004</v>
      </c>
      <c r="BB30" s="248">
        <f t="shared" si="5"/>
        <v>107388.04199999996</v>
      </c>
      <c r="BC30" s="249">
        <f t="shared" si="6"/>
        <v>389734.34699999995</v>
      </c>
      <c r="BE30" s="272">
        <f t="shared" si="7"/>
        <v>542.67520000000002</v>
      </c>
    </row>
    <row r="31" spans="1:57" ht="17.100000000000001" customHeight="1" x14ac:dyDescent="0.2">
      <c r="A31" s="392">
        <v>25</v>
      </c>
      <c r="B31" s="420" t="s">
        <v>61</v>
      </c>
      <c r="C31" s="421" t="s">
        <v>98</v>
      </c>
      <c r="D31" s="248">
        <v>22937.444</v>
      </c>
      <c r="E31" s="248">
        <v>90.085999999999999</v>
      </c>
      <c r="F31" s="248">
        <v>136549.46799999999</v>
      </c>
      <c r="G31" s="248">
        <v>17148.131000000001</v>
      </c>
      <c r="H31" s="248">
        <v>45571.98</v>
      </c>
      <c r="I31" s="248">
        <v>68087.762000000002</v>
      </c>
      <c r="J31" s="248">
        <v>5111.3059999999996</v>
      </c>
      <c r="K31" s="248">
        <v>99886.001999999993</v>
      </c>
      <c r="L31" s="248">
        <v>20249.545999999998</v>
      </c>
      <c r="M31" s="248">
        <v>54629.921000000002</v>
      </c>
      <c r="N31" s="248">
        <v>23546.128000000001</v>
      </c>
      <c r="O31" s="248">
        <v>38218.120999999999</v>
      </c>
      <c r="P31" s="248">
        <v>36371.182999999997</v>
      </c>
      <c r="Q31" s="248">
        <v>64264.036999999997</v>
      </c>
      <c r="R31" s="248">
        <v>37504.701999999997</v>
      </c>
      <c r="S31" s="248">
        <v>22441.886999999999</v>
      </c>
      <c r="T31" s="248">
        <v>139052.611</v>
      </c>
      <c r="U31" s="248">
        <v>5357.183</v>
      </c>
      <c r="V31" s="248">
        <v>579584.45499999996</v>
      </c>
      <c r="W31" s="248">
        <v>35270.038999999997</v>
      </c>
      <c r="X31" s="248">
        <v>194029.09700000001</v>
      </c>
      <c r="Y31" s="248">
        <v>9387.893</v>
      </c>
      <c r="Z31" s="248">
        <v>6087.9920000000002</v>
      </c>
      <c r="AA31" s="248">
        <v>7203.0029999999997</v>
      </c>
      <c r="AB31" s="248">
        <v>71890.351999999999</v>
      </c>
      <c r="AC31" s="248">
        <v>10090.951999999999</v>
      </c>
      <c r="AD31" s="248">
        <v>7707.7489999999998</v>
      </c>
      <c r="AE31" s="248">
        <v>80942.665999999997</v>
      </c>
      <c r="AF31" s="248">
        <v>23857.023000000001</v>
      </c>
      <c r="AG31" s="248">
        <v>14150.57</v>
      </c>
      <c r="AH31" s="248">
        <v>88273.796000000002</v>
      </c>
      <c r="AI31" s="248">
        <v>159802.986</v>
      </c>
      <c r="AJ31" s="248">
        <v>8238.9390000000003</v>
      </c>
      <c r="AK31" s="248">
        <v>81337.345000000001</v>
      </c>
      <c r="AL31" s="248">
        <v>178552.39499999999</v>
      </c>
      <c r="AM31" s="248">
        <v>23883.337</v>
      </c>
      <c r="AN31" s="248">
        <v>1845.2660000000001</v>
      </c>
      <c r="AO31" s="384">
        <f t="shared" si="0"/>
        <v>2419153.3530000001</v>
      </c>
      <c r="AP31" s="248">
        <v>119007.83</v>
      </c>
      <c r="AQ31" s="248">
        <v>3047847.84</v>
      </c>
      <c r="AR31" s="248">
        <v>761.428</v>
      </c>
      <c r="AS31" s="248">
        <v>16335.817999999999</v>
      </c>
      <c r="AT31" s="248">
        <v>441143.99800000002</v>
      </c>
      <c r="AU31" s="248">
        <v>12792.703</v>
      </c>
      <c r="AV31" s="384">
        <f t="shared" si="1"/>
        <v>3637889.6170000001</v>
      </c>
      <c r="AW31" s="385">
        <f t="shared" si="2"/>
        <v>6057042.9700000007</v>
      </c>
      <c r="AX31" s="249">
        <v>2345085.3930000002</v>
      </c>
      <c r="AY31" s="385">
        <f t="shared" si="3"/>
        <v>5982975.0099999998</v>
      </c>
      <c r="AZ31" s="385">
        <f t="shared" si="4"/>
        <v>8402128.3629999999</v>
      </c>
      <c r="BA31" s="249">
        <v>-931788.96600000001</v>
      </c>
      <c r="BB31" s="248">
        <f t="shared" si="5"/>
        <v>5051186.0439999998</v>
      </c>
      <c r="BC31" s="249">
        <f t="shared" si="6"/>
        <v>7470339.3969999999</v>
      </c>
      <c r="BE31" s="272">
        <f t="shared" si="7"/>
        <v>152392.39199999999</v>
      </c>
    </row>
    <row r="32" spans="1:57" ht="17.100000000000001" customHeight="1" x14ac:dyDescent="0.2">
      <c r="A32" s="392">
        <v>26</v>
      </c>
      <c r="B32" s="420" t="s">
        <v>62</v>
      </c>
      <c r="C32" s="421" t="s">
        <v>7</v>
      </c>
      <c r="D32" s="248">
        <v>2400.2539999999999</v>
      </c>
      <c r="E32" s="248">
        <v>376.68799999999999</v>
      </c>
      <c r="F32" s="248">
        <v>14413.502</v>
      </c>
      <c r="G32" s="248">
        <v>4561.5619999999999</v>
      </c>
      <c r="H32" s="248">
        <v>6530.1940000000004</v>
      </c>
      <c r="I32" s="248">
        <v>10585.207</v>
      </c>
      <c r="J32" s="248">
        <v>2841.6329999999998</v>
      </c>
      <c r="K32" s="248">
        <v>8780.3289999999997</v>
      </c>
      <c r="L32" s="248">
        <v>7521.2610000000004</v>
      </c>
      <c r="M32" s="248">
        <v>15308.804</v>
      </c>
      <c r="N32" s="248">
        <v>5991.9889999999996</v>
      </c>
      <c r="O32" s="248">
        <v>16097.017</v>
      </c>
      <c r="P32" s="248">
        <v>5464.2250000000004</v>
      </c>
      <c r="Q32" s="248">
        <v>13261.541999999999</v>
      </c>
      <c r="R32" s="248">
        <v>7307.3940000000002</v>
      </c>
      <c r="S32" s="248">
        <v>3569.6089999999999</v>
      </c>
      <c r="T32" s="248">
        <v>17613.82</v>
      </c>
      <c r="U32" s="248">
        <v>1165.0150000000001</v>
      </c>
      <c r="V32" s="248">
        <v>77217.842999999993</v>
      </c>
      <c r="W32" s="248">
        <v>15948.596</v>
      </c>
      <c r="X32" s="248">
        <v>39501.517999999996</v>
      </c>
      <c r="Y32" s="248">
        <v>29090.785</v>
      </c>
      <c r="Z32" s="248">
        <v>5808.3440000000001</v>
      </c>
      <c r="AA32" s="248">
        <v>13640.617</v>
      </c>
      <c r="AB32" s="248">
        <v>146359.736</v>
      </c>
      <c r="AC32" s="248">
        <v>153724.15400000001</v>
      </c>
      <c r="AD32" s="248">
        <v>409242.2</v>
      </c>
      <c r="AE32" s="248">
        <v>109924.965</v>
      </c>
      <c r="AF32" s="248">
        <v>13536.022000000001</v>
      </c>
      <c r="AG32" s="248">
        <v>24372.251</v>
      </c>
      <c r="AH32" s="248">
        <v>25421.925999999999</v>
      </c>
      <c r="AI32" s="248">
        <v>28033.523000000001</v>
      </c>
      <c r="AJ32" s="248">
        <v>6028.3280000000004</v>
      </c>
      <c r="AK32" s="248">
        <v>48881.773000000001</v>
      </c>
      <c r="AL32" s="248">
        <v>29417.695</v>
      </c>
      <c r="AM32" s="248">
        <v>0</v>
      </c>
      <c r="AN32" s="248">
        <v>15703.092000000001</v>
      </c>
      <c r="AO32" s="384">
        <f t="shared" si="0"/>
        <v>1335643.4130000002</v>
      </c>
      <c r="AP32" s="248">
        <v>20.13</v>
      </c>
      <c r="AQ32" s="248">
        <v>844396.804</v>
      </c>
      <c r="AR32" s="248">
        <v>0</v>
      </c>
      <c r="AS32" s="248">
        <v>0</v>
      </c>
      <c r="AT32" s="248">
        <v>0</v>
      </c>
      <c r="AU32" s="248">
        <v>0</v>
      </c>
      <c r="AV32" s="384">
        <f t="shared" si="1"/>
        <v>844416.93400000001</v>
      </c>
      <c r="AW32" s="385">
        <f t="shared" si="2"/>
        <v>2180060.3470000001</v>
      </c>
      <c r="AX32" s="249">
        <v>214784.149</v>
      </c>
      <c r="AY32" s="385">
        <f t="shared" si="3"/>
        <v>1059201.0830000001</v>
      </c>
      <c r="AZ32" s="385">
        <f t="shared" si="4"/>
        <v>2394844.4960000003</v>
      </c>
      <c r="BA32" s="249">
        <v>-487123.35200000001</v>
      </c>
      <c r="BB32" s="248">
        <f t="shared" si="5"/>
        <v>572077.73100000015</v>
      </c>
      <c r="BC32" s="249">
        <f t="shared" si="6"/>
        <v>1907721.1440000003</v>
      </c>
      <c r="BE32" s="272">
        <f t="shared" si="7"/>
        <v>42219.840200000006</v>
      </c>
    </row>
    <row r="33" spans="1:57" ht="17.100000000000001" customHeight="1" x14ac:dyDescent="0.2">
      <c r="A33" s="392">
        <v>27</v>
      </c>
      <c r="B33" s="420" t="s">
        <v>63</v>
      </c>
      <c r="C33" s="421" t="s">
        <v>99</v>
      </c>
      <c r="D33" s="248">
        <v>356.55700000000002</v>
      </c>
      <c r="E33" s="248">
        <v>38.938000000000002</v>
      </c>
      <c r="F33" s="248">
        <v>7692.3059999999996</v>
      </c>
      <c r="G33" s="248">
        <v>898.851</v>
      </c>
      <c r="H33" s="248">
        <v>1714.018</v>
      </c>
      <c r="I33" s="248">
        <v>5001.9260000000004</v>
      </c>
      <c r="J33" s="248">
        <v>403.13600000000002</v>
      </c>
      <c r="K33" s="248">
        <v>7555.0739999999996</v>
      </c>
      <c r="L33" s="248">
        <v>2270.5569999999998</v>
      </c>
      <c r="M33" s="248">
        <v>4045.4659999999999</v>
      </c>
      <c r="N33" s="248">
        <v>1506.998</v>
      </c>
      <c r="O33" s="248">
        <v>5138.43</v>
      </c>
      <c r="P33" s="248">
        <v>3576.7730000000001</v>
      </c>
      <c r="Q33" s="248">
        <v>5611.848</v>
      </c>
      <c r="R33" s="248">
        <v>1596.1469999999999</v>
      </c>
      <c r="S33" s="248">
        <v>823.73599999999999</v>
      </c>
      <c r="T33" s="248">
        <v>5409.2790000000005</v>
      </c>
      <c r="U33" s="248">
        <v>331.76400000000001</v>
      </c>
      <c r="V33" s="248">
        <v>15402.021000000001</v>
      </c>
      <c r="W33" s="248">
        <v>1966.335</v>
      </c>
      <c r="X33" s="248">
        <v>21330.756000000001</v>
      </c>
      <c r="Y33" s="248">
        <v>12594.182000000001</v>
      </c>
      <c r="Z33" s="248">
        <v>284.05500000000001</v>
      </c>
      <c r="AA33" s="248">
        <v>734.47500000000002</v>
      </c>
      <c r="AB33" s="248">
        <v>261417.63200000001</v>
      </c>
      <c r="AC33" s="248">
        <v>34205.891000000003</v>
      </c>
      <c r="AD33" s="248">
        <v>267020.84000000003</v>
      </c>
      <c r="AE33" s="248">
        <v>106016.443</v>
      </c>
      <c r="AF33" s="248">
        <v>74797.131999999998</v>
      </c>
      <c r="AG33" s="248">
        <v>5329.5469999999996</v>
      </c>
      <c r="AH33" s="248">
        <v>55448.212</v>
      </c>
      <c r="AI33" s="248">
        <v>73956.873999999996</v>
      </c>
      <c r="AJ33" s="248">
        <v>3961.22</v>
      </c>
      <c r="AK33" s="248">
        <v>57529.283000000003</v>
      </c>
      <c r="AL33" s="248">
        <v>104711.04700000001</v>
      </c>
      <c r="AM33" s="248">
        <v>0</v>
      </c>
      <c r="AN33" s="248">
        <v>8669.9760000000006</v>
      </c>
      <c r="AO33" s="384">
        <f t="shared" si="0"/>
        <v>1159347.7249999999</v>
      </c>
      <c r="AP33" s="248">
        <v>0</v>
      </c>
      <c r="AQ33" s="248">
        <v>4029095.2930000001</v>
      </c>
      <c r="AR33" s="248">
        <v>234.51599999999999</v>
      </c>
      <c r="AS33" s="248">
        <v>0</v>
      </c>
      <c r="AT33" s="248">
        <v>230987.74</v>
      </c>
      <c r="AU33" s="248">
        <v>0</v>
      </c>
      <c r="AV33" s="384">
        <f t="shared" si="1"/>
        <v>4260317.5489999996</v>
      </c>
      <c r="AW33" s="385">
        <f t="shared" si="2"/>
        <v>5419665.2739999993</v>
      </c>
      <c r="AX33" s="249">
        <v>227824.47799999997</v>
      </c>
      <c r="AY33" s="385">
        <f t="shared" si="3"/>
        <v>4488142.0269999998</v>
      </c>
      <c r="AZ33" s="385">
        <f t="shared" si="4"/>
        <v>5647489.7519999994</v>
      </c>
      <c r="BA33" s="249">
        <v>-441390.01500000001</v>
      </c>
      <c r="BB33" s="248">
        <f t="shared" si="5"/>
        <v>4046752.0119999996</v>
      </c>
      <c r="BC33" s="249">
        <f t="shared" si="6"/>
        <v>5206099.7369999997</v>
      </c>
      <c r="BE33" s="272">
        <f t="shared" si="7"/>
        <v>201454.76465000003</v>
      </c>
    </row>
    <row r="34" spans="1:57" ht="17.100000000000001" customHeight="1" x14ac:dyDescent="0.2">
      <c r="A34" s="392">
        <v>28</v>
      </c>
      <c r="B34" s="420" t="s">
        <v>64</v>
      </c>
      <c r="C34" s="421" t="s">
        <v>100</v>
      </c>
      <c r="D34" s="248">
        <v>23456.513999999999</v>
      </c>
      <c r="E34" s="248">
        <v>1728.0650000000001</v>
      </c>
      <c r="F34" s="248">
        <v>96235.597999999998</v>
      </c>
      <c r="G34" s="248">
        <v>6229.1319999999996</v>
      </c>
      <c r="H34" s="248">
        <v>27630.1</v>
      </c>
      <c r="I34" s="248">
        <v>35846.724000000002</v>
      </c>
      <c r="J34" s="248">
        <v>15328.406999999999</v>
      </c>
      <c r="K34" s="248">
        <v>32584.616999999998</v>
      </c>
      <c r="L34" s="248">
        <v>35493.955999999998</v>
      </c>
      <c r="M34" s="248">
        <v>70308.846999999994</v>
      </c>
      <c r="N34" s="248">
        <v>21270.396000000001</v>
      </c>
      <c r="O34" s="248">
        <v>35753.732000000004</v>
      </c>
      <c r="P34" s="248">
        <v>18595.386999999999</v>
      </c>
      <c r="Q34" s="248">
        <v>32672.719000000001</v>
      </c>
      <c r="R34" s="248">
        <v>18566.487000000001</v>
      </c>
      <c r="S34" s="248">
        <v>8108.7179999999998</v>
      </c>
      <c r="T34" s="248">
        <v>58705.461000000003</v>
      </c>
      <c r="U34" s="248">
        <v>2635.5859999999998</v>
      </c>
      <c r="V34" s="248">
        <v>301393.38500000001</v>
      </c>
      <c r="W34" s="248">
        <v>57559.042999999998</v>
      </c>
      <c r="X34" s="248">
        <v>163588.527</v>
      </c>
      <c r="Y34" s="248">
        <v>58132.379000000001</v>
      </c>
      <c r="Z34" s="248">
        <v>7542.7290000000003</v>
      </c>
      <c r="AA34" s="248">
        <v>29929.936000000002</v>
      </c>
      <c r="AB34" s="248">
        <v>382899.50699999998</v>
      </c>
      <c r="AC34" s="248">
        <v>66230.692999999999</v>
      </c>
      <c r="AD34" s="248">
        <v>14124.012000000001</v>
      </c>
      <c r="AE34" s="248">
        <v>478464.37199999997</v>
      </c>
      <c r="AF34" s="248">
        <v>57616.035000000003</v>
      </c>
      <c r="AG34" s="248">
        <v>50047.203000000001</v>
      </c>
      <c r="AH34" s="248">
        <v>102047.30499999999</v>
      </c>
      <c r="AI34" s="248">
        <v>62425.195</v>
      </c>
      <c r="AJ34" s="248">
        <v>9186.2119999999995</v>
      </c>
      <c r="AK34" s="248">
        <v>65822.357000000004</v>
      </c>
      <c r="AL34" s="248">
        <v>86605.733999999997</v>
      </c>
      <c r="AM34" s="248">
        <v>6154.4030000000002</v>
      </c>
      <c r="AN34" s="248">
        <v>23128.852999999999</v>
      </c>
      <c r="AO34" s="384">
        <f t="shared" si="0"/>
        <v>2564048.3260000004</v>
      </c>
      <c r="AP34" s="248">
        <v>26717.742999999999</v>
      </c>
      <c r="AQ34" s="248">
        <v>706012.04299999995</v>
      </c>
      <c r="AR34" s="248">
        <v>4222.027</v>
      </c>
      <c r="AS34" s="248">
        <v>2064.7109999999998</v>
      </c>
      <c r="AT34" s="248">
        <v>48031.521999999997</v>
      </c>
      <c r="AU34" s="248">
        <v>5436.857</v>
      </c>
      <c r="AV34" s="384">
        <f t="shared" si="1"/>
        <v>792484.90299999993</v>
      </c>
      <c r="AW34" s="385">
        <f t="shared" si="2"/>
        <v>3356533.2290000003</v>
      </c>
      <c r="AX34" s="249">
        <v>1298720.263</v>
      </c>
      <c r="AY34" s="385">
        <f t="shared" si="3"/>
        <v>2091205.166</v>
      </c>
      <c r="AZ34" s="385">
        <f t="shared" si="4"/>
        <v>4655253.4920000006</v>
      </c>
      <c r="BA34" s="249">
        <v>-815134.40899999999</v>
      </c>
      <c r="BB34" s="248">
        <f t="shared" si="5"/>
        <v>1276070.757</v>
      </c>
      <c r="BC34" s="249">
        <f t="shared" si="6"/>
        <v>3840119.0830000006</v>
      </c>
      <c r="BE34" s="272">
        <f t="shared" si="7"/>
        <v>35300.602149999999</v>
      </c>
    </row>
    <row r="35" spans="1:57" ht="17.100000000000001" customHeight="1" x14ac:dyDescent="0.2">
      <c r="A35" s="392">
        <v>29</v>
      </c>
      <c r="B35" s="420" t="s">
        <v>65</v>
      </c>
      <c r="C35" s="421" t="s">
        <v>101</v>
      </c>
      <c r="D35" s="248">
        <v>1475.1279999999999</v>
      </c>
      <c r="E35" s="248">
        <v>43.606000000000002</v>
      </c>
      <c r="F35" s="248">
        <v>9373.1569999999992</v>
      </c>
      <c r="G35" s="248">
        <v>954.88499999999999</v>
      </c>
      <c r="H35" s="248">
        <v>2384.7310000000002</v>
      </c>
      <c r="I35" s="248">
        <v>15482.724</v>
      </c>
      <c r="J35" s="248">
        <v>588.25099999999998</v>
      </c>
      <c r="K35" s="248">
        <v>6622.2870000000003</v>
      </c>
      <c r="L35" s="248">
        <v>3932.84</v>
      </c>
      <c r="M35" s="248">
        <v>7492.8180000000002</v>
      </c>
      <c r="N35" s="248">
        <v>1810.0250000000001</v>
      </c>
      <c r="O35" s="248">
        <v>7285.1949999999997</v>
      </c>
      <c r="P35" s="248">
        <v>7364.357</v>
      </c>
      <c r="Q35" s="248">
        <v>12617.831</v>
      </c>
      <c r="R35" s="248">
        <v>5558.3440000000001</v>
      </c>
      <c r="S35" s="248">
        <v>2964.7170000000001</v>
      </c>
      <c r="T35" s="248">
        <v>26267.696</v>
      </c>
      <c r="U35" s="248">
        <v>3545.5610000000001</v>
      </c>
      <c r="V35" s="248">
        <v>40709.156000000003</v>
      </c>
      <c r="W35" s="248">
        <v>3689.5360000000001</v>
      </c>
      <c r="X35" s="248">
        <v>32040.113000000001</v>
      </c>
      <c r="Y35" s="248">
        <v>19167.742999999999</v>
      </c>
      <c r="Z35" s="248">
        <v>11790.694</v>
      </c>
      <c r="AA35" s="248">
        <v>3808.7939999999999</v>
      </c>
      <c r="AB35" s="248">
        <v>289058.402</v>
      </c>
      <c r="AC35" s="248">
        <v>107989.735</v>
      </c>
      <c r="AD35" s="248">
        <v>16355.083000000001</v>
      </c>
      <c r="AE35" s="248">
        <v>35011.466</v>
      </c>
      <c r="AF35" s="248">
        <v>428679.04700000002</v>
      </c>
      <c r="AG35" s="248">
        <v>43673.059000000001</v>
      </c>
      <c r="AH35" s="248">
        <v>167873.26800000001</v>
      </c>
      <c r="AI35" s="248">
        <v>46747.432000000001</v>
      </c>
      <c r="AJ35" s="248">
        <v>14763.405000000001</v>
      </c>
      <c r="AK35" s="248">
        <v>320903.54599999997</v>
      </c>
      <c r="AL35" s="248">
        <v>56218.58</v>
      </c>
      <c r="AM35" s="248">
        <v>0</v>
      </c>
      <c r="AN35" s="248">
        <v>19714.59</v>
      </c>
      <c r="AO35" s="384">
        <f t="shared" si="0"/>
        <v>1773957.8019999999</v>
      </c>
      <c r="AP35" s="248">
        <v>13172.983</v>
      </c>
      <c r="AQ35" s="248">
        <v>1020165.792</v>
      </c>
      <c r="AR35" s="248">
        <v>808.93499999999995</v>
      </c>
      <c r="AS35" s="248">
        <v>40943.961000000003</v>
      </c>
      <c r="AT35" s="248">
        <v>809250.51800000004</v>
      </c>
      <c r="AU35" s="248">
        <v>-2126.4639999999999</v>
      </c>
      <c r="AV35" s="384">
        <f t="shared" si="1"/>
        <v>1882215.7250000003</v>
      </c>
      <c r="AW35" s="385">
        <f t="shared" si="2"/>
        <v>3656173.5270000002</v>
      </c>
      <c r="AX35" s="249">
        <v>933553.40899999999</v>
      </c>
      <c r="AY35" s="385">
        <f t="shared" si="3"/>
        <v>2815769.1340000005</v>
      </c>
      <c r="AZ35" s="385">
        <f t="shared" si="4"/>
        <v>4589726.9360000007</v>
      </c>
      <c r="BA35" s="249">
        <v>-1991881.5290000001</v>
      </c>
      <c r="BB35" s="248">
        <f t="shared" si="5"/>
        <v>823887.60500000045</v>
      </c>
      <c r="BC35" s="249">
        <f t="shared" si="6"/>
        <v>2597845.4070000006</v>
      </c>
      <c r="BE35" s="272">
        <f t="shared" si="7"/>
        <v>51008.289600000004</v>
      </c>
    </row>
    <row r="36" spans="1:57" ht="17.100000000000001" customHeight="1" x14ac:dyDescent="0.2">
      <c r="A36" s="392">
        <v>30</v>
      </c>
      <c r="B36" s="420" t="s">
        <v>66</v>
      </c>
      <c r="C36" s="421" t="s">
        <v>8</v>
      </c>
      <c r="D36" s="248">
        <v>0</v>
      </c>
      <c r="E36" s="248">
        <v>0</v>
      </c>
      <c r="F36" s="248">
        <v>0</v>
      </c>
      <c r="G36" s="248">
        <v>0</v>
      </c>
      <c r="H36" s="248">
        <v>0</v>
      </c>
      <c r="I36" s="248">
        <v>0</v>
      </c>
      <c r="J36" s="248">
        <v>0</v>
      </c>
      <c r="K36" s="248">
        <v>0</v>
      </c>
      <c r="L36" s="248">
        <v>0</v>
      </c>
      <c r="M36" s="248">
        <v>0</v>
      </c>
      <c r="N36" s="248">
        <v>0</v>
      </c>
      <c r="O36" s="248">
        <v>0</v>
      </c>
      <c r="P36" s="248">
        <v>0</v>
      </c>
      <c r="Q36" s="248">
        <v>0</v>
      </c>
      <c r="R36" s="248">
        <v>0</v>
      </c>
      <c r="S36" s="248">
        <v>0</v>
      </c>
      <c r="T36" s="248">
        <v>0</v>
      </c>
      <c r="U36" s="248">
        <v>0</v>
      </c>
      <c r="V36" s="248">
        <v>0</v>
      </c>
      <c r="W36" s="248">
        <v>0</v>
      </c>
      <c r="X36" s="248">
        <v>0</v>
      </c>
      <c r="Y36" s="248">
        <v>0</v>
      </c>
      <c r="Z36" s="248">
        <v>0</v>
      </c>
      <c r="AA36" s="248">
        <v>0</v>
      </c>
      <c r="AB36" s="248">
        <v>0</v>
      </c>
      <c r="AC36" s="248">
        <v>0</v>
      </c>
      <c r="AD36" s="248">
        <v>0</v>
      </c>
      <c r="AE36" s="248">
        <v>0</v>
      </c>
      <c r="AF36" s="248">
        <v>0</v>
      </c>
      <c r="AG36" s="248">
        <v>0</v>
      </c>
      <c r="AH36" s="248">
        <v>0</v>
      </c>
      <c r="AI36" s="248">
        <v>0</v>
      </c>
      <c r="AJ36" s="248">
        <v>0</v>
      </c>
      <c r="AK36" s="248">
        <v>0</v>
      </c>
      <c r="AL36" s="248">
        <v>0</v>
      </c>
      <c r="AM36" s="248">
        <v>0</v>
      </c>
      <c r="AN36" s="248">
        <v>46049.885000000002</v>
      </c>
      <c r="AO36" s="384">
        <f t="shared" si="0"/>
        <v>46049.885000000002</v>
      </c>
      <c r="AP36" s="248">
        <v>0</v>
      </c>
      <c r="AQ36" s="248">
        <v>71588.979000000007</v>
      </c>
      <c r="AR36" s="248">
        <v>1457779.804</v>
      </c>
      <c r="AS36" s="248">
        <v>0</v>
      </c>
      <c r="AT36" s="248">
        <v>0</v>
      </c>
      <c r="AU36" s="248">
        <v>0</v>
      </c>
      <c r="AV36" s="384">
        <f t="shared" si="1"/>
        <v>1529368.7830000001</v>
      </c>
      <c r="AW36" s="385">
        <f t="shared" si="2"/>
        <v>1575418.6680000001</v>
      </c>
      <c r="AX36" s="249">
        <v>0</v>
      </c>
      <c r="AY36" s="385">
        <f t="shared" si="3"/>
        <v>1529368.7830000001</v>
      </c>
      <c r="AZ36" s="385">
        <f t="shared" si="4"/>
        <v>1575418.6680000001</v>
      </c>
      <c r="BA36" s="249">
        <v>0</v>
      </c>
      <c r="BB36" s="248">
        <f t="shared" si="5"/>
        <v>1529368.7830000001</v>
      </c>
      <c r="BC36" s="249">
        <f t="shared" si="6"/>
        <v>1575418.6680000001</v>
      </c>
      <c r="BE36" s="272">
        <f t="shared" si="7"/>
        <v>3579.4489500000004</v>
      </c>
    </row>
    <row r="37" spans="1:57" ht="17.100000000000001" customHeight="1" x14ac:dyDescent="0.2">
      <c r="A37" s="392">
        <v>31</v>
      </c>
      <c r="B37" s="420" t="s">
        <v>67</v>
      </c>
      <c r="C37" s="421" t="s">
        <v>102</v>
      </c>
      <c r="D37" s="248">
        <v>5.3040000000000003</v>
      </c>
      <c r="E37" s="248">
        <v>3.6859999999999999</v>
      </c>
      <c r="F37" s="248">
        <v>459.88200000000001</v>
      </c>
      <c r="G37" s="248">
        <v>2.5489999999999999</v>
      </c>
      <c r="H37" s="248">
        <v>98.385000000000005</v>
      </c>
      <c r="I37" s="248">
        <v>406.80700000000002</v>
      </c>
      <c r="J37" s="248">
        <v>8.0749999999999993</v>
      </c>
      <c r="K37" s="248">
        <v>286.08999999999997</v>
      </c>
      <c r="L37" s="248">
        <v>371.12099999999998</v>
      </c>
      <c r="M37" s="248">
        <v>293.21600000000001</v>
      </c>
      <c r="N37" s="248">
        <v>42.722000000000001</v>
      </c>
      <c r="O37" s="248">
        <v>396.988</v>
      </c>
      <c r="P37" s="248">
        <v>842.99</v>
      </c>
      <c r="Q37" s="248">
        <v>583.74300000000005</v>
      </c>
      <c r="R37" s="248">
        <v>275.43099999999998</v>
      </c>
      <c r="S37" s="248">
        <v>669.07</v>
      </c>
      <c r="T37" s="248">
        <v>2866.8220000000001</v>
      </c>
      <c r="U37" s="248">
        <v>137.18199999999999</v>
      </c>
      <c r="V37" s="248">
        <v>2979.5010000000002</v>
      </c>
      <c r="W37" s="248">
        <v>36.640999999999998</v>
      </c>
      <c r="X37" s="248">
        <v>640.27099999999996</v>
      </c>
      <c r="Y37" s="248">
        <v>1002.734</v>
      </c>
      <c r="Z37" s="248">
        <v>24.218</v>
      </c>
      <c r="AA37" s="248">
        <v>92.262</v>
      </c>
      <c r="AB37" s="248">
        <v>1592.9390000000001</v>
      </c>
      <c r="AC37" s="248">
        <v>394.55200000000002</v>
      </c>
      <c r="AD37" s="248">
        <v>7.8540000000000001</v>
      </c>
      <c r="AE37" s="248">
        <v>4629.9970000000003</v>
      </c>
      <c r="AF37" s="248">
        <v>13285.003000000001</v>
      </c>
      <c r="AG37" s="248">
        <v>156.011</v>
      </c>
      <c r="AH37" s="248">
        <v>4.718</v>
      </c>
      <c r="AI37" s="248">
        <v>376.89499999999998</v>
      </c>
      <c r="AJ37" s="248">
        <v>0</v>
      </c>
      <c r="AK37" s="248">
        <v>2504.451</v>
      </c>
      <c r="AL37" s="248">
        <v>1593.2660000000001</v>
      </c>
      <c r="AM37" s="248">
        <v>0</v>
      </c>
      <c r="AN37" s="248">
        <v>1115.6410000000001</v>
      </c>
      <c r="AO37" s="384">
        <f t="shared" si="0"/>
        <v>38187.017000000007</v>
      </c>
      <c r="AP37" s="248">
        <v>3.415</v>
      </c>
      <c r="AQ37" s="248">
        <v>614918.02399999998</v>
      </c>
      <c r="AR37" s="248">
        <v>879649.22900000005</v>
      </c>
      <c r="AS37" s="248">
        <v>71162.547000000006</v>
      </c>
      <c r="AT37" s="248">
        <v>1774727.2250000001</v>
      </c>
      <c r="AU37" s="248">
        <v>0</v>
      </c>
      <c r="AV37" s="384">
        <f t="shared" si="1"/>
        <v>3340460.4400000004</v>
      </c>
      <c r="AW37" s="385">
        <f t="shared" si="2"/>
        <v>3378647.4570000004</v>
      </c>
      <c r="AX37" s="249">
        <v>386561.75</v>
      </c>
      <c r="AY37" s="385">
        <f t="shared" si="3"/>
        <v>3727022.1900000004</v>
      </c>
      <c r="AZ37" s="385">
        <f t="shared" si="4"/>
        <v>3765209.2070000004</v>
      </c>
      <c r="BA37" s="249">
        <v>-201652.25400000002</v>
      </c>
      <c r="BB37" s="248">
        <f t="shared" si="5"/>
        <v>3525369.9360000002</v>
      </c>
      <c r="BC37" s="249">
        <f t="shared" si="6"/>
        <v>3563556.9530000002</v>
      </c>
      <c r="BE37" s="272">
        <f t="shared" si="7"/>
        <v>30745.9012</v>
      </c>
    </row>
    <row r="38" spans="1:57" ht="17.100000000000001" customHeight="1" x14ac:dyDescent="0.2">
      <c r="A38" s="392">
        <v>32</v>
      </c>
      <c r="B38" s="420" t="s">
        <v>68</v>
      </c>
      <c r="C38" s="421" t="s">
        <v>103</v>
      </c>
      <c r="D38" s="248">
        <v>0</v>
      </c>
      <c r="E38" s="248">
        <v>0</v>
      </c>
      <c r="F38" s="248">
        <v>0</v>
      </c>
      <c r="G38" s="248">
        <v>0</v>
      </c>
      <c r="H38" s="248">
        <v>0.79800000000000004</v>
      </c>
      <c r="I38" s="248">
        <v>7.7839999999999998</v>
      </c>
      <c r="J38" s="248">
        <v>0</v>
      </c>
      <c r="K38" s="248">
        <v>0.91400000000000003</v>
      </c>
      <c r="L38" s="248">
        <v>0</v>
      </c>
      <c r="M38" s="248">
        <v>4.38</v>
      </c>
      <c r="N38" s="248">
        <v>0</v>
      </c>
      <c r="O38" s="248">
        <v>0</v>
      </c>
      <c r="P38" s="248">
        <v>0</v>
      </c>
      <c r="Q38" s="248">
        <v>0</v>
      </c>
      <c r="R38" s="248">
        <v>0</v>
      </c>
      <c r="S38" s="248">
        <v>0</v>
      </c>
      <c r="T38" s="248">
        <v>0</v>
      </c>
      <c r="U38" s="248">
        <v>0</v>
      </c>
      <c r="V38" s="248">
        <v>0</v>
      </c>
      <c r="W38" s="248">
        <v>2.0059999999999998</v>
      </c>
      <c r="X38" s="248">
        <v>4.6760000000000002</v>
      </c>
      <c r="Y38" s="248">
        <v>1.397</v>
      </c>
      <c r="Z38" s="248">
        <v>25.128</v>
      </c>
      <c r="AA38" s="248">
        <v>0</v>
      </c>
      <c r="AB38" s="248">
        <v>141.08799999999999</v>
      </c>
      <c r="AC38" s="248">
        <v>203.08600000000001</v>
      </c>
      <c r="AD38" s="248">
        <v>55.911999999999999</v>
      </c>
      <c r="AE38" s="248">
        <v>2459.5030000000002</v>
      </c>
      <c r="AF38" s="248">
        <v>726.35199999999998</v>
      </c>
      <c r="AG38" s="248">
        <v>24.800999999999998</v>
      </c>
      <c r="AH38" s="248">
        <v>59.866999999999997</v>
      </c>
      <c r="AI38" s="248">
        <v>59520.319000000003</v>
      </c>
      <c r="AJ38" s="248">
        <v>1.3280000000000001</v>
      </c>
      <c r="AK38" s="248">
        <v>103.438</v>
      </c>
      <c r="AL38" s="248">
        <v>815.55700000000002</v>
      </c>
      <c r="AM38" s="248">
        <v>0</v>
      </c>
      <c r="AN38" s="248">
        <v>58.597999999999999</v>
      </c>
      <c r="AO38" s="384">
        <f t="shared" si="0"/>
        <v>64216.932000000008</v>
      </c>
      <c r="AP38" s="248">
        <v>45741.362999999998</v>
      </c>
      <c r="AQ38" s="248">
        <v>963786.24699999997</v>
      </c>
      <c r="AR38" s="248">
        <v>2874784.76</v>
      </c>
      <c r="AS38" s="248">
        <v>0</v>
      </c>
      <c r="AT38" s="248">
        <v>0</v>
      </c>
      <c r="AU38" s="248">
        <v>0</v>
      </c>
      <c r="AV38" s="384">
        <f t="shared" si="1"/>
        <v>3884312.3699999996</v>
      </c>
      <c r="AW38" s="385">
        <f t="shared" si="2"/>
        <v>3948529.3019999997</v>
      </c>
      <c r="AX38" s="249">
        <v>13905.268</v>
      </c>
      <c r="AY38" s="385">
        <f t="shared" si="3"/>
        <v>3898217.6379999998</v>
      </c>
      <c r="AZ38" s="385">
        <f t="shared" si="4"/>
        <v>3962434.57</v>
      </c>
      <c r="BA38" s="249">
        <v>-149560.19200000001</v>
      </c>
      <c r="BB38" s="248">
        <f t="shared" si="5"/>
        <v>3748657.446</v>
      </c>
      <c r="BC38" s="249">
        <f t="shared" si="6"/>
        <v>3812874.378</v>
      </c>
      <c r="BE38" s="272">
        <f t="shared" si="7"/>
        <v>48189.31235</v>
      </c>
    </row>
    <row r="39" spans="1:57" ht="17.100000000000001" customHeight="1" x14ac:dyDescent="0.2">
      <c r="A39" s="392">
        <v>33</v>
      </c>
      <c r="B39" s="420" t="s">
        <v>69</v>
      </c>
      <c r="C39" s="421" t="s">
        <v>240</v>
      </c>
      <c r="D39" s="248">
        <v>922.00099999999998</v>
      </c>
      <c r="E39" s="248">
        <v>15.827</v>
      </c>
      <c r="F39" s="248">
        <v>2577.3980000000001</v>
      </c>
      <c r="G39" s="248">
        <v>221.89400000000001</v>
      </c>
      <c r="H39" s="248">
        <v>304.19200000000001</v>
      </c>
      <c r="I39" s="248">
        <v>1441.6369999999999</v>
      </c>
      <c r="J39" s="248">
        <v>133.95099999999999</v>
      </c>
      <c r="K39" s="248">
        <v>820.10900000000004</v>
      </c>
      <c r="L39" s="248">
        <v>351.76400000000001</v>
      </c>
      <c r="M39" s="248">
        <v>1628.306</v>
      </c>
      <c r="N39" s="248">
        <v>697.05100000000004</v>
      </c>
      <c r="O39" s="248">
        <v>316.18900000000002</v>
      </c>
      <c r="P39" s="248">
        <v>1954.135</v>
      </c>
      <c r="Q39" s="248">
        <v>961.83799999999997</v>
      </c>
      <c r="R39" s="248">
        <v>361.93599999999998</v>
      </c>
      <c r="S39" s="248">
        <v>137.83600000000001</v>
      </c>
      <c r="T39" s="248">
        <v>706.70899999999995</v>
      </c>
      <c r="U39" s="248">
        <v>17.649999999999999</v>
      </c>
      <c r="V39" s="248">
        <v>1127.9100000000001</v>
      </c>
      <c r="W39" s="248">
        <v>530.54600000000005</v>
      </c>
      <c r="X39" s="248">
        <v>3444.7170000000001</v>
      </c>
      <c r="Y39" s="248">
        <v>3310.3739999999998</v>
      </c>
      <c r="Z39" s="248">
        <v>1770.9469999999999</v>
      </c>
      <c r="AA39" s="248">
        <v>758.447</v>
      </c>
      <c r="AB39" s="248">
        <v>4117.5950000000003</v>
      </c>
      <c r="AC39" s="248">
        <v>6425.9719999999998</v>
      </c>
      <c r="AD39" s="248">
        <v>1182.1659999999999</v>
      </c>
      <c r="AE39" s="248">
        <v>4675.9949999999999</v>
      </c>
      <c r="AF39" s="248">
        <v>2413.7759999999998</v>
      </c>
      <c r="AG39" s="248">
        <v>2.5819999999999999</v>
      </c>
      <c r="AH39" s="248">
        <v>12681.664000000001</v>
      </c>
      <c r="AI39" s="248">
        <v>4167.3159999999998</v>
      </c>
      <c r="AJ39" s="248">
        <v>0</v>
      </c>
      <c r="AK39" s="248">
        <v>8730.4740000000002</v>
      </c>
      <c r="AL39" s="248">
        <v>5897.1459999999997</v>
      </c>
      <c r="AM39" s="248">
        <v>0</v>
      </c>
      <c r="AN39" s="248">
        <v>107.282</v>
      </c>
      <c r="AO39" s="384">
        <f t="shared" si="0"/>
        <v>74915.331999999995</v>
      </c>
      <c r="AP39" s="248">
        <v>0</v>
      </c>
      <c r="AQ39" s="248">
        <v>164749.12400000001</v>
      </c>
      <c r="AR39" s="248">
        <v>0</v>
      </c>
      <c r="AS39" s="248">
        <v>0</v>
      </c>
      <c r="AT39" s="248">
        <v>0</v>
      </c>
      <c r="AU39" s="248">
        <v>0</v>
      </c>
      <c r="AV39" s="384">
        <f t="shared" si="1"/>
        <v>164749.12400000001</v>
      </c>
      <c r="AW39" s="385">
        <f t="shared" si="2"/>
        <v>239664.45600000001</v>
      </c>
      <c r="AX39" s="249">
        <v>21117.758000000002</v>
      </c>
      <c r="AY39" s="385">
        <f t="shared" si="3"/>
        <v>185866.88200000001</v>
      </c>
      <c r="AZ39" s="385">
        <f t="shared" si="4"/>
        <v>260782.21400000001</v>
      </c>
      <c r="BA39" s="249">
        <v>-26005.637999999999</v>
      </c>
      <c r="BB39" s="248">
        <f t="shared" si="5"/>
        <v>159861.24400000001</v>
      </c>
      <c r="BC39" s="249">
        <f t="shared" si="6"/>
        <v>234776.576</v>
      </c>
      <c r="BE39" s="272">
        <f t="shared" si="7"/>
        <v>8237.4562000000005</v>
      </c>
    </row>
    <row r="40" spans="1:57" ht="17.100000000000001" customHeight="1" x14ac:dyDescent="0.2">
      <c r="A40" s="392">
        <v>34</v>
      </c>
      <c r="B40" s="420" t="s">
        <v>70</v>
      </c>
      <c r="C40" s="421" t="s">
        <v>241</v>
      </c>
      <c r="D40" s="248">
        <v>6927.0159999999996</v>
      </c>
      <c r="E40" s="248">
        <v>246.46</v>
      </c>
      <c r="F40" s="248">
        <v>81222.452000000005</v>
      </c>
      <c r="G40" s="248">
        <v>6643.74</v>
      </c>
      <c r="H40" s="248">
        <v>15012.959000000001</v>
      </c>
      <c r="I40" s="248">
        <v>78701.107999999993</v>
      </c>
      <c r="J40" s="248">
        <v>4374.598</v>
      </c>
      <c r="K40" s="248">
        <v>78291.23</v>
      </c>
      <c r="L40" s="248">
        <v>32385.081999999999</v>
      </c>
      <c r="M40" s="248">
        <v>34462.894</v>
      </c>
      <c r="N40" s="248">
        <v>16367.379000000001</v>
      </c>
      <c r="O40" s="248">
        <v>37173.849000000002</v>
      </c>
      <c r="P40" s="248">
        <v>48499.159</v>
      </c>
      <c r="Q40" s="248">
        <v>61319.398000000001</v>
      </c>
      <c r="R40" s="248">
        <v>26639.282999999999</v>
      </c>
      <c r="S40" s="248">
        <v>24978.460999999999</v>
      </c>
      <c r="T40" s="248">
        <v>104592.23699999999</v>
      </c>
      <c r="U40" s="248">
        <v>4888.1899999999996</v>
      </c>
      <c r="V40" s="248">
        <v>495739.84899999999</v>
      </c>
      <c r="W40" s="248">
        <v>23001.155999999999</v>
      </c>
      <c r="X40" s="248">
        <v>373518.77399999998</v>
      </c>
      <c r="Y40" s="248">
        <v>104013.94100000001</v>
      </c>
      <c r="Z40" s="248">
        <v>50198.383000000002</v>
      </c>
      <c r="AA40" s="248">
        <v>23529.202000000001</v>
      </c>
      <c r="AB40" s="248">
        <v>561523.05200000003</v>
      </c>
      <c r="AC40" s="248">
        <v>231031.79500000001</v>
      </c>
      <c r="AD40" s="248">
        <v>137280.33799999999</v>
      </c>
      <c r="AE40" s="248">
        <v>457876.527</v>
      </c>
      <c r="AF40" s="248">
        <v>427293.94500000001</v>
      </c>
      <c r="AG40" s="248">
        <v>135357.076</v>
      </c>
      <c r="AH40" s="248">
        <v>383953.62599999999</v>
      </c>
      <c r="AI40" s="248">
        <v>175996.46</v>
      </c>
      <c r="AJ40" s="248">
        <v>17612.567999999999</v>
      </c>
      <c r="AK40" s="248">
        <v>689074.19200000004</v>
      </c>
      <c r="AL40" s="248">
        <v>95775.39</v>
      </c>
      <c r="AM40" s="248">
        <v>0</v>
      </c>
      <c r="AN40" s="248">
        <v>12832.573</v>
      </c>
      <c r="AO40" s="384">
        <f t="shared" si="0"/>
        <v>5058334.3419999992</v>
      </c>
      <c r="AP40" s="248">
        <v>5726.6629999999996</v>
      </c>
      <c r="AQ40" s="248">
        <v>283802.41499999998</v>
      </c>
      <c r="AR40" s="248">
        <v>0</v>
      </c>
      <c r="AS40" s="248">
        <v>5390.55</v>
      </c>
      <c r="AT40" s="248">
        <v>102803.728</v>
      </c>
      <c r="AU40" s="248">
        <v>0</v>
      </c>
      <c r="AV40" s="384">
        <f t="shared" si="1"/>
        <v>397723.35599999997</v>
      </c>
      <c r="AW40" s="385">
        <f t="shared" si="2"/>
        <v>5456057.6979999989</v>
      </c>
      <c r="AX40" s="249">
        <v>378947.58600000001</v>
      </c>
      <c r="AY40" s="385">
        <f t="shared" si="3"/>
        <v>776670.94200000004</v>
      </c>
      <c r="AZ40" s="385">
        <f t="shared" si="4"/>
        <v>5835005.2839999991</v>
      </c>
      <c r="BA40" s="249">
        <v>-1112652.686</v>
      </c>
      <c r="BB40" s="248">
        <f t="shared" si="5"/>
        <v>-335981.74399999995</v>
      </c>
      <c r="BC40" s="249">
        <f t="shared" si="6"/>
        <v>4722352.5979999993</v>
      </c>
      <c r="BE40" s="272">
        <f t="shared" si="7"/>
        <v>14190.12075</v>
      </c>
    </row>
    <row r="41" spans="1:57" ht="17.100000000000001" customHeight="1" x14ac:dyDescent="0.2">
      <c r="A41" s="392">
        <v>35</v>
      </c>
      <c r="B41" s="420" t="s">
        <v>71</v>
      </c>
      <c r="C41" s="421" t="s">
        <v>242</v>
      </c>
      <c r="D41" s="248">
        <v>571.56799999999998</v>
      </c>
      <c r="E41" s="248">
        <v>1.72</v>
      </c>
      <c r="F41" s="248">
        <v>592.89200000000005</v>
      </c>
      <c r="G41" s="248">
        <v>36.514000000000003</v>
      </c>
      <c r="H41" s="248">
        <v>65.448999999999998</v>
      </c>
      <c r="I41" s="248">
        <v>265.666</v>
      </c>
      <c r="J41" s="248">
        <v>36.149000000000001</v>
      </c>
      <c r="K41" s="248">
        <v>173.49199999999999</v>
      </c>
      <c r="L41" s="248">
        <v>394.49299999999999</v>
      </c>
      <c r="M41" s="248">
        <v>173.69300000000001</v>
      </c>
      <c r="N41" s="248">
        <v>47.758000000000003</v>
      </c>
      <c r="O41" s="248">
        <v>138.55799999999999</v>
      </c>
      <c r="P41" s="248">
        <v>137.91900000000001</v>
      </c>
      <c r="Q41" s="248">
        <v>179.376</v>
      </c>
      <c r="R41" s="248">
        <v>82.819000000000003</v>
      </c>
      <c r="S41" s="248">
        <v>141.37700000000001</v>
      </c>
      <c r="T41" s="248">
        <v>339.63499999999999</v>
      </c>
      <c r="U41" s="248">
        <v>15.718</v>
      </c>
      <c r="V41" s="248">
        <v>1477.1679999999999</v>
      </c>
      <c r="W41" s="248">
        <v>114.58</v>
      </c>
      <c r="X41" s="248">
        <v>1127.8979999999999</v>
      </c>
      <c r="Y41" s="248">
        <v>157.98599999999999</v>
      </c>
      <c r="Z41" s="248">
        <v>131.74100000000001</v>
      </c>
      <c r="AA41" s="248">
        <v>27.565000000000001</v>
      </c>
      <c r="AB41" s="248">
        <v>5121.2960000000003</v>
      </c>
      <c r="AC41" s="248">
        <v>522.45500000000004</v>
      </c>
      <c r="AD41" s="248">
        <v>4076.01</v>
      </c>
      <c r="AE41" s="248">
        <v>2590.1320000000001</v>
      </c>
      <c r="AF41" s="248">
        <v>18910.071</v>
      </c>
      <c r="AG41" s="248">
        <v>653.04899999999998</v>
      </c>
      <c r="AH41" s="248">
        <v>30731.279999999999</v>
      </c>
      <c r="AI41" s="248">
        <v>87373.543999999994</v>
      </c>
      <c r="AJ41" s="248">
        <v>558.03</v>
      </c>
      <c r="AK41" s="248">
        <v>11155.786</v>
      </c>
      <c r="AL41" s="248">
        <v>31038.035</v>
      </c>
      <c r="AM41" s="248">
        <v>0</v>
      </c>
      <c r="AN41" s="248">
        <v>1550.636</v>
      </c>
      <c r="AO41" s="384">
        <f t="shared" si="0"/>
        <v>200712.05799999999</v>
      </c>
      <c r="AP41" s="248">
        <v>344376.63400000002</v>
      </c>
      <c r="AQ41" s="248">
        <v>2220546.273</v>
      </c>
      <c r="AR41" s="248">
        <v>0</v>
      </c>
      <c r="AS41" s="248">
        <v>0</v>
      </c>
      <c r="AT41" s="248">
        <v>9385.0930000000008</v>
      </c>
      <c r="AU41" s="248">
        <v>0</v>
      </c>
      <c r="AV41" s="384">
        <f t="shared" si="1"/>
        <v>2574308</v>
      </c>
      <c r="AW41" s="385">
        <f t="shared" si="2"/>
        <v>2775020.0580000002</v>
      </c>
      <c r="AX41" s="249">
        <v>643047.174</v>
      </c>
      <c r="AY41" s="385">
        <f t="shared" si="3"/>
        <v>3217355.1740000001</v>
      </c>
      <c r="AZ41" s="385">
        <f t="shared" si="4"/>
        <v>3418067.2320000003</v>
      </c>
      <c r="BA41" s="249">
        <v>-837120.66800000006</v>
      </c>
      <c r="BB41" s="248">
        <f t="shared" si="5"/>
        <v>2380234.5060000001</v>
      </c>
      <c r="BC41" s="249">
        <f t="shared" si="6"/>
        <v>2580946.5640000002</v>
      </c>
      <c r="BE41" s="272">
        <f t="shared" si="7"/>
        <v>111027.31365000001</v>
      </c>
    </row>
    <row r="42" spans="1:57" ht="17.100000000000001" customHeight="1" x14ac:dyDescent="0.2">
      <c r="A42" s="392">
        <v>36</v>
      </c>
      <c r="B42" s="420" t="s">
        <v>72</v>
      </c>
      <c r="C42" s="421" t="s">
        <v>243</v>
      </c>
      <c r="D42" s="248">
        <v>136.321</v>
      </c>
      <c r="E42" s="248">
        <v>8.0830000000000002</v>
      </c>
      <c r="F42" s="248">
        <v>1659.827</v>
      </c>
      <c r="G42" s="248">
        <v>234.72800000000001</v>
      </c>
      <c r="H42" s="248">
        <v>450.94200000000001</v>
      </c>
      <c r="I42" s="248">
        <v>911.24900000000002</v>
      </c>
      <c r="J42" s="248">
        <v>19.084</v>
      </c>
      <c r="K42" s="248">
        <v>304.28399999999999</v>
      </c>
      <c r="L42" s="248">
        <v>618.26599999999996</v>
      </c>
      <c r="M42" s="248">
        <v>458.79899999999998</v>
      </c>
      <c r="N42" s="248">
        <v>210.80799999999999</v>
      </c>
      <c r="O42" s="248">
        <v>556.24400000000003</v>
      </c>
      <c r="P42" s="248">
        <v>1005.663</v>
      </c>
      <c r="Q42" s="248">
        <v>1907.8040000000001</v>
      </c>
      <c r="R42" s="248">
        <v>339.4</v>
      </c>
      <c r="S42" s="248">
        <v>874.07500000000005</v>
      </c>
      <c r="T42" s="248">
        <v>2463.2449999999999</v>
      </c>
      <c r="U42" s="248">
        <v>100.44199999999999</v>
      </c>
      <c r="V42" s="248">
        <v>4513.058</v>
      </c>
      <c r="W42" s="248">
        <v>582.04999999999995</v>
      </c>
      <c r="X42" s="248">
        <v>2470.0610000000001</v>
      </c>
      <c r="Y42" s="248">
        <v>79.052999999999997</v>
      </c>
      <c r="Z42" s="248">
        <v>324.12599999999998</v>
      </c>
      <c r="AA42" s="248">
        <v>1108.106</v>
      </c>
      <c r="AB42" s="248">
        <v>14351.737999999999</v>
      </c>
      <c r="AC42" s="248">
        <v>6244.35</v>
      </c>
      <c r="AD42" s="248">
        <v>1799.2639999999999</v>
      </c>
      <c r="AE42" s="248">
        <v>7988.05</v>
      </c>
      <c r="AF42" s="248">
        <v>4085.4720000000002</v>
      </c>
      <c r="AG42" s="248">
        <v>4417.6499999999996</v>
      </c>
      <c r="AH42" s="248">
        <v>17847.839</v>
      </c>
      <c r="AI42" s="248">
        <v>9099.6440000000002</v>
      </c>
      <c r="AJ42" s="248">
        <v>1050.3230000000001</v>
      </c>
      <c r="AK42" s="248">
        <v>7412.6689999999999</v>
      </c>
      <c r="AL42" s="248">
        <v>4310.808</v>
      </c>
      <c r="AM42" s="248">
        <v>0</v>
      </c>
      <c r="AN42" s="248">
        <v>52.555999999999997</v>
      </c>
      <c r="AO42" s="384">
        <f t="shared" si="0"/>
        <v>99996.081000000006</v>
      </c>
      <c r="AP42" s="248">
        <v>0</v>
      </c>
      <c r="AQ42" s="248">
        <v>0</v>
      </c>
      <c r="AR42" s="248">
        <v>0</v>
      </c>
      <c r="AS42" s="248">
        <v>0</v>
      </c>
      <c r="AT42" s="248">
        <v>0</v>
      </c>
      <c r="AU42" s="248">
        <v>0</v>
      </c>
      <c r="AV42" s="384">
        <f t="shared" si="1"/>
        <v>0</v>
      </c>
      <c r="AW42" s="385">
        <f t="shared" si="2"/>
        <v>99996.081000000006</v>
      </c>
      <c r="AX42" s="249">
        <v>0</v>
      </c>
      <c r="AY42" s="385">
        <f t="shared" si="3"/>
        <v>0</v>
      </c>
      <c r="AZ42" s="385">
        <f t="shared" si="4"/>
        <v>99996.081000000006</v>
      </c>
      <c r="BA42" s="249">
        <v>0</v>
      </c>
      <c r="BB42" s="248">
        <f t="shared" si="5"/>
        <v>0</v>
      </c>
      <c r="BC42" s="249">
        <f t="shared" si="6"/>
        <v>99996.081000000006</v>
      </c>
      <c r="BE42" s="272">
        <f t="shared" si="7"/>
        <v>0</v>
      </c>
    </row>
    <row r="43" spans="1:57" ht="17.100000000000001" customHeight="1" thickBot="1" x14ac:dyDescent="0.25">
      <c r="A43" s="392">
        <v>37</v>
      </c>
      <c r="B43" s="420" t="s">
        <v>73</v>
      </c>
      <c r="C43" s="421" t="s">
        <v>244</v>
      </c>
      <c r="D43" s="248">
        <v>2422.84</v>
      </c>
      <c r="E43" s="248">
        <v>54.7</v>
      </c>
      <c r="F43" s="248">
        <v>8030.2849999999999</v>
      </c>
      <c r="G43" s="248">
        <v>508.37599999999998</v>
      </c>
      <c r="H43" s="248">
        <v>1748.7470000000001</v>
      </c>
      <c r="I43" s="248">
        <v>1399.318</v>
      </c>
      <c r="J43" s="248">
        <v>747.33299999999997</v>
      </c>
      <c r="K43" s="248">
        <v>4395.6930000000002</v>
      </c>
      <c r="L43" s="248">
        <v>5643.5659999999998</v>
      </c>
      <c r="M43" s="248">
        <v>18915.618999999999</v>
      </c>
      <c r="N43" s="248">
        <v>2195.09</v>
      </c>
      <c r="O43" s="248">
        <v>7380.5590000000002</v>
      </c>
      <c r="P43" s="248">
        <v>7338.6959999999999</v>
      </c>
      <c r="Q43" s="248">
        <v>8638.366</v>
      </c>
      <c r="R43" s="248">
        <v>1626.1220000000001</v>
      </c>
      <c r="S43" s="248">
        <v>211.65700000000001</v>
      </c>
      <c r="T43" s="248">
        <v>12194.243</v>
      </c>
      <c r="U43" s="248">
        <v>351.50599999999997</v>
      </c>
      <c r="V43" s="248">
        <v>12387.371999999999</v>
      </c>
      <c r="W43" s="248">
        <v>1058.3130000000001</v>
      </c>
      <c r="X43" s="248">
        <v>55844.487999999998</v>
      </c>
      <c r="Y43" s="248">
        <v>4876.95</v>
      </c>
      <c r="Z43" s="248">
        <v>2198.759</v>
      </c>
      <c r="AA43" s="248">
        <v>2054.64</v>
      </c>
      <c r="AB43" s="248">
        <v>34660.874000000003</v>
      </c>
      <c r="AC43" s="248">
        <v>19353.675999999999</v>
      </c>
      <c r="AD43" s="248">
        <v>18066.655999999999</v>
      </c>
      <c r="AE43" s="248">
        <v>14963.727000000001</v>
      </c>
      <c r="AF43" s="248">
        <v>9872.268</v>
      </c>
      <c r="AG43" s="248">
        <v>276.58100000000002</v>
      </c>
      <c r="AH43" s="248">
        <v>12271.356</v>
      </c>
      <c r="AI43" s="248">
        <v>9223.5030000000006</v>
      </c>
      <c r="AJ43" s="248">
        <v>2870.123</v>
      </c>
      <c r="AK43" s="248">
        <v>16168.504999999999</v>
      </c>
      <c r="AL43" s="248">
        <v>7312.2359999999999</v>
      </c>
      <c r="AM43" s="248">
        <v>48.982999999999997</v>
      </c>
      <c r="AN43" s="248">
        <v>0</v>
      </c>
      <c r="AO43" s="384">
        <f t="shared" si="0"/>
        <v>307311.72600000008</v>
      </c>
      <c r="AP43" s="248">
        <v>0</v>
      </c>
      <c r="AQ43" s="248">
        <v>110.861</v>
      </c>
      <c r="AR43" s="248">
        <v>0</v>
      </c>
      <c r="AS43" s="248">
        <v>0</v>
      </c>
      <c r="AT43" s="248">
        <v>0</v>
      </c>
      <c r="AU43" s="248">
        <v>-46.472999999999999</v>
      </c>
      <c r="AV43" s="384">
        <f t="shared" si="1"/>
        <v>64.388000000000005</v>
      </c>
      <c r="AW43" s="385">
        <f t="shared" si="2"/>
        <v>307376.11400000006</v>
      </c>
      <c r="AX43" s="249">
        <v>252379.45</v>
      </c>
      <c r="AY43" s="385">
        <f t="shared" si="3"/>
        <v>252443.83800000002</v>
      </c>
      <c r="AZ43" s="385">
        <f t="shared" si="4"/>
        <v>559755.56400000013</v>
      </c>
      <c r="BA43" s="249">
        <v>-106029.45699999999</v>
      </c>
      <c r="BB43" s="248">
        <f t="shared" si="5"/>
        <v>146414.38100000002</v>
      </c>
      <c r="BC43" s="249">
        <f t="shared" si="6"/>
        <v>453726.10700000008</v>
      </c>
      <c r="BE43" s="272">
        <f t="shared" si="7"/>
        <v>5.5430500000000009</v>
      </c>
    </row>
    <row r="44" spans="1:57" ht="24.95" customHeight="1" thickBot="1" x14ac:dyDescent="0.2">
      <c r="B44" s="422" t="s">
        <v>74</v>
      </c>
      <c r="C44" s="423" t="s">
        <v>26</v>
      </c>
      <c r="D44" s="383">
        <f>SUM(D7:D43)</f>
        <v>181022.37599999996</v>
      </c>
      <c r="E44" s="383">
        <f t="shared" ref="E44:BC44" si="8">SUM(E7:E43)</f>
        <v>3247.4430000000002</v>
      </c>
      <c r="F44" s="383">
        <f t="shared" si="8"/>
        <v>1363043.8929999997</v>
      </c>
      <c r="G44" s="383">
        <f t="shared" si="8"/>
        <v>127948.209</v>
      </c>
      <c r="H44" s="383">
        <f t="shared" si="8"/>
        <v>371462.08599999995</v>
      </c>
      <c r="I44" s="383">
        <f t="shared" si="8"/>
        <v>830135.87799999991</v>
      </c>
      <c r="J44" s="383">
        <f t="shared" si="8"/>
        <v>428983.60699999996</v>
      </c>
      <c r="K44" s="383">
        <f t="shared" si="8"/>
        <v>1003020.0259999998</v>
      </c>
      <c r="L44" s="383">
        <f t="shared" si="8"/>
        <v>280354.16000000003</v>
      </c>
      <c r="M44" s="383">
        <f t="shared" si="8"/>
        <v>2017831.6340000003</v>
      </c>
      <c r="N44" s="383">
        <f t="shared" si="8"/>
        <v>510527.56800000009</v>
      </c>
      <c r="O44" s="383">
        <f t="shared" si="8"/>
        <v>664531.42200000002</v>
      </c>
      <c r="P44" s="383">
        <f t="shared" si="8"/>
        <v>513447.40699999995</v>
      </c>
      <c r="Q44" s="383">
        <f t="shared" si="8"/>
        <v>843887.54900000012</v>
      </c>
      <c r="R44" s="383">
        <f t="shared" si="8"/>
        <v>419551.16900000005</v>
      </c>
      <c r="S44" s="383">
        <f t="shared" si="8"/>
        <v>296894.27799999999</v>
      </c>
      <c r="T44" s="383">
        <f t="shared" si="8"/>
        <v>1775353.3370000005</v>
      </c>
      <c r="U44" s="383">
        <f t="shared" si="8"/>
        <v>80230.073999999979</v>
      </c>
      <c r="V44" s="383">
        <f t="shared" si="8"/>
        <v>12720428.878</v>
      </c>
      <c r="W44" s="383">
        <f t="shared" si="8"/>
        <v>319437.54399999999</v>
      </c>
      <c r="X44" s="383">
        <f t="shared" si="8"/>
        <v>1966852.9489999998</v>
      </c>
      <c r="Y44" s="383">
        <f t="shared" si="8"/>
        <v>951863.64600000007</v>
      </c>
      <c r="Z44" s="383">
        <f t="shared" si="8"/>
        <v>160811.49299999996</v>
      </c>
      <c r="AA44" s="383">
        <f t="shared" si="8"/>
        <v>139892.37700000001</v>
      </c>
      <c r="AB44" s="383">
        <f t="shared" si="8"/>
        <v>2193286.8619999997</v>
      </c>
      <c r="AC44" s="383">
        <f t="shared" si="8"/>
        <v>710720.98299999989</v>
      </c>
      <c r="AD44" s="383">
        <f t="shared" si="8"/>
        <v>985247.09000000008</v>
      </c>
      <c r="AE44" s="383">
        <f t="shared" si="8"/>
        <v>1861316.5870000001</v>
      </c>
      <c r="AF44" s="383">
        <f t="shared" si="8"/>
        <v>1209114.682</v>
      </c>
      <c r="AG44" s="383">
        <f t="shared" si="8"/>
        <v>432175.44900000002</v>
      </c>
      <c r="AH44" s="383">
        <f t="shared" si="8"/>
        <v>1273858.6519999998</v>
      </c>
      <c r="AI44" s="383">
        <f t="shared" si="8"/>
        <v>1543549.3620000002</v>
      </c>
      <c r="AJ44" s="383">
        <f t="shared" si="8"/>
        <v>89153.752999999997</v>
      </c>
      <c r="AK44" s="383">
        <f t="shared" si="8"/>
        <v>1751479.5660000001</v>
      </c>
      <c r="AL44" s="383">
        <f t="shared" si="8"/>
        <v>1212964.4099999999</v>
      </c>
      <c r="AM44" s="383">
        <f t="shared" si="8"/>
        <v>99996.080999999991</v>
      </c>
      <c r="AN44" s="383">
        <f t="shared" si="8"/>
        <v>158792.89300000001</v>
      </c>
      <c r="AO44" s="389">
        <f t="shared" si="8"/>
        <v>41492415.373000003</v>
      </c>
      <c r="AP44" s="383">
        <f t="shared" si="8"/>
        <v>677926.05700000003</v>
      </c>
      <c r="AQ44" s="383">
        <f t="shared" si="8"/>
        <v>18475169.405000001</v>
      </c>
      <c r="AR44" s="383">
        <f t="shared" si="8"/>
        <v>5280906.2170000002</v>
      </c>
      <c r="AS44" s="383">
        <f t="shared" si="8"/>
        <v>1123292.997</v>
      </c>
      <c r="AT44" s="383">
        <f t="shared" si="8"/>
        <v>8106358.4270000011</v>
      </c>
      <c r="AU44" s="383">
        <f t="shared" si="8"/>
        <v>-35518.203999999991</v>
      </c>
      <c r="AV44" s="383">
        <f t="shared" si="8"/>
        <v>33628134.899000004</v>
      </c>
      <c r="AW44" s="383">
        <f t="shared" si="8"/>
        <v>75120550.272000015</v>
      </c>
      <c r="AX44" s="383">
        <f t="shared" si="8"/>
        <v>30539313.914000001</v>
      </c>
      <c r="AY44" s="383">
        <f t="shared" si="8"/>
        <v>64167448.813000001</v>
      </c>
      <c r="AZ44" s="383">
        <f t="shared" si="8"/>
        <v>105659864.18599999</v>
      </c>
      <c r="BA44" s="383">
        <f t="shared" si="8"/>
        <v>-25664322.884000003</v>
      </c>
      <c r="BB44" s="383">
        <f t="shared" si="8"/>
        <v>38503125.92899999</v>
      </c>
      <c r="BC44" s="388">
        <f t="shared" si="8"/>
        <v>79995541.302000016</v>
      </c>
    </row>
    <row r="45" spans="1:57" ht="17.100000000000001" customHeight="1" x14ac:dyDescent="0.15">
      <c r="B45" s="420" t="s">
        <v>75</v>
      </c>
      <c r="C45" s="421" t="s">
        <v>27</v>
      </c>
      <c r="D45" s="248">
        <v>1652.3789999999999</v>
      </c>
      <c r="E45" s="248">
        <v>143.97499999999999</v>
      </c>
      <c r="F45" s="248">
        <v>11029.717000000001</v>
      </c>
      <c r="G45" s="248">
        <v>2001.3610000000001</v>
      </c>
      <c r="H45" s="248">
        <v>6557.5339999999997</v>
      </c>
      <c r="I45" s="248">
        <v>11938.704</v>
      </c>
      <c r="J45" s="248">
        <v>1443.896</v>
      </c>
      <c r="K45" s="248">
        <v>23768.023000000001</v>
      </c>
      <c r="L45" s="248">
        <v>6673.3630000000003</v>
      </c>
      <c r="M45" s="248">
        <v>13541.784</v>
      </c>
      <c r="N45" s="248">
        <v>4580.9380000000001</v>
      </c>
      <c r="O45" s="248">
        <v>12194.726000000001</v>
      </c>
      <c r="P45" s="248">
        <v>9324.16</v>
      </c>
      <c r="Q45" s="248">
        <v>19614.447</v>
      </c>
      <c r="R45" s="248">
        <v>9990.5750000000007</v>
      </c>
      <c r="S45" s="248">
        <v>5957.9250000000002</v>
      </c>
      <c r="T45" s="248">
        <v>29106.044000000002</v>
      </c>
      <c r="U45" s="248">
        <v>1484.78</v>
      </c>
      <c r="V45" s="248">
        <v>81976.982000000004</v>
      </c>
      <c r="W45" s="248">
        <v>7832.4269999999997</v>
      </c>
      <c r="X45" s="248">
        <v>46687.627999999997</v>
      </c>
      <c r="Y45" s="248">
        <v>7281.451</v>
      </c>
      <c r="Z45" s="248">
        <v>2064.165</v>
      </c>
      <c r="AA45" s="248">
        <v>7030.1880000000001</v>
      </c>
      <c r="AB45" s="248">
        <v>107132.311</v>
      </c>
      <c r="AC45" s="248">
        <v>48274.851999999999</v>
      </c>
      <c r="AD45" s="248">
        <v>9366.7070000000003</v>
      </c>
      <c r="AE45" s="248">
        <v>31207.696</v>
      </c>
      <c r="AF45" s="248">
        <v>18596.146000000001</v>
      </c>
      <c r="AG45" s="248">
        <v>13678.326999999999</v>
      </c>
      <c r="AH45" s="248">
        <v>9415.7049999999999</v>
      </c>
      <c r="AI45" s="248">
        <v>30215.13</v>
      </c>
      <c r="AJ45" s="248">
        <v>8230.9580000000005</v>
      </c>
      <c r="AK45" s="248">
        <v>40901.516000000003</v>
      </c>
      <c r="AL45" s="248">
        <v>36123.063999999998</v>
      </c>
      <c r="AM45" s="248">
        <v>0</v>
      </c>
      <c r="AN45" s="248">
        <v>906.47299999999996</v>
      </c>
      <c r="AO45" s="384">
        <f t="shared" ref="AO45:AO50" si="9">SUM(D45:AN45)</f>
        <v>677926.05700000003</v>
      </c>
      <c r="AP45" s="248"/>
      <c r="AQ45" s="248"/>
      <c r="AR45" s="248"/>
      <c r="AS45" s="248"/>
      <c r="AT45" s="248"/>
      <c r="AU45" s="248"/>
      <c r="AV45" s="248"/>
      <c r="AW45" s="248"/>
      <c r="AX45" s="248"/>
      <c r="AY45" s="248"/>
      <c r="AZ45" s="248"/>
      <c r="BA45" s="248"/>
      <c r="BB45" s="248"/>
      <c r="BC45" s="248"/>
      <c r="BD45" s="272">
        <f>$AO$52</f>
        <v>79995541.302000016</v>
      </c>
    </row>
    <row r="46" spans="1:57" ht="17.100000000000001" customHeight="1" x14ac:dyDescent="0.15">
      <c r="B46" s="420" t="s">
        <v>104</v>
      </c>
      <c r="C46" s="421" t="s">
        <v>28</v>
      </c>
      <c r="D46" s="248">
        <v>74143.259000000005</v>
      </c>
      <c r="E46" s="248">
        <v>1713.3989999999999</v>
      </c>
      <c r="F46" s="248">
        <v>271964.96399999998</v>
      </c>
      <c r="G46" s="248">
        <v>62254.536999999997</v>
      </c>
      <c r="H46" s="248">
        <v>119742.35799999999</v>
      </c>
      <c r="I46" s="248">
        <v>142836.78899999999</v>
      </c>
      <c r="J46" s="248">
        <v>8947.6090000000004</v>
      </c>
      <c r="K46" s="248">
        <v>414033.80699999997</v>
      </c>
      <c r="L46" s="248">
        <v>120149.85</v>
      </c>
      <c r="M46" s="248">
        <v>220742.304</v>
      </c>
      <c r="N46" s="248">
        <v>96960.436000000002</v>
      </c>
      <c r="O46" s="248">
        <v>331109.22499999998</v>
      </c>
      <c r="P46" s="248">
        <v>223169.09</v>
      </c>
      <c r="Q46" s="248">
        <v>565218.63199999998</v>
      </c>
      <c r="R46" s="248">
        <v>123138.428</v>
      </c>
      <c r="S46" s="248">
        <v>89828.645999999993</v>
      </c>
      <c r="T46" s="248">
        <v>424422.56199999998</v>
      </c>
      <c r="U46" s="248">
        <v>26061.289000000001</v>
      </c>
      <c r="V46" s="248">
        <v>2453360.122</v>
      </c>
      <c r="W46" s="248">
        <v>171221.255</v>
      </c>
      <c r="X46" s="248">
        <v>1308920.443</v>
      </c>
      <c r="Y46" s="248">
        <v>84283.930999999997</v>
      </c>
      <c r="Z46" s="248">
        <v>25150.86</v>
      </c>
      <c r="AA46" s="248">
        <v>182984.06700000001</v>
      </c>
      <c r="AB46" s="248">
        <v>3824063.9470000002</v>
      </c>
      <c r="AC46" s="248">
        <v>673245.30599999998</v>
      </c>
      <c r="AD46" s="248">
        <v>300565.99699999997</v>
      </c>
      <c r="AE46" s="248">
        <v>1237553.8030000001</v>
      </c>
      <c r="AF46" s="248">
        <v>648341.20499999996</v>
      </c>
      <c r="AG46" s="248">
        <v>544547.64599999995</v>
      </c>
      <c r="AH46" s="248">
        <v>1679717.92</v>
      </c>
      <c r="AI46" s="248">
        <v>1897055.7749999999</v>
      </c>
      <c r="AJ46" s="248">
        <v>125138.32399999999</v>
      </c>
      <c r="AK46" s="248">
        <v>1993859.4639999999</v>
      </c>
      <c r="AL46" s="248">
        <v>798675.21200000006</v>
      </c>
      <c r="AM46" s="248">
        <v>0</v>
      </c>
      <c r="AN46" s="248">
        <v>2729.2629999999999</v>
      </c>
      <c r="AO46" s="384">
        <f t="shared" si="9"/>
        <v>21267851.724000003</v>
      </c>
      <c r="AP46" s="248"/>
      <c r="AQ46" s="248"/>
      <c r="AR46" s="248"/>
      <c r="AS46" s="248"/>
      <c r="AT46" s="248"/>
      <c r="AU46" s="248"/>
      <c r="AV46" s="248"/>
      <c r="AW46" s="248"/>
      <c r="AX46" s="248"/>
      <c r="AY46" s="248"/>
      <c r="AZ46" s="248"/>
      <c r="BA46" s="248"/>
      <c r="BB46" s="248"/>
      <c r="BC46" s="248"/>
    </row>
    <row r="47" spans="1:57" ht="17.100000000000001" customHeight="1" x14ac:dyDescent="0.15">
      <c r="B47" s="420" t="s">
        <v>105</v>
      </c>
      <c r="C47" s="421" t="s">
        <v>29</v>
      </c>
      <c r="D47" s="248">
        <v>51412.485000000001</v>
      </c>
      <c r="E47" s="248">
        <v>1163.9780000000001</v>
      </c>
      <c r="F47" s="248">
        <v>192564.62599999999</v>
      </c>
      <c r="G47" s="248">
        <v>5241.3850000000002</v>
      </c>
      <c r="H47" s="248">
        <v>51543.748</v>
      </c>
      <c r="I47" s="248">
        <v>127295.238</v>
      </c>
      <c r="J47" s="248">
        <v>64106.41</v>
      </c>
      <c r="K47" s="248">
        <v>115207.102</v>
      </c>
      <c r="L47" s="248">
        <v>81684.971999999994</v>
      </c>
      <c r="M47" s="248">
        <v>396946.18800000002</v>
      </c>
      <c r="N47" s="248">
        <v>-11468.959000000001</v>
      </c>
      <c r="O47" s="248">
        <v>109025.66</v>
      </c>
      <c r="P47" s="248">
        <v>65504.345999999998</v>
      </c>
      <c r="Q47" s="248">
        <v>85912.639999999999</v>
      </c>
      <c r="R47" s="248">
        <v>44951.851000000002</v>
      </c>
      <c r="S47" s="248">
        <v>74329.039000000004</v>
      </c>
      <c r="T47" s="248">
        <v>-95452.604999999996</v>
      </c>
      <c r="U47" s="248">
        <v>-5840.451</v>
      </c>
      <c r="V47" s="248">
        <v>-366656.283</v>
      </c>
      <c r="W47" s="248">
        <v>22938.639999999999</v>
      </c>
      <c r="X47" s="248">
        <v>126882.174</v>
      </c>
      <c r="Y47" s="248">
        <v>179670.86</v>
      </c>
      <c r="Z47" s="248">
        <v>38013.455000000002</v>
      </c>
      <c r="AA47" s="248">
        <v>10464.281999999999</v>
      </c>
      <c r="AB47" s="248">
        <v>186973.60200000001</v>
      </c>
      <c r="AC47" s="248">
        <v>324670.54300000001</v>
      </c>
      <c r="AD47" s="248">
        <v>1885891.446</v>
      </c>
      <c r="AE47" s="248">
        <v>90355.312000000005</v>
      </c>
      <c r="AF47" s="248">
        <v>322011.875</v>
      </c>
      <c r="AG47" s="248">
        <v>0</v>
      </c>
      <c r="AH47" s="248">
        <v>107670.34600000001</v>
      </c>
      <c r="AI47" s="248">
        <v>116129.30899999999</v>
      </c>
      <c r="AJ47" s="248">
        <v>-1954.4059999999999</v>
      </c>
      <c r="AK47" s="248">
        <v>213705.677</v>
      </c>
      <c r="AL47" s="248">
        <v>102680.401</v>
      </c>
      <c r="AM47" s="248">
        <v>0</v>
      </c>
      <c r="AN47" s="248">
        <v>263196.94400000002</v>
      </c>
      <c r="AO47" s="384">
        <f t="shared" si="9"/>
        <v>4976771.8299999991</v>
      </c>
      <c r="AP47" s="248"/>
      <c r="AQ47" s="248"/>
      <c r="AR47" s="248"/>
      <c r="AS47" s="248"/>
      <c r="AT47" s="248"/>
      <c r="AU47" s="248"/>
      <c r="AV47" s="248"/>
      <c r="AW47" s="248"/>
      <c r="AX47" s="248"/>
      <c r="AY47" s="248"/>
      <c r="AZ47" s="248"/>
      <c r="BA47" s="248"/>
      <c r="BB47" s="248"/>
      <c r="BC47" s="248"/>
    </row>
    <row r="48" spans="1:57" ht="17.100000000000001" customHeight="1" x14ac:dyDescent="0.15">
      <c r="B48" s="420" t="s">
        <v>106</v>
      </c>
      <c r="C48" s="421" t="s">
        <v>30</v>
      </c>
      <c r="D48" s="248">
        <v>44847.889000000003</v>
      </c>
      <c r="E48" s="248">
        <v>715.36</v>
      </c>
      <c r="F48" s="248">
        <v>128368.29</v>
      </c>
      <c r="G48" s="248">
        <v>29088.516</v>
      </c>
      <c r="H48" s="248">
        <v>39607.828000000001</v>
      </c>
      <c r="I48" s="248">
        <v>196617.16099999999</v>
      </c>
      <c r="J48" s="248">
        <v>23100.278999999999</v>
      </c>
      <c r="K48" s="248">
        <v>187752.51800000001</v>
      </c>
      <c r="L48" s="248">
        <v>58901.09</v>
      </c>
      <c r="M48" s="248">
        <v>123519.76300000001</v>
      </c>
      <c r="N48" s="248">
        <v>17207.867999999999</v>
      </c>
      <c r="O48" s="248">
        <v>91268.206999999995</v>
      </c>
      <c r="P48" s="248">
        <v>100887.76700000001</v>
      </c>
      <c r="Q48" s="248">
        <v>152426.315</v>
      </c>
      <c r="R48" s="248">
        <v>114211.193</v>
      </c>
      <c r="S48" s="248">
        <v>39722.966</v>
      </c>
      <c r="T48" s="248">
        <v>577419.745</v>
      </c>
      <c r="U48" s="248">
        <v>20739.776000000002</v>
      </c>
      <c r="V48" s="248">
        <v>1720441.129</v>
      </c>
      <c r="W48" s="248">
        <v>60653.836000000003</v>
      </c>
      <c r="X48" s="248">
        <v>201183.103</v>
      </c>
      <c r="Y48" s="248">
        <v>333079.25599999999</v>
      </c>
      <c r="Z48" s="248">
        <v>47320.728000000003</v>
      </c>
      <c r="AA48" s="248">
        <v>34378.771000000001</v>
      </c>
      <c r="AB48" s="248">
        <v>733866.85800000001</v>
      </c>
      <c r="AC48" s="248">
        <v>144510.80300000001</v>
      </c>
      <c r="AD48" s="248">
        <v>1655243.514</v>
      </c>
      <c r="AE48" s="248">
        <v>504653.18</v>
      </c>
      <c r="AF48" s="248">
        <v>305300.288</v>
      </c>
      <c r="AG48" s="248">
        <v>582224.96400000004</v>
      </c>
      <c r="AH48" s="248">
        <v>459641.78600000002</v>
      </c>
      <c r="AI48" s="248">
        <v>231749.486</v>
      </c>
      <c r="AJ48" s="248">
        <v>10401.960999999999</v>
      </c>
      <c r="AK48" s="248">
        <v>460443.01400000002</v>
      </c>
      <c r="AL48" s="248">
        <v>292024.65899999999</v>
      </c>
      <c r="AM48" s="248">
        <v>0</v>
      </c>
      <c r="AN48" s="248">
        <v>14524.259</v>
      </c>
      <c r="AO48" s="384">
        <f t="shared" si="9"/>
        <v>9738044.1259999983</v>
      </c>
      <c r="AP48" s="248"/>
      <c r="AQ48" s="248"/>
      <c r="AR48" s="248"/>
      <c r="AS48" s="248"/>
      <c r="AT48" s="248"/>
      <c r="AU48" s="248"/>
      <c r="AV48" s="248"/>
      <c r="AW48" s="248"/>
      <c r="AX48" s="248"/>
      <c r="AY48" s="248"/>
      <c r="AZ48" s="248"/>
      <c r="BA48" s="248"/>
      <c r="BB48" s="248"/>
      <c r="BC48" s="248"/>
    </row>
    <row r="49" spans="2:55" ht="17.100000000000001" customHeight="1" x14ac:dyDescent="0.15">
      <c r="B49" s="420" t="s">
        <v>107</v>
      </c>
      <c r="C49" s="421" t="s">
        <v>245</v>
      </c>
      <c r="D49" s="248">
        <v>9570.0810000000001</v>
      </c>
      <c r="E49" s="248">
        <v>387.286</v>
      </c>
      <c r="F49" s="248">
        <v>122601.38800000001</v>
      </c>
      <c r="G49" s="248">
        <v>900.93899999999996</v>
      </c>
      <c r="H49" s="248">
        <v>23051.31</v>
      </c>
      <c r="I49" s="248">
        <v>3406.817</v>
      </c>
      <c r="J49" s="248">
        <v>197380.92300000001</v>
      </c>
      <c r="K49" s="248">
        <v>41857.623</v>
      </c>
      <c r="L49" s="248">
        <v>20395.100999999999</v>
      </c>
      <c r="M49" s="248">
        <v>55939.036999999997</v>
      </c>
      <c r="N49" s="248">
        <v>9378.8279999999995</v>
      </c>
      <c r="O49" s="248">
        <v>41928.885999999999</v>
      </c>
      <c r="P49" s="248">
        <v>10884.272999999999</v>
      </c>
      <c r="Q49" s="248">
        <v>20573.838</v>
      </c>
      <c r="R49" s="248">
        <v>-17035.611000000001</v>
      </c>
      <c r="S49" s="248">
        <v>-19322.93</v>
      </c>
      <c r="T49" s="248">
        <v>-28963.169000000002</v>
      </c>
      <c r="U49" s="248">
        <v>-6754.7179999999998</v>
      </c>
      <c r="V49" s="248">
        <v>-341450.08100000001</v>
      </c>
      <c r="W49" s="248">
        <v>15637.264999999999</v>
      </c>
      <c r="X49" s="248">
        <v>182244.71299999999</v>
      </c>
      <c r="Y49" s="248">
        <v>56180.874000000003</v>
      </c>
      <c r="Z49" s="248">
        <v>11782.753000000001</v>
      </c>
      <c r="AA49" s="248">
        <v>14985.673000000001</v>
      </c>
      <c r="AB49" s="248">
        <v>430234.03700000001</v>
      </c>
      <c r="AC49" s="248">
        <v>30869.973000000002</v>
      </c>
      <c r="AD49" s="248">
        <v>371046.03700000001</v>
      </c>
      <c r="AE49" s="248">
        <v>127744.74099999999</v>
      </c>
      <c r="AF49" s="248">
        <v>94498.430999999997</v>
      </c>
      <c r="AG49" s="248">
        <v>2792.2820000000002</v>
      </c>
      <c r="AH49" s="248">
        <v>40829.811000000002</v>
      </c>
      <c r="AI49" s="248">
        <v>43569.108999999997</v>
      </c>
      <c r="AJ49" s="248">
        <v>7615.2849999999999</v>
      </c>
      <c r="AK49" s="248">
        <v>262109.16800000001</v>
      </c>
      <c r="AL49" s="248">
        <v>138489.117</v>
      </c>
      <c r="AM49" s="248">
        <v>0</v>
      </c>
      <c r="AN49" s="248">
        <v>14919.444</v>
      </c>
      <c r="AO49" s="384">
        <f t="shared" si="9"/>
        <v>1990278.534</v>
      </c>
      <c r="AP49" s="248"/>
      <c r="AQ49" s="248"/>
      <c r="AR49" s="248"/>
      <c r="AS49" s="248"/>
      <c r="AT49" s="248"/>
      <c r="AU49" s="248"/>
      <c r="AV49" s="248"/>
      <c r="AW49" s="248"/>
      <c r="AX49" s="248"/>
      <c r="AY49" s="248"/>
      <c r="AZ49" s="248"/>
      <c r="BA49" s="248"/>
      <c r="BB49" s="248"/>
      <c r="BC49" s="248"/>
    </row>
    <row r="50" spans="2:55" ht="17.100000000000001" customHeight="1" thickBot="1" x14ac:dyDescent="0.2">
      <c r="B50" s="420" t="s">
        <v>108</v>
      </c>
      <c r="C50" s="421" t="s">
        <v>31</v>
      </c>
      <c r="D50" s="248">
        <v>-9085.4210000000003</v>
      </c>
      <c r="E50" s="248">
        <v>-0.10100000000000001</v>
      </c>
      <c r="F50" s="248">
        <v>-6074.02</v>
      </c>
      <c r="G50" s="248">
        <v>-0.58399999999999996</v>
      </c>
      <c r="H50" s="248">
        <v>-1.081</v>
      </c>
      <c r="I50" s="248">
        <v>-2.573</v>
      </c>
      <c r="J50" s="248">
        <v>-3635.623</v>
      </c>
      <c r="K50" s="248">
        <v>-2.5049999999999999</v>
      </c>
      <c r="L50" s="248">
        <v>-3.4660000000000002</v>
      </c>
      <c r="M50" s="248">
        <v>-8.2799999999999994</v>
      </c>
      <c r="N50" s="248">
        <v>-2.843</v>
      </c>
      <c r="O50" s="248">
        <v>-8.7089999999999996</v>
      </c>
      <c r="P50" s="248">
        <v>-4.8040000000000003</v>
      </c>
      <c r="Q50" s="248">
        <v>-10.186</v>
      </c>
      <c r="R50" s="248">
        <v>-3.0089999999999999</v>
      </c>
      <c r="S50" s="248">
        <v>-2.89</v>
      </c>
      <c r="T50" s="248">
        <v>-10.949</v>
      </c>
      <c r="U50" s="248">
        <v>-0.68500000000000005</v>
      </c>
      <c r="V50" s="248">
        <v>-74.106999999999999</v>
      </c>
      <c r="W50" s="248">
        <v>-1.7330000000000001</v>
      </c>
      <c r="X50" s="248">
        <v>-13876.145</v>
      </c>
      <c r="Y50" s="248">
        <v>-293.34199999999998</v>
      </c>
      <c r="Z50" s="248">
        <v>-8582.5949999999993</v>
      </c>
      <c r="AA50" s="248">
        <v>-1.0109999999999999</v>
      </c>
      <c r="AB50" s="248">
        <v>-5218.22</v>
      </c>
      <c r="AC50" s="248">
        <v>-24571.315999999999</v>
      </c>
      <c r="AD50" s="248">
        <v>-1261.0540000000001</v>
      </c>
      <c r="AE50" s="248">
        <v>-12712.236000000001</v>
      </c>
      <c r="AF50" s="248">
        <v>-17.22</v>
      </c>
      <c r="AG50" s="248">
        <v>0</v>
      </c>
      <c r="AH50" s="248">
        <v>-7577.2669999999998</v>
      </c>
      <c r="AI50" s="248">
        <v>-49393.792999999998</v>
      </c>
      <c r="AJ50" s="248">
        <v>-3809.299</v>
      </c>
      <c r="AK50" s="248">
        <v>-145.80699999999999</v>
      </c>
      <c r="AL50" s="248">
        <v>-10.298999999999999</v>
      </c>
      <c r="AM50" s="248">
        <v>0</v>
      </c>
      <c r="AN50" s="248">
        <v>-1343.1690000000001</v>
      </c>
      <c r="AO50" s="384">
        <f t="shared" si="9"/>
        <v>-147746.342</v>
      </c>
      <c r="AP50" s="248"/>
      <c r="AQ50" s="248"/>
      <c r="AR50" s="248"/>
      <c r="AS50" s="248"/>
      <c r="AT50" s="248"/>
      <c r="AU50" s="248"/>
      <c r="AV50" s="248"/>
      <c r="AW50" s="248"/>
      <c r="AX50" s="248"/>
      <c r="AY50" s="248"/>
      <c r="AZ50" s="248"/>
      <c r="BA50" s="248"/>
      <c r="BB50" s="248"/>
      <c r="BC50" s="248"/>
    </row>
    <row r="51" spans="2:55" ht="24" customHeight="1" thickBot="1" x14ac:dyDescent="0.2">
      <c r="B51" s="422" t="s">
        <v>109</v>
      </c>
      <c r="C51" s="423" t="s">
        <v>32</v>
      </c>
      <c r="D51" s="383">
        <f>SUM(D45:D50)</f>
        <v>172540.67200000002</v>
      </c>
      <c r="E51" s="383">
        <f t="shared" ref="E51:AO51" si="10">SUM(E45:E50)</f>
        <v>4123.8969999999999</v>
      </c>
      <c r="F51" s="383">
        <f t="shared" si="10"/>
        <v>720454.96499999997</v>
      </c>
      <c r="G51" s="383">
        <f t="shared" si="10"/>
        <v>99486.153999999995</v>
      </c>
      <c r="H51" s="383">
        <f t="shared" si="10"/>
        <v>240501.69699999999</v>
      </c>
      <c r="I51" s="383">
        <f t="shared" si="10"/>
        <v>482092.136</v>
      </c>
      <c r="J51" s="383">
        <f t="shared" si="10"/>
        <v>291343.49400000001</v>
      </c>
      <c r="K51" s="383">
        <f t="shared" si="10"/>
        <v>782616.56799999997</v>
      </c>
      <c r="L51" s="383">
        <f t="shared" si="10"/>
        <v>287800.91000000003</v>
      </c>
      <c r="M51" s="383">
        <f t="shared" si="10"/>
        <v>810680.79600000009</v>
      </c>
      <c r="N51" s="383">
        <f t="shared" si="10"/>
        <v>116656.268</v>
      </c>
      <c r="O51" s="383">
        <f t="shared" si="10"/>
        <v>585517.99499999988</v>
      </c>
      <c r="P51" s="383">
        <f t="shared" si="10"/>
        <v>409764.83199999999</v>
      </c>
      <c r="Q51" s="383">
        <f t="shared" si="10"/>
        <v>843735.68599999999</v>
      </c>
      <c r="R51" s="383">
        <f t="shared" si="10"/>
        <v>275253.42700000003</v>
      </c>
      <c r="S51" s="383">
        <f t="shared" si="10"/>
        <v>190512.75599999999</v>
      </c>
      <c r="T51" s="383">
        <f t="shared" si="10"/>
        <v>906521.62800000003</v>
      </c>
      <c r="U51" s="383">
        <f t="shared" si="10"/>
        <v>35689.991000000002</v>
      </c>
      <c r="V51" s="383">
        <f t="shared" si="10"/>
        <v>3547597.7620000001</v>
      </c>
      <c r="W51" s="383">
        <f t="shared" si="10"/>
        <v>278281.69</v>
      </c>
      <c r="X51" s="383">
        <f t="shared" si="10"/>
        <v>1852041.9160000002</v>
      </c>
      <c r="Y51" s="383">
        <f t="shared" si="10"/>
        <v>660203.02999999991</v>
      </c>
      <c r="Z51" s="383">
        <f t="shared" si="10"/>
        <v>115749.36600000001</v>
      </c>
      <c r="AA51" s="383">
        <f t="shared" si="10"/>
        <v>249841.97000000003</v>
      </c>
      <c r="AB51" s="383">
        <f t="shared" si="10"/>
        <v>5277052.5350000011</v>
      </c>
      <c r="AC51" s="383">
        <f t="shared" si="10"/>
        <v>1197000.1609999998</v>
      </c>
      <c r="AD51" s="383">
        <f t="shared" si="10"/>
        <v>4220852.6469999999</v>
      </c>
      <c r="AE51" s="383">
        <f t="shared" si="10"/>
        <v>1978802.4959999998</v>
      </c>
      <c r="AF51" s="383">
        <f t="shared" si="10"/>
        <v>1388730.7250000001</v>
      </c>
      <c r="AG51" s="383">
        <f t="shared" si="10"/>
        <v>1143243.2189999998</v>
      </c>
      <c r="AH51" s="383">
        <f t="shared" si="10"/>
        <v>2289698.301</v>
      </c>
      <c r="AI51" s="383">
        <f t="shared" si="10"/>
        <v>2269325.0159999998</v>
      </c>
      <c r="AJ51" s="383">
        <f t="shared" si="10"/>
        <v>145622.82300000003</v>
      </c>
      <c r="AK51" s="383">
        <f t="shared" si="10"/>
        <v>2970873.0320000001</v>
      </c>
      <c r="AL51" s="383">
        <f t="shared" si="10"/>
        <v>1367982.1540000001</v>
      </c>
      <c r="AM51" s="383">
        <f t="shared" si="10"/>
        <v>0</v>
      </c>
      <c r="AN51" s="383">
        <f t="shared" si="10"/>
        <v>294933.21400000004</v>
      </c>
      <c r="AO51" s="389">
        <f t="shared" si="10"/>
        <v>38503125.929000005</v>
      </c>
      <c r="AP51" s="248"/>
      <c r="AQ51" s="248"/>
      <c r="AR51" s="248"/>
      <c r="AS51" s="248"/>
      <c r="AT51" s="248"/>
      <c r="AU51" s="248"/>
      <c r="AV51" s="248"/>
      <c r="AW51" s="248"/>
      <c r="AX51" s="248"/>
      <c r="AY51" s="248"/>
      <c r="AZ51" s="248"/>
      <c r="BA51" s="248"/>
      <c r="BB51" s="248"/>
      <c r="BC51" s="248"/>
    </row>
    <row r="52" spans="2:55" ht="36" customHeight="1" thickBot="1" x14ac:dyDescent="0.2">
      <c r="B52" s="424" t="s">
        <v>85</v>
      </c>
      <c r="C52" s="425" t="s">
        <v>260</v>
      </c>
      <c r="D52" s="383">
        <f>+D51+D44</f>
        <v>353563.04799999995</v>
      </c>
      <c r="E52" s="383">
        <f t="shared" ref="E52:AO52" si="11">+E51+E44</f>
        <v>7371.34</v>
      </c>
      <c r="F52" s="383">
        <f t="shared" si="11"/>
        <v>2083498.8579999995</v>
      </c>
      <c r="G52" s="383">
        <f t="shared" si="11"/>
        <v>227434.36300000001</v>
      </c>
      <c r="H52" s="383">
        <f t="shared" si="11"/>
        <v>611963.78299999994</v>
      </c>
      <c r="I52" s="383">
        <f t="shared" si="11"/>
        <v>1312228.014</v>
      </c>
      <c r="J52" s="383">
        <f t="shared" si="11"/>
        <v>720327.10100000002</v>
      </c>
      <c r="K52" s="383">
        <f t="shared" si="11"/>
        <v>1785636.5939999998</v>
      </c>
      <c r="L52" s="383">
        <f t="shared" si="11"/>
        <v>568155.07000000007</v>
      </c>
      <c r="M52" s="383">
        <f t="shared" si="11"/>
        <v>2828512.4300000006</v>
      </c>
      <c r="N52" s="383">
        <f t="shared" si="11"/>
        <v>627183.83600000013</v>
      </c>
      <c r="O52" s="383">
        <f t="shared" si="11"/>
        <v>1250049.4169999999</v>
      </c>
      <c r="P52" s="383">
        <f t="shared" si="11"/>
        <v>923212.23899999994</v>
      </c>
      <c r="Q52" s="383">
        <f t="shared" si="11"/>
        <v>1687623.2350000001</v>
      </c>
      <c r="R52" s="383">
        <f t="shared" si="11"/>
        <v>694804.59600000014</v>
      </c>
      <c r="S52" s="383">
        <f t="shared" si="11"/>
        <v>487407.03399999999</v>
      </c>
      <c r="T52" s="383">
        <f t="shared" si="11"/>
        <v>2681874.9650000008</v>
      </c>
      <c r="U52" s="383">
        <f t="shared" si="11"/>
        <v>115920.06499999997</v>
      </c>
      <c r="V52" s="383">
        <f t="shared" si="11"/>
        <v>16268026.640000001</v>
      </c>
      <c r="W52" s="383">
        <f t="shared" si="11"/>
        <v>597719.23399999994</v>
      </c>
      <c r="X52" s="383">
        <f t="shared" si="11"/>
        <v>3818894.8650000002</v>
      </c>
      <c r="Y52" s="383">
        <f t="shared" si="11"/>
        <v>1612066.676</v>
      </c>
      <c r="Z52" s="383">
        <f t="shared" si="11"/>
        <v>276560.85899999994</v>
      </c>
      <c r="AA52" s="383">
        <f t="shared" si="11"/>
        <v>389734.34700000007</v>
      </c>
      <c r="AB52" s="383">
        <f t="shared" si="11"/>
        <v>7470339.3970000008</v>
      </c>
      <c r="AC52" s="383">
        <f t="shared" si="11"/>
        <v>1907721.1439999999</v>
      </c>
      <c r="AD52" s="383">
        <f t="shared" si="11"/>
        <v>5206099.7369999997</v>
      </c>
      <c r="AE52" s="383">
        <f t="shared" si="11"/>
        <v>3840119.0829999996</v>
      </c>
      <c r="AF52" s="383">
        <f t="shared" si="11"/>
        <v>2597845.4070000001</v>
      </c>
      <c r="AG52" s="383">
        <f t="shared" si="11"/>
        <v>1575418.6679999998</v>
      </c>
      <c r="AH52" s="383">
        <f t="shared" si="11"/>
        <v>3563556.9529999997</v>
      </c>
      <c r="AI52" s="383">
        <f t="shared" si="11"/>
        <v>3812874.378</v>
      </c>
      <c r="AJ52" s="383">
        <f t="shared" si="11"/>
        <v>234776.57600000003</v>
      </c>
      <c r="AK52" s="383">
        <f t="shared" si="11"/>
        <v>4722352.5980000002</v>
      </c>
      <c r="AL52" s="383">
        <f t="shared" si="11"/>
        <v>2580946.5640000002</v>
      </c>
      <c r="AM52" s="383">
        <f t="shared" si="11"/>
        <v>99996.080999999991</v>
      </c>
      <c r="AN52" s="383">
        <f t="shared" si="11"/>
        <v>453726.10700000008</v>
      </c>
      <c r="AO52" s="389">
        <f t="shared" si="11"/>
        <v>79995541.302000016</v>
      </c>
      <c r="AP52" s="248"/>
      <c r="AQ52" s="248"/>
      <c r="AR52" s="248"/>
      <c r="AS52" s="248"/>
      <c r="AT52" s="248"/>
      <c r="AU52" s="248"/>
      <c r="AV52" s="248"/>
      <c r="AW52" s="248"/>
      <c r="AX52" s="248"/>
      <c r="AY52" s="248"/>
      <c r="AZ52" s="248"/>
      <c r="BA52" s="248"/>
      <c r="BB52" s="248"/>
      <c r="BC52" s="248"/>
    </row>
    <row r="53" spans="2:55" ht="15.95" customHeight="1" x14ac:dyDescent="0.15">
      <c r="B53" s="240"/>
      <c r="C53" s="250"/>
      <c r="D53" s="242"/>
      <c r="E53" s="242"/>
      <c r="F53" s="242"/>
      <c r="G53" s="242"/>
      <c r="H53" s="242"/>
      <c r="I53" s="242"/>
      <c r="J53" s="242"/>
      <c r="K53" s="242"/>
      <c r="L53" s="242"/>
      <c r="M53" s="242"/>
      <c r="N53" s="242"/>
      <c r="O53" s="242"/>
      <c r="P53" s="242"/>
      <c r="Q53" s="242"/>
      <c r="R53" s="242"/>
      <c r="S53" s="242"/>
      <c r="T53" s="242"/>
      <c r="U53" s="242"/>
      <c r="V53" s="242"/>
      <c r="W53" s="242"/>
      <c r="X53" s="242"/>
      <c r="Y53" s="242"/>
      <c r="Z53" s="242"/>
      <c r="AA53" s="242"/>
      <c r="AB53" s="242"/>
      <c r="AC53" s="242"/>
      <c r="AD53" s="242"/>
      <c r="AE53" s="242"/>
      <c r="AF53" s="242"/>
      <c r="AG53" s="242"/>
      <c r="AH53" s="242"/>
      <c r="AI53" s="242"/>
      <c r="AJ53" s="242"/>
      <c r="AK53" s="242"/>
      <c r="AL53" s="242"/>
      <c r="AM53" s="242"/>
      <c r="AN53" s="242"/>
      <c r="AO53" s="242"/>
      <c r="AP53" s="242"/>
      <c r="AQ53" s="242"/>
      <c r="AR53" s="242"/>
      <c r="AS53" s="242"/>
      <c r="AT53" s="242"/>
      <c r="AU53" s="242"/>
      <c r="AV53" s="242"/>
      <c r="AW53" s="242"/>
      <c r="AX53" s="242"/>
      <c r="AY53" s="242"/>
      <c r="AZ53" s="242"/>
      <c r="BA53" s="242"/>
      <c r="BB53" s="242"/>
      <c r="BC53" s="242"/>
    </row>
  </sheetData>
  <mergeCells count="1">
    <mergeCell ref="B5:C6"/>
  </mergeCells>
  <phoneticPr fontId="6"/>
  <pageMargins left="0.7" right="0.7" top="0.75" bottom="0.75" header="0.3" footer="0.3"/>
  <pageSetup paperSize="8" scale="72" fitToWidth="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6">
    <pageSetUpPr fitToPage="1"/>
  </sheetPr>
  <dimension ref="A1:AO54"/>
  <sheetViews>
    <sheetView zoomScale="90" zoomScaleNormal="90" zoomScaleSheetLayoutView="100" workbookViewId="0">
      <pane xSplit="3" ySplit="6" topLeftCell="D7" activePane="bottomRight" state="frozen"/>
      <selection pane="topRight"/>
      <selection pane="bottomLeft"/>
      <selection pane="bottomRight"/>
    </sheetView>
  </sheetViews>
  <sheetFormatPr defaultColWidth="12.625" defaultRowHeight="13.5" x14ac:dyDescent="0.15"/>
  <cols>
    <col min="1" max="1" width="4.5" style="21" customWidth="1"/>
    <col min="2" max="2" width="4.875" style="21" customWidth="1"/>
    <col min="3" max="3" width="28.625" style="20" customWidth="1"/>
    <col min="4" max="16" width="11.625" style="21" customWidth="1"/>
    <col min="17" max="17" width="14" style="21" customWidth="1"/>
    <col min="18" max="16384" width="12.625" style="21"/>
  </cols>
  <sheetData>
    <row r="1" spans="1:41" ht="19.5" customHeight="1" x14ac:dyDescent="0.15"/>
    <row r="2" spans="1:41" ht="6.6" customHeight="1" x14ac:dyDescent="0.15"/>
    <row r="3" spans="1:41" s="23" customFormat="1" ht="6.6" customHeight="1" x14ac:dyDescent="0.15">
      <c r="B3" s="22"/>
      <c r="C3" s="29"/>
      <c r="D3" s="22"/>
      <c r="E3" s="22"/>
      <c r="F3" s="22"/>
      <c r="G3" s="22"/>
      <c r="H3" s="22"/>
      <c r="I3" s="22"/>
      <c r="J3" s="22"/>
      <c r="K3" s="22"/>
      <c r="L3" s="22"/>
      <c r="M3" s="22"/>
      <c r="N3" s="22"/>
      <c r="O3" s="22"/>
      <c r="P3" s="22"/>
    </row>
    <row r="4" spans="1:41" ht="6.6" customHeight="1" thickBot="1" x14ac:dyDescent="0.2">
      <c r="B4" s="24"/>
      <c r="C4" s="50"/>
      <c r="D4" s="24"/>
      <c r="E4" s="24"/>
      <c r="F4" s="24"/>
      <c r="G4" s="24"/>
      <c r="H4" s="24"/>
      <c r="I4" s="24"/>
      <c r="J4" s="24"/>
      <c r="K4" s="24"/>
      <c r="L4" s="24"/>
      <c r="M4" s="24"/>
      <c r="N4" s="24"/>
      <c r="O4" s="24"/>
      <c r="P4" s="24"/>
    </row>
    <row r="5" spans="1:41" s="25" customFormat="1" ht="15" customHeight="1" x14ac:dyDescent="0.15">
      <c r="B5" s="832" t="s">
        <v>250</v>
      </c>
      <c r="C5" s="833"/>
      <c r="D5" s="426" t="s">
        <v>37</v>
      </c>
      <c r="E5" s="426" t="s">
        <v>38</v>
      </c>
      <c r="F5" s="426" t="s">
        <v>39</v>
      </c>
      <c r="G5" s="426" t="s">
        <v>40</v>
      </c>
      <c r="H5" s="426" t="s">
        <v>41</v>
      </c>
      <c r="I5" s="426" t="s">
        <v>42</v>
      </c>
      <c r="J5" s="426" t="s">
        <v>43</v>
      </c>
      <c r="K5" s="426" t="s">
        <v>44</v>
      </c>
      <c r="L5" s="426" t="s">
        <v>45</v>
      </c>
      <c r="M5" s="426" t="s">
        <v>46</v>
      </c>
      <c r="N5" s="426" t="s">
        <v>47</v>
      </c>
      <c r="O5" s="426" t="s">
        <v>48</v>
      </c>
      <c r="P5" s="426" t="s">
        <v>49</v>
      </c>
      <c r="Q5" s="426" t="s">
        <v>50</v>
      </c>
      <c r="R5" s="426" t="s">
        <v>51</v>
      </c>
      <c r="S5" s="426" t="s">
        <v>52</v>
      </c>
      <c r="T5" s="426" t="s">
        <v>53</v>
      </c>
      <c r="U5" s="426" t="s">
        <v>54</v>
      </c>
      <c r="V5" s="426" t="s">
        <v>55</v>
      </c>
      <c r="W5" s="426" t="s">
        <v>56</v>
      </c>
      <c r="X5" s="426" t="s">
        <v>57</v>
      </c>
      <c r="Y5" s="426" t="s">
        <v>58</v>
      </c>
      <c r="Z5" s="426" t="s">
        <v>59</v>
      </c>
      <c r="AA5" s="426" t="s">
        <v>60</v>
      </c>
      <c r="AB5" s="426" t="s">
        <v>61</v>
      </c>
      <c r="AC5" s="426" t="s">
        <v>62</v>
      </c>
      <c r="AD5" s="426" t="s">
        <v>63</v>
      </c>
      <c r="AE5" s="426" t="s">
        <v>64</v>
      </c>
      <c r="AF5" s="426" t="s">
        <v>65</v>
      </c>
      <c r="AG5" s="426" t="s">
        <v>66</v>
      </c>
      <c r="AH5" s="426" t="s">
        <v>67</v>
      </c>
      <c r="AI5" s="426" t="s">
        <v>68</v>
      </c>
      <c r="AJ5" s="426" t="s">
        <v>69</v>
      </c>
      <c r="AK5" s="426" t="s">
        <v>70</v>
      </c>
      <c r="AL5" s="426" t="s">
        <v>71</v>
      </c>
      <c r="AM5" s="426" t="s">
        <v>72</v>
      </c>
      <c r="AN5" s="426" t="s">
        <v>73</v>
      </c>
      <c r="AO5" s="427" t="s">
        <v>74</v>
      </c>
    </row>
    <row r="6" spans="1:41" s="26" customFormat="1" ht="39" customHeight="1" thickBot="1" x14ac:dyDescent="0.2">
      <c r="B6" s="834"/>
      <c r="C6" s="835"/>
      <c r="D6" s="429" t="s">
        <v>235</v>
      </c>
      <c r="E6" s="429" t="s">
        <v>86</v>
      </c>
      <c r="F6" s="429" t="s">
        <v>87</v>
      </c>
      <c r="G6" s="429" t="s">
        <v>88</v>
      </c>
      <c r="H6" s="429" t="s">
        <v>89</v>
      </c>
      <c r="I6" s="429" t="s">
        <v>90</v>
      </c>
      <c r="J6" s="429" t="s">
        <v>91</v>
      </c>
      <c r="K6" s="429" t="s">
        <v>236</v>
      </c>
      <c r="L6" s="429" t="s">
        <v>237</v>
      </c>
      <c r="M6" s="429" t="s">
        <v>92</v>
      </c>
      <c r="N6" s="429" t="s">
        <v>93</v>
      </c>
      <c r="O6" s="429" t="s">
        <v>94</v>
      </c>
      <c r="P6" s="429" t="s">
        <v>1</v>
      </c>
      <c r="Q6" s="429" t="s">
        <v>2</v>
      </c>
      <c r="R6" s="429" t="s">
        <v>3</v>
      </c>
      <c r="S6" s="429" t="s">
        <v>95</v>
      </c>
      <c r="T6" s="429" t="s">
        <v>96</v>
      </c>
      <c r="U6" s="429" t="s">
        <v>116</v>
      </c>
      <c r="V6" s="429" t="s">
        <v>238</v>
      </c>
      <c r="W6" s="429" t="s">
        <v>4</v>
      </c>
      <c r="X6" s="429" t="s">
        <v>97</v>
      </c>
      <c r="Y6" s="429" t="s">
        <v>239</v>
      </c>
      <c r="Z6" s="429" t="s">
        <v>5</v>
      </c>
      <c r="AA6" s="429" t="s">
        <v>6</v>
      </c>
      <c r="AB6" s="429" t="s">
        <v>98</v>
      </c>
      <c r="AC6" s="429" t="s">
        <v>7</v>
      </c>
      <c r="AD6" s="429" t="s">
        <v>99</v>
      </c>
      <c r="AE6" s="429" t="s">
        <v>100</v>
      </c>
      <c r="AF6" s="429" t="s">
        <v>101</v>
      </c>
      <c r="AG6" s="429" t="s">
        <v>8</v>
      </c>
      <c r="AH6" s="429" t="s">
        <v>102</v>
      </c>
      <c r="AI6" s="429" t="s">
        <v>103</v>
      </c>
      <c r="AJ6" s="429" t="s">
        <v>240</v>
      </c>
      <c r="AK6" s="429" t="s">
        <v>241</v>
      </c>
      <c r="AL6" s="429" t="s">
        <v>242</v>
      </c>
      <c r="AM6" s="429" t="s">
        <v>243</v>
      </c>
      <c r="AN6" s="429" t="s">
        <v>244</v>
      </c>
      <c r="AO6" s="430" t="s">
        <v>26</v>
      </c>
    </row>
    <row r="7" spans="1:41" ht="17.45" customHeight="1" x14ac:dyDescent="0.2">
      <c r="A7" s="55">
        <v>1</v>
      </c>
      <c r="B7" s="420" t="s">
        <v>37</v>
      </c>
      <c r="C7" s="421" t="s">
        <v>235</v>
      </c>
      <c r="D7" s="143">
        <f>+'12生産者価格評価表'!D7/'12生産者価格評価表'!D$52</f>
        <v>9.5450659198978299E-2</v>
      </c>
      <c r="E7" s="143">
        <f>+'12生産者価格評価表'!E7/'12生産者価格評価表'!E$52</f>
        <v>3.4322117823896331E-5</v>
      </c>
      <c r="F7" s="143">
        <f>+'12生産者価格評価表'!F7/'12生産者価格評価表'!F$52</f>
        <v>0.17525007733889533</v>
      </c>
      <c r="G7" s="143">
        <f>+'12生産者価格評価表'!G7/'12生産者価格評価表'!G$52</f>
        <v>8.325857073761541E-3</v>
      </c>
      <c r="H7" s="143">
        <f>+'12生産者価格評価表'!H7/'12生産者価格評価表'!H$52</f>
        <v>1.2735768384515657E-2</v>
      </c>
      <c r="I7" s="143">
        <f>+'12生産者価格評価表'!I7/'12生産者価格評価表'!I$52</f>
        <v>1.6198076685779396E-3</v>
      </c>
      <c r="J7" s="143">
        <f>+'12生産者価格評価表'!J7/'12生産者価格評価表'!J$52</f>
        <v>0</v>
      </c>
      <c r="K7" s="143">
        <f>+'12生産者価格評価表'!K7/'12生産者価格評価表'!K$52</f>
        <v>7.8509630946777074E-3</v>
      </c>
      <c r="L7" s="143">
        <f>+'12生産者価格評価表'!L7/'12生産者価格評価表'!L$52</f>
        <v>1.5707683467473059E-4</v>
      </c>
      <c r="M7" s="143">
        <f>+'12生産者価格評価表'!M7/'12生産者価格評価表'!M$52</f>
        <v>8.5557340117469433E-8</v>
      </c>
      <c r="N7" s="143">
        <f>+'12生産者価格評価表'!N7/'12生産者価格評価表'!N$52</f>
        <v>1.4860076846750876E-6</v>
      </c>
      <c r="O7" s="143">
        <f>+'12生産者価格評価表'!O7/'12生産者価格評価表'!O$52</f>
        <v>0</v>
      </c>
      <c r="P7" s="143">
        <f>+'12生産者価格評価表'!P7/'12生産者価格評価表'!P$52</f>
        <v>0</v>
      </c>
      <c r="Q7" s="143">
        <f>+'12生産者価格評価表'!Q7/'12生産者価格評価表'!Q$52</f>
        <v>0</v>
      </c>
      <c r="R7" s="143">
        <f>+'12生産者価格評価表'!R7/'12生産者価格評価表'!R$52</f>
        <v>0</v>
      </c>
      <c r="S7" s="143">
        <f>+'12生産者価格評価表'!S7/'12生産者価格評価表'!S$52</f>
        <v>0</v>
      </c>
      <c r="T7" s="143">
        <f>+'12生産者価格評価表'!T7/'12生産者価格評価表'!T$52</f>
        <v>0</v>
      </c>
      <c r="U7" s="143">
        <f>+'12生産者価格評価表'!U7/'12生産者価格評価表'!U$52</f>
        <v>0</v>
      </c>
      <c r="V7" s="143">
        <f>+'12生産者価格評価表'!V7/'12生産者価格評価表'!V$52</f>
        <v>1.3707870348065769E-8</v>
      </c>
      <c r="W7" s="143">
        <f>+'12生産者価格評価表'!W7/'12生産者価格評価表'!W$52</f>
        <v>2.30735255208468E-3</v>
      </c>
      <c r="X7" s="143">
        <f>+'12生産者価格評価表'!X7/'12生産者価格評価表'!X$52</f>
        <v>8.4224078266160909E-4</v>
      </c>
      <c r="Y7" s="143">
        <f>+'12生産者価格評価表'!Y7/'12生産者価格評価表'!Y$52</f>
        <v>0</v>
      </c>
      <c r="Z7" s="143">
        <f>+'12生産者価格評価表'!Z7/'12生産者価格評価表'!Z$52</f>
        <v>0</v>
      </c>
      <c r="AA7" s="143">
        <f>+'12生産者価格評価表'!AA7/'12生産者価格評価表'!AA$52</f>
        <v>0</v>
      </c>
      <c r="AB7" s="143">
        <f>+'12生産者価格評価表'!AB7/'12生産者価格評価表'!AB$52</f>
        <v>1.1537802423623939E-4</v>
      </c>
      <c r="AC7" s="143">
        <f>+'12生産者価格評価表'!AC7/'12生産者価格評価表'!AC$52</f>
        <v>0</v>
      </c>
      <c r="AD7" s="143">
        <f>+'12生産者価格評価表'!AD7/'12生産者価格評価表'!AD$52</f>
        <v>4.6280327341335381E-6</v>
      </c>
      <c r="AE7" s="143">
        <f>+'12生産者価格評価表'!AE7/'12生産者価格評価表'!AE$52</f>
        <v>2.8576457559818856E-5</v>
      </c>
      <c r="AF7" s="143">
        <f>+'12生産者価格評価表'!AF7/'12生産者価格評価表'!AF$52</f>
        <v>0</v>
      </c>
      <c r="AG7" s="143">
        <f>+'12生産者価格評価表'!AG7/'12生産者価格評価表'!AG$52</f>
        <v>1.8900372710322615E-5</v>
      </c>
      <c r="AH7" s="143">
        <f>+'12生産者価格評価表'!AH7/'12生産者価格評価表'!AH$52</f>
        <v>1.6484467843441255E-3</v>
      </c>
      <c r="AI7" s="143">
        <f>+'12生産者価格評価表'!AI7/'12生産者価格評価表'!AI$52</f>
        <v>1.8917578406513135E-3</v>
      </c>
      <c r="AJ7" s="143">
        <f>+'12生産者価格評価表'!AJ7/'12生産者価格評価表'!AJ$52</f>
        <v>2.2590797133015517E-3</v>
      </c>
      <c r="AK7" s="143">
        <f>+'12生産者価格評価表'!AK7/'12生産者価格評価表'!AK$52</f>
        <v>7.3365974439674822E-6</v>
      </c>
      <c r="AL7" s="143">
        <f>+'12生産者価格評価表'!AL7/'12生産者価格評価表'!AL$52</f>
        <v>1.8077583104893758E-2</v>
      </c>
      <c r="AM7" s="143">
        <f>+'12生産者価格評価表'!AM7/'12生産者価格評価表'!AM$52</f>
        <v>0</v>
      </c>
      <c r="AN7" s="143">
        <f>+'12生産者価格評価表'!AN7/'12生産者価格評価表'!AN$52</f>
        <v>0</v>
      </c>
      <c r="AO7" s="145">
        <f>+'12生産者価格評価表'!AO7/'12生産者価格評価表'!AO$52</f>
        <v>6.1345264375094726E-3</v>
      </c>
    </row>
    <row r="8" spans="1:41" ht="17.45" customHeight="1" x14ac:dyDescent="0.2">
      <c r="A8" s="55">
        <v>2</v>
      </c>
      <c r="B8" s="420" t="s">
        <v>38</v>
      </c>
      <c r="C8" s="421" t="s">
        <v>86</v>
      </c>
      <c r="D8" s="143">
        <f>+'12生産者価格評価表'!D8/'12生産者価格評価表'!D$52</f>
        <v>1.4042757092647308E-5</v>
      </c>
      <c r="E8" s="143">
        <f>+'12生産者価格評価表'!E8/'12生産者価格評価表'!E$52</f>
        <v>2.4436533927345641E-3</v>
      </c>
      <c r="F8" s="143">
        <f>+'12生産者価格評価表'!F8/'12生産者価格評価表'!F$52</f>
        <v>2.0193051624893191E-4</v>
      </c>
      <c r="G8" s="143">
        <f>+'12生産者価格評価表'!G8/'12生産者価格評価表'!G$52</f>
        <v>2.6678466349431987E-4</v>
      </c>
      <c r="H8" s="143">
        <f>+'12生産者価格評価表'!H8/'12生産者価格評価表'!H$52</f>
        <v>1.2802816469941328E-3</v>
      </c>
      <c r="I8" s="143">
        <f>+'12生産者価格評価表'!I8/'12生産者価格評価表'!I$52</f>
        <v>4.1119530618403642E-3</v>
      </c>
      <c r="J8" s="143">
        <f>+'12生産者価格評価表'!J8/'12生産者価格評価表'!J$52</f>
        <v>0.47456993430544275</v>
      </c>
      <c r="K8" s="143">
        <f>+'12生産者価格評価表'!K8/'12生産者価格評価表'!K$52</f>
        <v>9.4123855080447576E-5</v>
      </c>
      <c r="L8" s="143">
        <f>+'12生産者価格評価表'!L8/'12生産者価格評価表'!L$52</f>
        <v>3.8893010318468153E-2</v>
      </c>
      <c r="M8" s="143">
        <f>+'12生産者価格評価表'!M8/'12生産者価格評価表'!M$52</f>
        <v>4.0273615484871662E-2</v>
      </c>
      <c r="N8" s="143">
        <f>+'12生産者価格評価表'!N8/'12生産者価格評価表'!N$52</f>
        <v>1.4198484541301216E-2</v>
      </c>
      <c r="O8" s="143">
        <f>+'12生産者価格評価表'!O8/'12生産者価格評価表'!O$52</f>
        <v>9.488184897893521E-5</v>
      </c>
      <c r="P8" s="143">
        <f>+'12生産者価格評価表'!P8/'12生産者価格評価表'!P$52</f>
        <v>3.0046178796379673E-5</v>
      </c>
      <c r="Q8" s="143">
        <f>+'12生産者価格評価表'!Q8/'12生産者価格評価表'!Q$52</f>
        <v>5.1970130643526012E-5</v>
      </c>
      <c r="R8" s="143">
        <f>+'12生産者価格評価表'!R8/'12生産者価格評価表'!R$52</f>
        <v>2.2858225307421537E-5</v>
      </c>
      <c r="S8" s="143">
        <f>+'12生産者価格評価表'!S8/'12生産者価格評価表'!S$52</f>
        <v>9.9557447092566984E-5</v>
      </c>
      <c r="T8" s="143">
        <f>+'12生産者価格評価表'!T8/'12生産者価格評価表'!T$52</f>
        <v>1.9031461446227411E-5</v>
      </c>
      <c r="U8" s="143">
        <f>+'12生産者価格評価表'!U8/'12生産者価格評価表'!U$52</f>
        <v>3.9423718404574749E-6</v>
      </c>
      <c r="V8" s="143">
        <f>+'12生産者価格評価表'!V8/'12生産者価格評価表'!V$52</f>
        <v>7.7771325803533347E-5</v>
      </c>
      <c r="W8" s="143">
        <f>+'12生産者価格評価表'!W8/'12生産者価格評価表'!W$52</f>
        <v>6.84783049829044E-4</v>
      </c>
      <c r="X8" s="143">
        <f>+'12生産者価格評価表'!X8/'12生産者価格評価表'!X$52</f>
        <v>1.6662370201175989E-3</v>
      </c>
      <c r="Y8" s="143">
        <f>+'12生産者価格評価表'!Y8/'12生産者価格評価表'!Y$52</f>
        <v>0.25217663391486173</v>
      </c>
      <c r="Z8" s="143">
        <f>+'12生産者価格評価表'!Z8/'12生産者価格評価表'!Z$52</f>
        <v>0</v>
      </c>
      <c r="AA8" s="143">
        <f>+'12生産者価格評価表'!AA8/'12生産者価格評価表'!AA$52</f>
        <v>1.1520667948724568E-6</v>
      </c>
      <c r="AB8" s="143">
        <f>+'12生産者価格評価表'!AB8/'12生産者価格評価表'!AB$52</f>
        <v>1.6961746082230911E-6</v>
      </c>
      <c r="AC8" s="143">
        <f>+'12生産者価格評価表'!AC8/'12生産者価格評価表'!AC$52</f>
        <v>7.5430311422915184E-7</v>
      </c>
      <c r="AD8" s="143">
        <f>+'12生産者価格評価表'!AD8/'12生産者価格評価表'!AD$52</f>
        <v>6.7267247592494593E-7</v>
      </c>
      <c r="AE8" s="143">
        <f>+'12生産者価格評価表'!AE8/'12生産者価格評価表'!AE$52</f>
        <v>4.2225253044320767E-6</v>
      </c>
      <c r="AF8" s="143">
        <f>+'12生産者価格評価表'!AF8/'12生産者価格評価表'!AF$52</f>
        <v>1.1932965647789987E-7</v>
      </c>
      <c r="AG8" s="143">
        <f>+'12生産者価格評価表'!AG8/'12生産者価格評価表'!AG$52</f>
        <v>4.7422314790039044E-6</v>
      </c>
      <c r="AH8" s="143">
        <f>+'12生産者価格評価表'!AH8/'12生産者価格評価表'!AH$52</f>
        <v>7.3981980217280969E-5</v>
      </c>
      <c r="AI8" s="143">
        <f>+'12生産者価格評価表'!AI8/'12生産者価格評価表'!AI$52</f>
        <v>5.2309617424274873E-6</v>
      </c>
      <c r="AJ8" s="143">
        <f>+'12生産者価格評価表'!AJ8/'12生産者価格評価表'!AJ$52</f>
        <v>3.3091035453213179E-5</v>
      </c>
      <c r="AK8" s="143">
        <f>+'12生産者価格評価表'!AK8/'12生産者価格評価表'!AK$52</f>
        <v>3.2056056141193716E-6</v>
      </c>
      <c r="AL8" s="143">
        <f>+'12生産者価格評価表'!AL8/'12生産者価格評価表'!AL$52</f>
        <v>-2.8985489681761575E-6</v>
      </c>
      <c r="AM8" s="143">
        <f>+'12生産者価格評価表'!AM8/'12生産者価格評価表'!AM$52</f>
        <v>0</v>
      </c>
      <c r="AN8" s="143">
        <f>+'12生産者価格評価表'!AN8/'12生産者価格評価表'!AN$52</f>
        <v>1.3237721848789272E-4</v>
      </c>
      <c r="AO8" s="146">
        <f>+'12生産者価格評価表'!AO8/'12生産者価格評価表'!AO$52</f>
        <v>1.1362238172357679E-2</v>
      </c>
    </row>
    <row r="9" spans="1:41" ht="17.45" customHeight="1" x14ac:dyDescent="0.2">
      <c r="A9" s="55">
        <v>3</v>
      </c>
      <c r="B9" s="420" t="s">
        <v>39</v>
      </c>
      <c r="C9" s="421" t="s">
        <v>87</v>
      </c>
      <c r="D9" s="143">
        <f>+'12生産者価格評価表'!D9/'12生産者価格評価表'!D$52</f>
        <v>0.10316012152944221</v>
      </c>
      <c r="E9" s="143">
        <f>+'12生産者価格評価表'!E9/'12生産者価格評価表'!E$52</f>
        <v>0</v>
      </c>
      <c r="F9" s="143">
        <f>+'12生産者価格評価表'!F9/'12生産者価格評価表'!F$52</f>
        <v>0.22138868242182644</v>
      </c>
      <c r="G9" s="143">
        <f>+'12生産者価格評価表'!G9/'12生産者価格評価表'!G$52</f>
        <v>2.9585678748114239E-3</v>
      </c>
      <c r="H9" s="143">
        <f>+'12生産者価格評価表'!H9/'12生産者価格評価表'!H$52</f>
        <v>1.3903584225669775E-3</v>
      </c>
      <c r="I9" s="143">
        <f>+'12生産者価格評価表'!I9/'12生産者価格評価表'!I$52</f>
        <v>1.0066696381319596E-2</v>
      </c>
      <c r="J9" s="143">
        <f>+'12生産者価格評価表'!J9/'12生産者価格評価表'!J$52</f>
        <v>5.5419267086551005E-6</v>
      </c>
      <c r="K9" s="143">
        <f>+'12生産者価格評価表'!K9/'12生産者価格評価表'!K$52</f>
        <v>1.6689846131143973E-5</v>
      </c>
      <c r="L9" s="143">
        <f>+'12生産者価格評価表'!L9/'12生産者価格評価表'!L$52</f>
        <v>5.982521637974646E-4</v>
      </c>
      <c r="M9" s="143">
        <f>+'12生産者価格評価表'!M9/'12生産者価格評価表'!M$52</f>
        <v>1.5425069212087568E-6</v>
      </c>
      <c r="N9" s="143">
        <f>+'12生産者価格評価表'!N9/'12生産者価格評価表'!N$52</f>
        <v>0</v>
      </c>
      <c r="O9" s="143">
        <f>+'12生産者価格評価表'!O9/'12生産者価格評価表'!O$52</f>
        <v>0</v>
      </c>
      <c r="P9" s="143">
        <f>+'12生産者価格評価表'!P9/'12生産者価格評価表'!P$52</f>
        <v>0</v>
      </c>
      <c r="Q9" s="143">
        <f>+'12生産者価格評価表'!Q9/'12生産者価格評価表'!Q$52</f>
        <v>0</v>
      </c>
      <c r="R9" s="143">
        <f>+'12生産者価格評価表'!R9/'12生産者価格評価表'!R$52</f>
        <v>0</v>
      </c>
      <c r="S9" s="143">
        <f>+'12生産者価格評価表'!S9/'12生産者価格評価表'!S$52</f>
        <v>0</v>
      </c>
      <c r="T9" s="143">
        <f>+'12生産者価格評価表'!T9/'12生産者価格評価表'!T$52</f>
        <v>0</v>
      </c>
      <c r="U9" s="143">
        <f>+'12生産者価格評価表'!U9/'12生産者価格評価表'!U$52</f>
        <v>0</v>
      </c>
      <c r="V9" s="143">
        <f>+'12生産者価格評価表'!V9/'12生産者価格評価表'!V$52</f>
        <v>0</v>
      </c>
      <c r="W9" s="143">
        <f>+'12生産者価格評価表'!W9/'12生産者価格評価表'!W$52</f>
        <v>3.1515783545958305E-3</v>
      </c>
      <c r="X9" s="143">
        <f>+'12生産者価格評価表'!X9/'12生産者価格評価表'!X$52</f>
        <v>1.7880827415760763E-5</v>
      </c>
      <c r="Y9" s="143">
        <f>+'12生産者価格評価表'!Y9/'12生産者価格評価表'!Y$52</f>
        <v>0</v>
      </c>
      <c r="Z9" s="143">
        <f>+'12生産者価格評価表'!Z9/'12生産者価格評価表'!Z$52</f>
        <v>0</v>
      </c>
      <c r="AA9" s="143">
        <f>+'12生産者価格評価表'!AA9/'12生産者価格評価表'!AA$52</f>
        <v>0</v>
      </c>
      <c r="AB9" s="143">
        <f>+'12生産者価格評価表'!AB9/'12生産者価格評価表'!AB$52</f>
        <v>1.4014597521773078E-4</v>
      </c>
      <c r="AC9" s="143">
        <f>+'12生産者価格評価表'!AC9/'12生産者価格評価表'!AC$52</f>
        <v>0</v>
      </c>
      <c r="AD9" s="143">
        <f>+'12生産者価格評価表'!AD9/'12生産者価格評価表'!AD$52</f>
        <v>0</v>
      </c>
      <c r="AE9" s="143">
        <f>+'12生産者価格評価表'!AE9/'12生産者価格評価表'!AE$52</f>
        <v>7.6650487559893208E-5</v>
      </c>
      <c r="AF9" s="143">
        <f>+'12生産者価格評価表'!AF9/'12生産者価格評価表'!AF$52</f>
        <v>1.0624188770290441E-7</v>
      </c>
      <c r="AG9" s="143">
        <f>+'12生産者価格評価表'!AG9/'12生産者価格評価表'!AG$52</f>
        <v>7.1199994184656965E-4</v>
      </c>
      <c r="AH9" s="143">
        <f>+'12生産者価格評価表'!AH9/'12生産者価格評価表'!AH$52</f>
        <v>6.4887651032302729E-3</v>
      </c>
      <c r="AI9" s="143">
        <f>+'12生産者価格評価表'!AI9/'12生産者価格評価表'!AI$52</f>
        <v>6.7146799138526458E-3</v>
      </c>
      <c r="AJ9" s="143">
        <f>+'12生産者価格評価表'!AJ9/'12生産者価格評価表'!AJ$52</f>
        <v>1.6676152564726046E-3</v>
      </c>
      <c r="AK9" s="143">
        <f>+'12生産者価格評価表'!AK9/'12生産者価格評価表'!AK$52</f>
        <v>3.9111861337551056E-6</v>
      </c>
      <c r="AL9" s="143">
        <f>+'12生産者価格評価表'!AL9/'12生産者価格評価表'!AL$52</f>
        <v>0.12362164968867598</v>
      </c>
      <c r="AM9" s="143">
        <f>+'12生産者価格評価表'!AM9/'12生産者価格評価表'!AM$52</f>
        <v>0</v>
      </c>
      <c r="AN9" s="143">
        <f>+'12生産者価格評価表'!AN9/'12生産者価格評価表'!AN$52</f>
        <v>3.8726138366113453E-3</v>
      </c>
      <c r="AO9" s="146">
        <f>+'12生産者価格評価表'!AO9/'12生産者価格評価表'!AO$52</f>
        <v>1.1090828683195849E-2</v>
      </c>
    </row>
    <row r="10" spans="1:41" ht="17.45" customHeight="1" x14ac:dyDescent="0.2">
      <c r="A10" s="55">
        <v>4</v>
      </c>
      <c r="B10" s="420" t="s">
        <v>40</v>
      </c>
      <c r="C10" s="421" t="s">
        <v>88</v>
      </c>
      <c r="D10" s="143">
        <f>+'12生産者価格評価表'!D10/'12生産者価格評価表'!D$52</f>
        <v>2.8077736223158711E-3</v>
      </c>
      <c r="E10" s="143">
        <f>+'12生産者価格評価表'!E10/'12生産者価格評価表'!E$52</f>
        <v>2.5337319944541969E-3</v>
      </c>
      <c r="F10" s="143">
        <f>+'12生産者価格評価表'!F10/'12生産者価格評価表'!F$52</f>
        <v>9.7226451179557134E-4</v>
      </c>
      <c r="G10" s="143">
        <f>+'12生産者価格評価表'!G10/'12生産者価格評価表'!G$52</f>
        <v>0.18124567218542958</v>
      </c>
      <c r="H10" s="143">
        <f>+'12生産者価格評価表'!H10/'12生産者価格評価表'!H$52</f>
        <v>3.4479360684650196E-3</v>
      </c>
      <c r="I10" s="143">
        <f>+'12生産者価格評価表'!I10/'12生産者価格評価表'!I$52</f>
        <v>1.5450798019619174E-3</v>
      </c>
      <c r="J10" s="143">
        <f>+'12生産者価格評価表'!J10/'12生産者価格評価表'!J$52</f>
        <v>4.6567732844470604E-5</v>
      </c>
      <c r="K10" s="143">
        <f>+'12生産者価格評価表'!K10/'12生産者価格評価表'!K$52</f>
        <v>3.9789647142502507E-3</v>
      </c>
      <c r="L10" s="143">
        <f>+'12生産者価格評価表'!L10/'12生産者価格評価表'!L$52</f>
        <v>4.7152549391137177E-3</v>
      </c>
      <c r="M10" s="143">
        <f>+'12生産者価格評価表'!M10/'12生産者価格評価表'!M$52</f>
        <v>3.889800830749751E-4</v>
      </c>
      <c r="N10" s="143">
        <f>+'12生産者価格評価表'!N10/'12生産者価格評価表'!N$52</f>
        <v>1.7851129696524893E-3</v>
      </c>
      <c r="O10" s="143">
        <f>+'12生産者価格評価表'!O10/'12生産者価格評価表'!O$52</f>
        <v>1.2088458099732869E-3</v>
      </c>
      <c r="P10" s="143">
        <f>+'12生産者価格評価表'!P10/'12生産者価格評価表'!P$52</f>
        <v>1.2432655802345793E-3</v>
      </c>
      <c r="Q10" s="143">
        <f>+'12生産者価格評価表'!Q10/'12生産者価格評価表'!Q$52</f>
        <v>1.1257506774016417E-3</v>
      </c>
      <c r="R10" s="143">
        <f>+'12生産者価格評価表'!R10/'12生産者価格評価表'!R$52</f>
        <v>1.3731745666230449E-3</v>
      </c>
      <c r="S10" s="143">
        <f>+'12生産者価格評価表'!S10/'12生産者価格評価表'!S$52</f>
        <v>3.9166094595179763E-3</v>
      </c>
      <c r="T10" s="143">
        <f>+'12生産者価格評価表'!T10/'12生産者価格評価表'!T$52</f>
        <v>1.7098410850037518E-3</v>
      </c>
      <c r="U10" s="143">
        <f>+'12生産者価格評価表'!U10/'12生産者価格評価表'!U$52</f>
        <v>1.4740847496936794E-3</v>
      </c>
      <c r="V10" s="143">
        <f>+'12生産者価格評価表'!V10/'12生産者価格評価表'!V$52</f>
        <v>1.8464434970952321E-3</v>
      </c>
      <c r="W10" s="143">
        <f>+'12生産者価格評価表'!W10/'12生産者価格評価表'!W$52</f>
        <v>6.1896301633820273E-3</v>
      </c>
      <c r="X10" s="143">
        <f>+'12生産者価格評価表'!X10/'12生産者価格評価表'!X$52</f>
        <v>3.7767716865386913E-3</v>
      </c>
      <c r="Y10" s="143">
        <f>+'12生産者価格評価表'!Y10/'12生産者価格評価表'!Y$52</f>
        <v>1.7017720425851666E-4</v>
      </c>
      <c r="Z10" s="143">
        <f>+'12生産者価格評価表'!Z10/'12生産者価格評価表'!Z$52</f>
        <v>9.7501505084636746E-4</v>
      </c>
      <c r="AA10" s="143">
        <f>+'12生産者価格評価表'!AA10/'12生産者価格評価表'!AA$52</f>
        <v>2.7343009621884824E-3</v>
      </c>
      <c r="AB10" s="143">
        <f>+'12生産者価格評価表'!AB10/'12生産者価格評価表'!AB$52</f>
        <v>4.2407367746533989E-3</v>
      </c>
      <c r="AC10" s="143">
        <f>+'12生産者価格評価表'!AC10/'12生産者価格評価表'!AC$52</f>
        <v>1.2738989697961855E-3</v>
      </c>
      <c r="AD10" s="143">
        <f>+'12生産者価格評価表'!AD10/'12生産者価格評価表'!AD$52</f>
        <v>4.7671964145469081E-5</v>
      </c>
      <c r="AE10" s="143">
        <f>+'12生産者価格評価表'!AE10/'12生産者価格評価表'!AE$52</f>
        <v>1.6731270205768251E-3</v>
      </c>
      <c r="AF10" s="143">
        <f>+'12生産者価格評価表'!AF10/'12生産者価格評価表'!AF$52</f>
        <v>8.97748570302051E-4</v>
      </c>
      <c r="AG10" s="143">
        <f>+'12生産者価格評価表'!AG10/'12生産者価格評価表'!AG$52</f>
        <v>4.4069790088332259E-3</v>
      </c>
      <c r="AH10" s="143">
        <f>+'12生産者価格評価表'!AH10/'12生産者価格評価表'!AH$52</f>
        <v>4.2765136634537187E-4</v>
      </c>
      <c r="AI10" s="143">
        <f>+'12生産者価格評価表'!AI10/'12生産者価格評価表'!AI$52</f>
        <v>3.4585340854888244E-3</v>
      </c>
      <c r="AJ10" s="143">
        <f>+'12生産者価格評価表'!AJ10/'12生産者価格評価表'!AJ$52</f>
        <v>2.0698547030518065E-2</v>
      </c>
      <c r="AK10" s="143">
        <f>+'12生産者価格評価表'!AK10/'12生産者価格評価表'!AK$52</f>
        <v>1.7187638643157497E-3</v>
      </c>
      <c r="AL10" s="143">
        <f>+'12生産者価格評価表'!AL10/'12生産者価格評価表'!AL$52</f>
        <v>3.5578082584432772E-3</v>
      </c>
      <c r="AM10" s="143">
        <f>+'12生産者価格評価表'!AM10/'12生産者価格評価表'!AM$52</f>
        <v>2.006094618848113E-2</v>
      </c>
      <c r="AN10" s="143">
        <f>+'12生産者価格評価表'!AN10/'12生産者価格評価表'!AN$52</f>
        <v>2.1227123260950023E-4</v>
      </c>
      <c r="AO10" s="146">
        <f>+'12生産者価格評価表'!AO10/'12生産者価格評価表'!AO$52</f>
        <v>2.6428006806263633E-3</v>
      </c>
    </row>
    <row r="11" spans="1:41" ht="17.45" customHeight="1" x14ac:dyDescent="0.2">
      <c r="A11" s="55">
        <v>5</v>
      </c>
      <c r="B11" s="420" t="s">
        <v>41</v>
      </c>
      <c r="C11" s="421" t="s">
        <v>89</v>
      </c>
      <c r="D11" s="143">
        <f>+'12生産者価格評価表'!D11/'12生産者価格評価表'!D$52</f>
        <v>3.4835563472119406E-2</v>
      </c>
      <c r="E11" s="143">
        <f>+'12生産者価格評価表'!E11/'12生産者価格評価表'!E$52</f>
        <v>7.6607509625115653E-4</v>
      </c>
      <c r="F11" s="143">
        <f>+'12生産者価格評価表'!F11/'12生産者価格評価表'!F$52</f>
        <v>1.327382728999797E-2</v>
      </c>
      <c r="G11" s="143">
        <f>+'12生産者価格評価表'!G11/'12生産者価格評価表'!G$52</f>
        <v>5.7845216643889466E-3</v>
      </c>
      <c r="H11" s="143">
        <f>+'12生産者価格評価表'!H11/'12生産者価格評価表'!H$52</f>
        <v>0.29662758980624188</v>
      </c>
      <c r="I11" s="143">
        <f>+'12生産者価格評価表'!I11/'12生産者価格評価表'!I$52</f>
        <v>1.9337912869767465E-2</v>
      </c>
      <c r="J11" s="143">
        <f>+'12生産者価格評価表'!J11/'12生産者価格評価表'!J$52</f>
        <v>4.5189192458274595E-5</v>
      </c>
      <c r="K11" s="143">
        <f>+'12生産者価格評価表'!K11/'12生産者価格評価表'!K$52</f>
        <v>5.6357475164960707E-3</v>
      </c>
      <c r="L11" s="143">
        <f>+'12生産者価格評価表'!L11/'12生産者価格評価表'!L$52</f>
        <v>2.9152834982181883E-2</v>
      </c>
      <c r="M11" s="143">
        <f>+'12生産者価格評価表'!M11/'12生産者価格評価表'!M$52</f>
        <v>3.8470716566729024E-4</v>
      </c>
      <c r="N11" s="143">
        <f>+'12生産者価格評価表'!N11/'12生産者価格評価表'!N$52</f>
        <v>3.1804454858431644E-3</v>
      </c>
      <c r="O11" s="143">
        <f>+'12生産者価格評価表'!O11/'12生産者価格評価表'!O$52</f>
        <v>5.1424031022927153E-3</v>
      </c>
      <c r="P11" s="143">
        <f>+'12生産者価格評価表'!P11/'12生産者価格評価表'!P$52</f>
        <v>1.5527924559934263E-3</v>
      </c>
      <c r="Q11" s="143">
        <f>+'12生産者価格評価表'!Q11/'12生産者価格評価表'!Q$52</f>
        <v>1.7081573305074815E-3</v>
      </c>
      <c r="R11" s="143">
        <f>+'12生産者価格評価表'!R11/'12生産者価格評価表'!R$52</f>
        <v>3.4938197213652275E-3</v>
      </c>
      <c r="S11" s="143">
        <f>+'12生産者価格評価表'!S11/'12生産者価格評価表'!S$52</f>
        <v>4.3138421346623412E-3</v>
      </c>
      <c r="T11" s="143">
        <f>+'12生産者価格評価表'!T11/'12生産者価格評価表'!T$52</f>
        <v>4.9429444597541092E-3</v>
      </c>
      <c r="U11" s="143">
        <f>+'12生産者価格評価表'!U11/'12生産者価格評価表'!U$52</f>
        <v>3.831036499160004E-3</v>
      </c>
      <c r="V11" s="143">
        <f>+'12生産者価格評価表'!V11/'12生産者価格評価表'!V$52</f>
        <v>1.0827064886094874E-3</v>
      </c>
      <c r="W11" s="143">
        <f>+'12生産者価格評価表'!W11/'12生産者価格評価表'!W$52</f>
        <v>7.0851680171965151E-2</v>
      </c>
      <c r="X11" s="143">
        <f>+'12生産者価格評価表'!X11/'12生産者価格評価表'!X$52</f>
        <v>4.6822043633295986E-2</v>
      </c>
      <c r="Y11" s="143">
        <f>+'12生産者価格評価表'!Y11/'12生産者価格評価表'!Y$52</f>
        <v>4.1534144335851281E-3</v>
      </c>
      <c r="Z11" s="143">
        <f>+'12生産者価格評価表'!Z11/'12生産者価格評価表'!Z$52</f>
        <v>4.4356638333987826E-3</v>
      </c>
      <c r="AA11" s="143">
        <f>+'12生産者価格評価表'!AA11/'12生産者価格評価表'!AA$52</f>
        <v>4.648763995132304E-3</v>
      </c>
      <c r="AB11" s="143">
        <f>+'12生産者価格評価表'!AB11/'12生産者価格評価表'!AB$52</f>
        <v>7.5709906865426982E-3</v>
      </c>
      <c r="AC11" s="143">
        <f>+'12生産者価格評価表'!AC11/'12生産者価格評価表'!AC$52</f>
        <v>4.5862143047044829E-3</v>
      </c>
      <c r="AD11" s="143">
        <f>+'12生産者価格評価表'!AD11/'12生産者価格評価表'!AD$52</f>
        <v>5.624765463458889E-4</v>
      </c>
      <c r="AE11" s="143">
        <f>+'12生産者価格評価表'!AE11/'12生産者価格評価表'!AE$52</f>
        <v>6.3575999786254552E-3</v>
      </c>
      <c r="AF11" s="143">
        <f>+'12生産者価格評価表'!AF11/'12生産者価格評価表'!AF$52</f>
        <v>9.3080161486298937E-3</v>
      </c>
      <c r="AG11" s="143">
        <f>+'12生産者価格評価表'!AG11/'12生産者価格評価表'!AG$52</f>
        <v>1.24320540297165E-3</v>
      </c>
      <c r="AH11" s="143">
        <f>+'12生産者価格評価表'!AH11/'12生産者価格評価表'!AH$52</f>
        <v>9.4832574435355175E-3</v>
      </c>
      <c r="AI11" s="143">
        <f>+'12生産者価格評価表'!AI11/'12生産者価格評価表'!AI$52</f>
        <v>5.863595225953179E-3</v>
      </c>
      <c r="AJ11" s="143">
        <f>+'12生産者価格評価表'!AJ11/'12生産者価格評価表'!AJ$52</f>
        <v>1.8592940890321184E-2</v>
      </c>
      <c r="AK11" s="143">
        <f>+'12生産者価格評価表'!AK11/'12生産者価格評価表'!AK$52</f>
        <v>3.62635606821327E-3</v>
      </c>
      <c r="AL11" s="143">
        <f>+'12生産者価格評価表'!AL11/'12生産者価格評価表'!AL$52</f>
        <v>5.1506258151263291E-3</v>
      </c>
      <c r="AM11" s="143">
        <f>+'12生産者価格評価表'!AM11/'12生産者価格評価表'!AM$52</f>
        <v>0.43243026694216152</v>
      </c>
      <c r="AN11" s="143">
        <f>+'12生産者価格評価表'!AN11/'12生産者価格評価表'!AN$52</f>
        <v>6.0359762370914216E-4</v>
      </c>
      <c r="AO11" s="146">
        <f>+'12生産者価格評価表'!AO11/'12生産者価格評価表'!AO$52</f>
        <v>1.0108768724336172E-2</v>
      </c>
    </row>
    <row r="12" spans="1:41" ht="17.45" customHeight="1" x14ac:dyDescent="0.2">
      <c r="A12" s="55">
        <v>6</v>
      </c>
      <c r="B12" s="420" t="s">
        <v>42</v>
      </c>
      <c r="C12" s="421" t="s">
        <v>90</v>
      </c>
      <c r="D12" s="143">
        <f>+'12生産者価格評価表'!D12/'12生産者価格評価表'!D$52</f>
        <v>3.9756165355832096E-2</v>
      </c>
      <c r="E12" s="143">
        <f>+'12生産者価格評価表'!E12/'12生産者価格評価表'!E$52</f>
        <v>9.2486576389096149E-3</v>
      </c>
      <c r="F12" s="143">
        <f>+'12生産者価格評価表'!F12/'12生産者価格評価表'!F$52</f>
        <v>1.0247666284058028E-2</v>
      </c>
      <c r="G12" s="143">
        <f>+'12生産者価格評価表'!G12/'12生産者価格評価表'!G$52</f>
        <v>0.14085587409673883</v>
      </c>
      <c r="H12" s="143">
        <f>+'12生産者価格評価表'!H12/'12生産者価格評価表'!H$52</f>
        <v>3.0104250466730646E-2</v>
      </c>
      <c r="I12" s="143">
        <f>+'12生産者価格評価表'!I12/'12生産者価格評価表'!I$52</f>
        <v>0.30724339268678347</v>
      </c>
      <c r="J12" s="143">
        <f>+'12生産者価格評価表'!J12/'12生産者価格評価表'!J$52</f>
        <v>2.8329074349237901E-3</v>
      </c>
      <c r="K12" s="143">
        <f>+'12生産者価格評価表'!K12/'12生産者価格評価表'!K$52</f>
        <v>0.161325494766378</v>
      </c>
      <c r="L12" s="143">
        <f>+'12生産者価格評価表'!L12/'12生産者価格評価表'!L$52</f>
        <v>2.8195231981296934E-2</v>
      </c>
      <c r="M12" s="143">
        <f>+'12生産者価格評価表'!M12/'12生産者価格評価表'!M$52</f>
        <v>4.5578003699987268E-3</v>
      </c>
      <c r="N12" s="143">
        <f>+'12生産者価格評価表'!N12/'12生産者価格評価表'!N$52</f>
        <v>5.7765009109705424E-3</v>
      </c>
      <c r="O12" s="143">
        <f>+'12生産者価格評価表'!O12/'12生産者価格評価表'!O$52</f>
        <v>6.7255685140645925E-3</v>
      </c>
      <c r="P12" s="143">
        <f>+'12生産者価格評価表'!P12/'12生産者価格評価表'!P$52</f>
        <v>5.5488974079772792E-3</v>
      </c>
      <c r="Q12" s="143">
        <f>+'12生産者価格評価表'!Q12/'12生産者価格評価表'!Q$52</f>
        <v>4.1095558867438797E-3</v>
      </c>
      <c r="R12" s="143">
        <f>+'12生産者価格評価表'!R12/'12生産者価格評価表'!R$52</f>
        <v>2.1549368104640455E-2</v>
      </c>
      <c r="S12" s="143">
        <f>+'12生産者価格評価表'!S12/'12生産者価格評価表'!S$52</f>
        <v>1.5164867317035887E-2</v>
      </c>
      <c r="T12" s="143">
        <f>+'12生産者価格評価表'!T12/'12生産者価格評価表'!T$52</f>
        <v>9.0634415538458895E-3</v>
      </c>
      <c r="U12" s="143">
        <f>+'12生産者価格評価表'!U12/'12生産者価格評価表'!U$52</f>
        <v>1.0650037161383583E-2</v>
      </c>
      <c r="V12" s="143">
        <f>+'12生産者価格評価表'!V12/'12生産者価格評価表'!V$52</f>
        <v>1.0913889430414651E-2</v>
      </c>
      <c r="W12" s="143">
        <f>+'12生産者価格評価表'!W12/'12生産者価格評価表'!W$52</f>
        <v>4.0698917846769517E-2</v>
      </c>
      <c r="X12" s="143">
        <f>+'12生産者価格評価表'!X12/'12生産者価格評価表'!X$52</f>
        <v>5.2303943172313542E-3</v>
      </c>
      <c r="Y12" s="143">
        <f>+'12生産者価格評価表'!Y12/'12生産者価格評価表'!Y$52</f>
        <v>1.6415710586898827E-3</v>
      </c>
      <c r="Z12" s="143">
        <f>+'12生産者価格評価表'!Z12/'12生産者価格評価表'!Z$52</f>
        <v>9.49469859724438E-3</v>
      </c>
      <c r="AA12" s="143">
        <f>+'12生産者価格評価表'!AA12/'12生産者価格評価表'!AA$52</f>
        <v>1.62288929592341E-2</v>
      </c>
      <c r="AB12" s="143">
        <f>+'12生産者価格評価表'!AB12/'12生産者価格評価表'!AB$52</f>
        <v>8.6048299259086523E-6</v>
      </c>
      <c r="AC12" s="143">
        <f>+'12生産者価格評価表'!AC12/'12生産者価格評価表'!AC$52</f>
        <v>2.3571054994817421E-5</v>
      </c>
      <c r="AD12" s="143">
        <f>+'12生産者価格評価表'!AD12/'12生産者価格評価表'!AD$52</f>
        <v>3.403930177144818E-5</v>
      </c>
      <c r="AE12" s="143">
        <f>+'12生産者価格評価表'!AE12/'12生産者価格評価表'!AE$52</f>
        <v>5.4888974910468952E-4</v>
      </c>
      <c r="AF12" s="143">
        <f>+'12生産者価格評価表'!AF12/'12生産者価格評価表'!AF$52</f>
        <v>7.7682297590235322E-4</v>
      </c>
      <c r="AG12" s="143">
        <f>+'12生産者価格評価表'!AG12/'12生産者価格評価表'!AG$52</f>
        <v>9.0195833581426129E-4</v>
      </c>
      <c r="AH12" s="143">
        <f>+'12生産者価格評価表'!AH12/'12生産者価格評価表'!AH$52</f>
        <v>1.7307608890066196E-2</v>
      </c>
      <c r="AI12" s="143">
        <f>+'12生産者価格評価表'!AI12/'12生産者価格評価表'!AI$52</f>
        <v>0.15162952766968921</v>
      </c>
      <c r="AJ12" s="143">
        <f>+'12生産者価格評価表'!AJ12/'12生産者価格評価表'!AJ$52</f>
        <v>2.2104590195573853E-3</v>
      </c>
      <c r="AK12" s="143">
        <f>+'12生産者価格評価表'!AK12/'12生産者価格評価表'!AK$52</f>
        <v>3.6316983207190828E-3</v>
      </c>
      <c r="AL12" s="143">
        <f>+'12生産者価格評価表'!AL12/'12生産者価格評価表'!AL$52</f>
        <v>9.2720129636903233E-3</v>
      </c>
      <c r="AM12" s="143">
        <f>+'12生産者価格評価表'!AM12/'12生産者価格評価表'!AM$52</f>
        <v>9.3294356205819717E-3</v>
      </c>
      <c r="AN12" s="143">
        <f>+'12生産者価格評価表'!AN12/'12生産者価格評価表'!AN$52</f>
        <v>3.6746904669516843E-3</v>
      </c>
      <c r="AO12" s="146">
        <f>+'12生産者価格評価表'!AO12/'12生産者価格評価表'!AO$52</f>
        <v>2.2544020274726378E-2</v>
      </c>
    </row>
    <row r="13" spans="1:41" ht="17.45" customHeight="1" x14ac:dyDescent="0.2">
      <c r="A13" s="55">
        <v>7</v>
      </c>
      <c r="B13" s="420" t="s">
        <v>43</v>
      </c>
      <c r="C13" s="421" t="s">
        <v>91</v>
      </c>
      <c r="D13" s="143">
        <f>+'12生産者価格評価表'!D13/'12生産者価格評価表'!D$52</f>
        <v>1.3537223494011739E-2</v>
      </c>
      <c r="E13" s="143">
        <f>+'12生産者価格評価表'!E13/'12生産者価格評価表'!E$52</f>
        <v>1.7635599497513341E-2</v>
      </c>
      <c r="F13" s="143">
        <f>+'12生産者価格評価表'!F13/'12生産者価格評価表'!F$52</f>
        <v>4.1842893105151881E-3</v>
      </c>
      <c r="G13" s="143">
        <f>+'12生産者価格評価表'!G13/'12生産者価格評価表'!G$52</f>
        <v>4.5399911709911658E-3</v>
      </c>
      <c r="H13" s="143">
        <f>+'12生産者価格評価表'!H13/'12生産者価格評価表'!H$52</f>
        <v>2.6197841188258689E-3</v>
      </c>
      <c r="I13" s="143">
        <f>+'12生産者価格評価表'!I13/'12生産者価格評価表'!I$52</f>
        <v>1.8893245484393386E-2</v>
      </c>
      <c r="J13" s="143">
        <f>+'12生産者価格評価表'!J13/'12生産者価格評価表'!J$52</f>
        <v>6.6509509268067923E-2</v>
      </c>
      <c r="K13" s="143">
        <f>+'12生産者価格評価表'!K13/'12生産者価格評価表'!K$52</f>
        <v>1.2762328055201137E-3</v>
      </c>
      <c r="L13" s="143">
        <f>+'12生産者価格評価表'!L13/'12生産者価格評価表'!L$52</f>
        <v>2.237539832215173E-2</v>
      </c>
      <c r="M13" s="143">
        <f>+'12生産者価格評価表'!M13/'12生産者価格評価表'!M$52</f>
        <v>2.1904403651498178E-2</v>
      </c>
      <c r="N13" s="143">
        <f>+'12生産者価格評価表'!N13/'12生産者価格評価表'!N$52</f>
        <v>5.6886638258323982E-3</v>
      </c>
      <c r="O13" s="143">
        <f>+'12生産者価格評価表'!O13/'12生産者価格評価表'!O$52</f>
        <v>3.0411829710888945E-3</v>
      </c>
      <c r="P13" s="143">
        <f>+'12生産者価格評価表'!P13/'12生産者価格評価表'!P$52</f>
        <v>6.7283445101728122E-4</v>
      </c>
      <c r="Q13" s="143">
        <f>+'12生産者価格評価表'!Q13/'12生産者価格評価表'!Q$52</f>
        <v>1.0820578682065845E-3</v>
      </c>
      <c r="R13" s="143">
        <f>+'12生産者価格評価表'!R13/'12生産者価格評価表'!R$52</f>
        <v>5.1253403050316026E-4</v>
      </c>
      <c r="S13" s="143">
        <f>+'12生産者価格評価表'!S13/'12生産者価格評価表'!S$52</f>
        <v>1.1013505398036584E-3</v>
      </c>
      <c r="T13" s="143">
        <f>+'12生産者価格評価表'!T13/'12生産者価格評価表'!T$52</f>
        <v>8.9525202753067178E-4</v>
      </c>
      <c r="U13" s="143">
        <f>+'12生産者価格評価表'!U13/'12生産者価格評価表'!U$52</f>
        <v>3.4943044588527458E-4</v>
      </c>
      <c r="V13" s="143">
        <f>+'12生産者価格評価表'!V13/'12生産者価格評価表'!V$52</f>
        <v>1.3405225158888722E-3</v>
      </c>
      <c r="W13" s="143">
        <f>+'12生産者価格評価表'!W13/'12生産者価格評価表'!W$52</f>
        <v>1.5886723163404176E-3</v>
      </c>
      <c r="X13" s="143">
        <f>+'12生産者価格評価表'!X13/'12生産者価格評価表'!X$52</f>
        <v>8.7083159331750801E-3</v>
      </c>
      <c r="Y13" s="143">
        <f>+'12生産者価格評価表'!Y13/'12生産者価格評価表'!Y$52</f>
        <v>3.6429162561511817E-2</v>
      </c>
      <c r="Z13" s="143">
        <f>+'12生産者価格評価表'!Z13/'12生産者価格評価表'!Z$52</f>
        <v>1.4744512346195747E-2</v>
      </c>
      <c r="AA13" s="143">
        <f>+'12生産者価格評価表'!AA13/'12生産者価格評価表'!AA$52</f>
        <v>1.1753931967407531E-2</v>
      </c>
      <c r="AB13" s="143">
        <f>+'12生産者価格評価表'!AB13/'12生産者価格評価表'!AB$52</f>
        <v>1.2728808551614994E-3</v>
      </c>
      <c r="AC13" s="143">
        <f>+'12生産者価格評価表'!AC13/'12生産者価格評価表'!AC$52</f>
        <v>4.0299915027832811E-4</v>
      </c>
      <c r="AD13" s="143">
        <f>+'12生産者価格評価表'!AD13/'12生産者価格評価表'!AD$52</f>
        <v>3.8398630471723517E-4</v>
      </c>
      <c r="AE13" s="143">
        <f>+'12生産者価格評価表'!AE13/'12生産者価格評価表'!AE$52</f>
        <v>7.401458180248835E-2</v>
      </c>
      <c r="AF13" s="143">
        <f>+'12生産者価格評価表'!AF13/'12生産者価格評価表'!AF$52</f>
        <v>6.8726375910943495E-4</v>
      </c>
      <c r="AG13" s="143">
        <f>+'12生産者価格評価表'!AG13/'12生産者価格評価表'!AG$52</f>
        <v>7.6111444173898798E-3</v>
      </c>
      <c r="AH13" s="143">
        <f>+'12生産者価格評価表'!AH13/'12生産者価格評価表'!AH$52</f>
        <v>3.2244409592855467E-3</v>
      </c>
      <c r="AI13" s="143">
        <f>+'12生産者価格評価表'!AI13/'12生産者価格評価表'!AI$52</f>
        <v>1.9985560090749993E-3</v>
      </c>
      <c r="AJ13" s="143">
        <f>+'12生産者価格評価表'!AJ13/'12生産者価格評価表'!AJ$52</f>
        <v>3.1373913554306196E-3</v>
      </c>
      <c r="AK13" s="143">
        <f>+'12生産者価格評価表'!AK13/'12生産者価格評価表'!AK$52</f>
        <v>1.9023136908083965E-3</v>
      </c>
      <c r="AL13" s="143">
        <f>+'12生産者価格評価表'!AL13/'12生産者価格評価表'!AL$52</f>
        <v>3.676249687748281E-3</v>
      </c>
      <c r="AM13" s="143">
        <f>+'12生産者価格評価表'!AM13/'12生産者価格評価表'!AM$52</f>
        <v>0</v>
      </c>
      <c r="AN13" s="143">
        <f>+'12生産者価格評価表'!AN13/'12生産者価格評価表'!AN$52</f>
        <v>8.9211309147789446E-3</v>
      </c>
      <c r="AO13" s="146">
        <f>+'12生産者価格評価表'!AO13/'12生産者価格評価表'!AO$52</f>
        <v>8.189369436564101E-3</v>
      </c>
    </row>
    <row r="14" spans="1:41" ht="17.45" customHeight="1" x14ac:dyDescent="0.2">
      <c r="A14" s="55">
        <v>8</v>
      </c>
      <c r="B14" s="420" t="s">
        <v>44</v>
      </c>
      <c r="C14" s="421" t="s">
        <v>236</v>
      </c>
      <c r="D14" s="143">
        <f>+'12生産者価格評価表'!D14/'12生産者価格評価表'!D$52</f>
        <v>1.5568504772025839E-2</v>
      </c>
      <c r="E14" s="143">
        <f>+'12生産者価格評価表'!E14/'12生産者価格評価表'!E$52</f>
        <v>3.8902017814942736E-3</v>
      </c>
      <c r="F14" s="143">
        <f>+'12生産者価格評価表'!F14/'12生産者価格評価表'!F$52</f>
        <v>1.6936877533916078E-2</v>
      </c>
      <c r="G14" s="143">
        <f>+'12生産者価格評価表'!G14/'12生産者価格評価表'!G$52</f>
        <v>9.2834168599227902E-3</v>
      </c>
      <c r="H14" s="143">
        <f>+'12生産者価格評価表'!H14/'12生産者価格評価表'!H$52</f>
        <v>2.0466294489848921E-2</v>
      </c>
      <c r="I14" s="143">
        <f>+'12生産者価格評価表'!I14/'12生産者価格評価表'!I$52</f>
        <v>3.4118309868668907E-2</v>
      </c>
      <c r="J14" s="143">
        <f>+'12生産者価格評価表'!J14/'12生産者価格評価表'!J$52</f>
        <v>1.2226251084783218E-4</v>
      </c>
      <c r="K14" s="143">
        <f>+'12生産者価格評価表'!K14/'12生産者価格評価表'!K$52</f>
        <v>0.19229430509755785</v>
      </c>
      <c r="L14" s="143">
        <f>+'12生産者価格評価表'!L14/'12生産者価格評価表'!L$52</f>
        <v>9.5009325535016335E-3</v>
      </c>
      <c r="M14" s="143">
        <f>+'12生産者価格評価表'!M14/'12生産者価格評価表'!M$52</f>
        <v>7.2578645164377085E-4</v>
      </c>
      <c r="N14" s="143">
        <f>+'12生産者価格評価表'!N14/'12生産者価格評価表'!N$52</f>
        <v>4.089115268589287E-3</v>
      </c>
      <c r="O14" s="143">
        <f>+'12生産者価格評価表'!O14/'12生産者価格評価表'!O$52</f>
        <v>7.3415273629938438E-3</v>
      </c>
      <c r="P14" s="143">
        <f>+'12生産者価格評価表'!P14/'12生産者価格評価表'!P$52</f>
        <v>1.7549324321728368E-2</v>
      </c>
      <c r="Q14" s="143">
        <f>+'12生産者価格評価表'!Q14/'12生産者価格評価表'!Q$52</f>
        <v>9.3813729697790026E-3</v>
      </c>
      <c r="R14" s="143">
        <f>+'12生産者価格評価表'!R14/'12生産者価格評価表'!R$52</f>
        <v>3.1394819673875612E-2</v>
      </c>
      <c r="S14" s="143">
        <f>+'12生産者価格評価表'!S14/'12生産者価格評価表'!S$52</f>
        <v>1.803544345238153E-2</v>
      </c>
      <c r="T14" s="143">
        <f>+'12生産者価格評価表'!T14/'12生産者価格評価表'!T$52</f>
        <v>3.2635248153710987E-2</v>
      </c>
      <c r="U14" s="143">
        <f>+'12生産者価格評価表'!U14/'12生産者価格評価表'!U$52</f>
        <v>4.507802855355543E-2</v>
      </c>
      <c r="V14" s="143">
        <f>+'12生産者価格評価表'!V14/'12生産者価格評価表'!V$52</f>
        <v>4.8581185505115448E-2</v>
      </c>
      <c r="W14" s="143">
        <f>+'12生産者価格評価表'!W14/'12生産者価格評価表'!W$52</f>
        <v>6.4629491243709924E-2</v>
      </c>
      <c r="X14" s="143">
        <f>+'12生産者価格評価表'!X14/'12生産者価格評価表'!X$52</f>
        <v>1.4165958454580288E-2</v>
      </c>
      <c r="Y14" s="143">
        <f>+'12生産者価格評価表'!Y14/'12生産者価格評価表'!Y$52</f>
        <v>0</v>
      </c>
      <c r="Z14" s="143">
        <f>+'12生産者価格評価表'!Z14/'12生産者価格評価表'!Z$52</f>
        <v>4.2666981302657878E-2</v>
      </c>
      <c r="AA14" s="143">
        <f>+'12生産者価格評価表'!AA14/'12生産者価格評価表'!AA$52</f>
        <v>2.139399327819572E-2</v>
      </c>
      <c r="AB14" s="143">
        <f>+'12生産者価格評価表'!AB14/'12生産者価格評価表'!AB$52</f>
        <v>4.6454760829121667E-3</v>
      </c>
      <c r="AC14" s="143">
        <f>+'12生産者価格評価表'!AC14/'12生産者価格評価表'!AC$52</f>
        <v>2.6752064975802355E-3</v>
      </c>
      <c r="AD14" s="143">
        <f>+'12生産者価格評価表'!AD14/'12生産者価格評価表'!AD$52</f>
        <v>7.251171108326387E-4</v>
      </c>
      <c r="AE14" s="143">
        <f>+'12生産者価格評価表'!AE14/'12生産者価格評価表'!AE$52</f>
        <v>3.313619896927556E-3</v>
      </c>
      <c r="AF14" s="143">
        <f>+'12生産者価格評価表'!AF14/'12生産者価格評価表'!AF$52</f>
        <v>4.1219646754753949E-3</v>
      </c>
      <c r="AG14" s="143">
        <f>+'12生産者価格評価表'!AG14/'12生産者価格評価表'!AG$52</f>
        <v>1.6712300377540025E-3</v>
      </c>
      <c r="AH14" s="143">
        <f>+'12生産者価格評価表'!AH14/'12生産者価格評価表'!AH$52</f>
        <v>7.3080664469458816E-3</v>
      </c>
      <c r="AI14" s="143">
        <f>+'12生産者価格評価表'!AI14/'12生産者価格評価表'!AI$52</f>
        <v>2.3119012393541805E-3</v>
      </c>
      <c r="AJ14" s="143">
        <f>+'12生産者価格評価表'!AJ14/'12生産者価格評価表'!AJ$52</f>
        <v>7.2460891498817995E-3</v>
      </c>
      <c r="AK14" s="143">
        <f>+'12生産者価格評価表'!AK14/'12生産者価格評価表'!AK$52</f>
        <v>6.5366169423844442E-3</v>
      </c>
      <c r="AL14" s="143">
        <f>+'12生産者価格評価表'!AL14/'12生産者価格評価表'!AL$52</f>
        <v>2.3640415826912098E-3</v>
      </c>
      <c r="AM14" s="143">
        <f>+'12生産者価格評価表'!AM14/'12生産者価格評価表'!AM$52</f>
        <v>4.6101976736468306E-2</v>
      </c>
      <c r="AN14" s="143">
        <f>+'12生産者価格評価表'!AN14/'12生産者価格評価表'!AN$52</f>
        <v>2.0580874355550357E-3</v>
      </c>
      <c r="AO14" s="146">
        <f>+'12生産者価格評価表'!AO14/'12生産者価格評価表'!AO$52</f>
        <v>2.0878292875033563E-2</v>
      </c>
    </row>
    <row r="15" spans="1:41" ht="17.45" customHeight="1" x14ac:dyDescent="0.2">
      <c r="A15" s="55">
        <v>9</v>
      </c>
      <c r="B15" s="420" t="s">
        <v>45</v>
      </c>
      <c r="C15" s="421" t="s">
        <v>237</v>
      </c>
      <c r="D15" s="143">
        <f>+'12生産者価格評価表'!D15/'12生産者価格評価表'!D$52</f>
        <v>2.8495426931606275E-3</v>
      </c>
      <c r="E15" s="143">
        <f>+'12生産者価格評価表'!E15/'12生産者価格評価表'!E$52</f>
        <v>1.2114486646932579E-4</v>
      </c>
      <c r="F15" s="143">
        <f>+'12生産者価格評価表'!F15/'12生産者価格評価表'!F$52</f>
        <v>1.7322265314147827E-3</v>
      </c>
      <c r="G15" s="143">
        <f>+'12生産者価格評価表'!G15/'12生産者価格評価表'!G$52</f>
        <v>6.3364655234618168E-4</v>
      </c>
      <c r="H15" s="143">
        <f>+'12生産者価格評価表'!H15/'12生産者価格評価表'!H$52</f>
        <v>1.5037523879088775E-3</v>
      </c>
      <c r="I15" s="143">
        <f>+'12生産者価格評価表'!I15/'12生産者価格評価表'!I$52</f>
        <v>8.4590588537763068E-3</v>
      </c>
      <c r="J15" s="143">
        <f>+'12生産者価格評価表'!J15/'12生産者価格評価表'!J$52</f>
        <v>1.082680353019232E-3</v>
      </c>
      <c r="K15" s="143">
        <f>+'12生産者価格評価表'!K15/'12生産者価格評価表'!K$52</f>
        <v>2.6514202362947319E-3</v>
      </c>
      <c r="L15" s="143">
        <f>+'12生産者価格評価表'!L15/'12生産者価格評価表'!L$52</f>
        <v>6.8795586036044701E-2</v>
      </c>
      <c r="M15" s="143">
        <f>+'12生産者価格評価表'!M15/'12生産者価格評価表'!M$52</f>
        <v>5.8692533304511582E-3</v>
      </c>
      <c r="N15" s="143">
        <f>+'12生産者価格評価表'!N15/'12生産者価格評価表'!N$52</f>
        <v>1.4911757068943337E-2</v>
      </c>
      <c r="O15" s="143">
        <f>+'12生産者価格評価表'!O15/'12生産者価格評価表'!O$52</f>
        <v>6.1379653441332718E-3</v>
      </c>
      <c r="P15" s="143">
        <f>+'12生産者価格評価表'!P15/'12生産者価格評価表'!P$52</f>
        <v>7.4474066845641122E-3</v>
      </c>
      <c r="Q15" s="143">
        <f>+'12生産者価格評価表'!Q15/'12生産者価格評価表'!Q$52</f>
        <v>8.1629523191531547E-3</v>
      </c>
      <c r="R15" s="143">
        <f>+'12生産者価格評価表'!R15/'12生産者価格評価表'!R$52</f>
        <v>7.0682520355694351E-3</v>
      </c>
      <c r="S15" s="143">
        <f>+'12生産者価格評価表'!S15/'12生産者価格評価表'!S$52</f>
        <v>3.5553549274383263E-2</v>
      </c>
      <c r="T15" s="143">
        <f>+'12生産者価格評価表'!T15/'12生産者価格評価表'!T$52</f>
        <v>5.9314305132044049E-3</v>
      </c>
      <c r="U15" s="143">
        <f>+'12生産者価格評価表'!U15/'12生産者価格評価表'!U$52</f>
        <v>2.9001881598323819E-3</v>
      </c>
      <c r="V15" s="143">
        <f>+'12生産者価格評価表'!V15/'12生産者価格評価表'!V$52</f>
        <v>9.6934610748830204E-3</v>
      </c>
      <c r="W15" s="143">
        <f>+'12生産者価格評価表'!W15/'12生産者価格評価表'!W$52</f>
        <v>6.7137006335653577E-3</v>
      </c>
      <c r="X15" s="143">
        <f>+'12生産者価格評価表'!X15/'12生産者価格評価表'!X$52</f>
        <v>5.0102563899726518E-2</v>
      </c>
      <c r="Y15" s="143">
        <f>+'12生産者価格評価表'!Y15/'12生産者価格評価表'!Y$52</f>
        <v>5.4886067255942707E-5</v>
      </c>
      <c r="Z15" s="143">
        <f>+'12生産者価格評価表'!Z15/'12生産者価格評価表'!Z$52</f>
        <v>6.0227900868647516E-3</v>
      </c>
      <c r="AA15" s="143">
        <f>+'12生産者価格評価表'!AA15/'12生産者価格評価表'!AA$52</f>
        <v>5.5040055271289687E-4</v>
      </c>
      <c r="AB15" s="143">
        <f>+'12生産者価格評価表'!AB15/'12生産者価格評価表'!AB$52</f>
        <v>1.9132276648286799E-4</v>
      </c>
      <c r="AC15" s="143">
        <f>+'12生産者価格評価表'!AC15/'12生産者価格評価表'!AC$52</f>
        <v>1.0395125127365051E-5</v>
      </c>
      <c r="AD15" s="143">
        <f>+'12生産者価格評価表'!AD15/'12生産者価格評価表'!AD$52</f>
        <v>6.6822000648121657E-5</v>
      </c>
      <c r="AE15" s="143">
        <f>+'12生産者価格評価表'!AE15/'12生産者価格評価表'!AE$52</f>
        <v>4.07226954737643E-5</v>
      </c>
      <c r="AF15" s="143">
        <f>+'12生産者価格評価表'!AF15/'12生産者価格評価表'!AF$52</f>
        <v>5.1916099255401147E-6</v>
      </c>
      <c r="AG15" s="143">
        <f>+'12生産者価格評価表'!AG15/'12生産者価格評価表'!AG$52</f>
        <v>2.181369352670385E-4</v>
      </c>
      <c r="AH15" s="143">
        <f>+'12生産者価格評価表'!AH15/'12生産者価格評価表'!AH$52</f>
        <v>1.5781981526254002E-3</v>
      </c>
      <c r="AI15" s="143">
        <f>+'12生産者価格評価表'!AI15/'12生産者価格評価表'!AI$52</f>
        <v>7.4354613316347763E-4</v>
      </c>
      <c r="AJ15" s="143">
        <f>+'12生産者価格評価表'!AJ15/'12生産者価格評価表'!AJ$52</f>
        <v>4.2995345498181211E-4</v>
      </c>
      <c r="AK15" s="143">
        <f>+'12生産者価格評価表'!AK15/'12生産者価格評価表'!AK$52</f>
        <v>5.5974452249065202E-4</v>
      </c>
      <c r="AL15" s="143">
        <f>+'12生産者価格評価表'!AL15/'12生産者価格評価表'!AL$52</f>
        <v>9.8402192258638323E-4</v>
      </c>
      <c r="AM15" s="143">
        <f>+'12生産者価格評価表'!AM15/'12生産者価格評価表'!AM$52</f>
        <v>5.391061275691395E-3</v>
      </c>
      <c r="AN15" s="143">
        <f>+'12生産者価格評価表'!AN15/'12生産者価格評価表'!AN$52</f>
        <v>2.7534606907686707E-3</v>
      </c>
      <c r="AO15" s="146">
        <f>+'12生産者価格評価表'!AO15/'12生産者価格評価表'!AO$52</f>
        <v>6.5878413524382796E-3</v>
      </c>
    </row>
    <row r="16" spans="1:41" ht="17.45" customHeight="1" x14ac:dyDescent="0.2">
      <c r="A16" s="55">
        <v>10</v>
      </c>
      <c r="B16" s="420" t="s">
        <v>46</v>
      </c>
      <c r="C16" s="421" t="s">
        <v>92</v>
      </c>
      <c r="D16" s="143">
        <f>+'12生産者価格評価表'!D16/'12生産者価格評価表'!D$52</f>
        <v>4.9433898985959655E-5</v>
      </c>
      <c r="E16" s="143">
        <f>+'12生産者価格評価表'!E16/'12生産者価格評価表'!E$52</f>
        <v>2.0842886096693412E-3</v>
      </c>
      <c r="F16" s="143">
        <f>+'12生産者価格評価表'!F16/'12生産者価格評価表'!F$52</f>
        <v>0</v>
      </c>
      <c r="G16" s="143">
        <f>+'12生産者価格評価表'!G16/'12生産者価格評価表'!G$52</f>
        <v>2.5854052670132348E-4</v>
      </c>
      <c r="H16" s="143">
        <f>+'12生産者価格評価表'!H16/'12生産者価格評価表'!H$52</f>
        <v>7.7439942226123545E-3</v>
      </c>
      <c r="I16" s="143">
        <f>+'12生産者価格評価表'!I16/'12生産者価格評価表'!I$52</f>
        <v>3.942759905139474E-5</v>
      </c>
      <c r="J16" s="143">
        <f>+'12生産者価格評価表'!J16/'12生産者価格評価表'!J$52</f>
        <v>-3.2624067548445605E-7</v>
      </c>
      <c r="K16" s="143">
        <f>+'12生産者価格評価表'!K16/'12生産者価格評価表'!K$52</f>
        <v>1.8934709399218328E-3</v>
      </c>
      <c r="L16" s="143">
        <f>+'12生産者価格評価表'!L16/'12生産者価格評価表'!L$52</f>
        <v>5.5347248771360951E-3</v>
      </c>
      <c r="M16" s="143">
        <f>+'12生産者価格評価表'!M16/'12生産者価格評価表'!M$52</f>
        <v>0.48435764590223124</v>
      </c>
      <c r="N16" s="143">
        <f>+'12生産者価格評価表'!N16/'12生産者価格評価表'!N$52</f>
        <v>1.1885733611285221E-3</v>
      </c>
      <c r="O16" s="143">
        <f>+'12生産者価格評価表'!O16/'12生産者価格評価表'!O$52</f>
        <v>0.19227791776171038</v>
      </c>
      <c r="P16" s="143">
        <f>+'12生産者価格評価表'!P16/'12生産者価格評価表'!P$52</f>
        <v>8.0047876185055655E-2</v>
      </c>
      <c r="Q16" s="143">
        <f>+'12生産者価格評価表'!Q16/'12生産者価格評価表'!Q$52</f>
        <v>8.3616097523094374E-2</v>
      </c>
      <c r="R16" s="143">
        <f>+'12生産者価格評価表'!R16/'12生産者価格評価表'!R$52</f>
        <v>2.7574083577305519E-2</v>
      </c>
      <c r="S16" s="143">
        <f>+'12生産者価格評価表'!S16/'12生産者価格評価表'!S$52</f>
        <v>3.7625431560759956E-3</v>
      </c>
      <c r="T16" s="143">
        <f>+'12生産者価格評価表'!T16/'12生産者価格評価表'!T$52</f>
        <v>4.5131282994022789E-2</v>
      </c>
      <c r="U16" s="143">
        <f>+'12生産者価格評価表'!U16/'12生産者価格評価表'!U$52</f>
        <v>6.2885316705093303E-3</v>
      </c>
      <c r="V16" s="143">
        <f>+'12生産者価格評価表'!V16/'12生産者価格評価表'!V$52</f>
        <v>4.4290755107836484E-2</v>
      </c>
      <c r="W16" s="143">
        <f>+'12生産者価格評価表'!W16/'12生産者価格評価表'!W$52</f>
        <v>4.5099251398692652E-3</v>
      </c>
      <c r="X16" s="143">
        <f>+'12生産者価格評価表'!X16/'12生産者価格評価表'!X$52</f>
        <v>1.9597930460439634E-2</v>
      </c>
      <c r="Y16" s="143">
        <f>+'12生産者価格評価表'!Y16/'12生産者価格評価表'!Y$52</f>
        <v>0</v>
      </c>
      <c r="Z16" s="143">
        <f>+'12生産者価格評価表'!Z16/'12生産者価格評価表'!Z$52</f>
        <v>4.0613122336302844E-5</v>
      </c>
      <c r="AA16" s="143">
        <f>+'12生産者価格評価表'!AA16/'12生産者価格評価表'!AA$52</f>
        <v>0</v>
      </c>
      <c r="AB16" s="143">
        <f>+'12生産者価格評価表'!AB16/'12生産者価格評価表'!AB$52</f>
        <v>0</v>
      </c>
      <c r="AC16" s="143">
        <f>+'12生産者価格評価表'!AC16/'12生産者価格評価表'!AC$52</f>
        <v>0</v>
      </c>
      <c r="AD16" s="143">
        <f>+'12生産者価格評価表'!AD16/'12生産者価格評価表'!AD$52</f>
        <v>0</v>
      </c>
      <c r="AE16" s="143">
        <f>+'12生産者価格評価表'!AE16/'12生産者価格評価表'!AE$52</f>
        <v>3.0485695227071687E-4</v>
      </c>
      <c r="AF16" s="143">
        <f>+'12生産者価格評価表'!AF16/'12生産者価格評価表'!AF$52</f>
        <v>0</v>
      </c>
      <c r="AG16" s="143">
        <f>+'12生産者価格評価表'!AG16/'12生産者価格評価表'!AG$52</f>
        <v>2.4620756874260933E-5</v>
      </c>
      <c r="AH16" s="143">
        <f>+'12生産者価格評価表'!AH16/'12生産者価格評価表'!AH$52</f>
        <v>0</v>
      </c>
      <c r="AI16" s="143">
        <f>+'12生産者価格評価表'!AI16/'12生産者価格評価表'!AI$52</f>
        <v>2.8862739521391075E-6</v>
      </c>
      <c r="AJ16" s="143">
        <f>+'12生産者価格評価表'!AJ16/'12生産者価格評価表'!AJ$52</f>
        <v>4.8940146396887559E-6</v>
      </c>
      <c r="AK16" s="143">
        <f>+'12生産者価格評価表'!AK16/'12生産者価格評価表'!AK$52</f>
        <v>1.3331236643926688E-4</v>
      </c>
      <c r="AL16" s="143">
        <f>+'12生産者価格評価表'!AL16/'12生産者価格評価表'!AL$52</f>
        <v>3.4811259269449947E-5</v>
      </c>
      <c r="AM16" s="143">
        <f>+'12生産者価格評価表'!AM16/'12生産者価格評価表'!AM$52</f>
        <v>2.4290951962407408E-5</v>
      </c>
      <c r="AN16" s="143">
        <f>+'12生産者価格評価表'!AN16/'12生産者価格評価表'!AN$52</f>
        <v>2.5029262863201299E-3</v>
      </c>
      <c r="AO16" s="146">
        <f>+'12生産者価格評価表'!AO16/'12生産者価格評価表'!AO$52</f>
        <v>3.4770000074122377E-2</v>
      </c>
    </row>
    <row r="17" spans="1:41" ht="17.45" customHeight="1" x14ac:dyDescent="0.2">
      <c r="A17" s="55">
        <v>11</v>
      </c>
      <c r="B17" s="420" t="s">
        <v>47</v>
      </c>
      <c r="C17" s="421" t="s">
        <v>93</v>
      </c>
      <c r="D17" s="143">
        <f>+'12生産者価格評価表'!D17/'12生産者価格評価表'!D$52</f>
        <v>0</v>
      </c>
      <c r="E17" s="143">
        <f>+'12生産者価格評価表'!E17/'12生産者価格評価表'!E$52</f>
        <v>3.4973288438737052E-4</v>
      </c>
      <c r="F17" s="143">
        <f>+'12生産者価格評価表'!F17/'12生産者価格評価表'!F$52</f>
        <v>1.3254823679869762E-3</v>
      </c>
      <c r="G17" s="143">
        <f>+'12生産者価格評価表'!G17/'12生産者価格評価表'!G$52</f>
        <v>9.7566610899514762E-6</v>
      </c>
      <c r="H17" s="143">
        <f>+'12生産者価格評価表'!H17/'12生産者価格評価表'!H$52</f>
        <v>2.185596659729127E-3</v>
      </c>
      <c r="I17" s="143">
        <f>+'12生産者価格評価表'!I17/'12生産者価格評価表'!I$52</f>
        <v>4.5566455952829555E-3</v>
      </c>
      <c r="J17" s="143">
        <f>+'12生産者価格評価表'!J17/'12生産者価格評価表'!J$52</f>
        <v>1.7328238771902041E-5</v>
      </c>
      <c r="K17" s="143">
        <f>+'12生産者価格評価表'!K17/'12生産者価格評価表'!K$52</f>
        <v>2.4671991013194929E-3</v>
      </c>
      <c r="L17" s="143">
        <f>+'12生産者価格評価表'!L17/'12生産者価格評価表'!L$52</f>
        <v>1.3998190670022533E-2</v>
      </c>
      <c r="M17" s="143">
        <f>+'12生産者価格評価表'!M17/'12生産者価格評価表'!M$52</f>
        <v>9.3023865551829996E-3</v>
      </c>
      <c r="N17" s="143">
        <f>+'12生産者価格評価表'!N17/'12生産者価格評価表'!N$52</f>
        <v>0.55566651593361516</v>
      </c>
      <c r="O17" s="143">
        <f>+'12生産者価格評価表'!O17/'12生産者価格評価表'!O$52</f>
        <v>5.711224774724246E-2</v>
      </c>
      <c r="P17" s="143">
        <f>+'12生産者価格評価表'!P17/'12生産者価格評価表'!P$52</f>
        <v>3.3811496080047097E-2</v>
      </c>
      <c r="Q17" s="143">
        <f>+'12生産者価格評価表'!Q17/'12生産者価格評価表'!Q$52</f>
        <v>1.9017961079446737E-2</v>
      </c>
      <c r="R17" s="143">
        <f>+'12生産者価格評価表'!R17/'12生産者価格評価表'!R$52</f>
        <v>3.6253623169758074E-2</v>
      </c>
      <c r="S17" s="143">
        <f>+'12生産者価格評価表'!S17/'12生産者価格評価表'!S$52</f>
        <v>4.6124077889282168E-2</v>
      </c>
      <c r="T17" s="143">
        <f>+'12生産者価格評価表'!T17/'12生産者価格評価表'!T$52</f>
        <v>6.3832662683437208E-2</v>
      </c>
      <c r="U17" s="143">
        <f>+'12生産者価格評価表'!U17/'12生産者価格評価表'!U$52</f>
        <v>2.6336700208026979E-2</v>
      </c>
      <c r="V17" s="143">
        <f>+'12生産者価格評価表'!V17/'12生産者価格評価表'!V$52</f>
        <v>2.2234275060174107E-2</v>
      </c>
      <c r="W17" s="143">
        <f>+'12生産者価格評価表'!W17/'12生産者価格評価表'!W$52</f>
        <v>1.6733821552076741E-2</v>
      </c>
      <c r="X17" s="143">
        <f>+'12生産者価格評価表'!X17/'12生産者価格評価表'!X$52</f>
        <v>9.2320132515614564E-3</v>
      </c>
      <c r="Y17" s="143">
        <f>+'12生産者価格評価表'!Y17/'12生産者価格評価表'!Y$52</f>
        <v>3.5180740874020768E-4</v>
      </c>
      <c r="Z17" s="143">
        <f>+'12生産者価格評価表'!Z17/'12生産者価格評価表'!Z$52</f>
        <v>1.6624912204224826E-4</v>
      </c>
      <c r="AA17" s="143">
        <f>+'12生産者価格評価表'!AA17/'12生産者価格評価表'!AA$52</f>
        <v>6.327386895669218E-6</v>
      </c>
      <c r="AB17" s="143">
        <f>+'12生産者価格評価表'!AB17/'12生産者価格評価表'!AB$52</f>
        <v>1.3706204572327544E-5</v>
      </c>
      <c r="AC17" s="143">
        <f>+'12生産者価格評価表'!AC17/'12生産者価格評価表'!AC$52</f>
        <v>0</v>
      </c>
      <c r="AD17" s="143">
        <f>+'12生産者価格評価表'!AD17/'12生産者価格評価表'!AD$52</f>
        <v>0</v>
      </c>
      <c r="AE17" s="143">
        <f>+'12生産者価格評価表'!AE17/'12生産者価格評価表'!AE$52</f>
        <v>1.6571621510832197E-5</v>
      </c>
      <c r="AF17" s="143">
        <f>+'12生産者価格評価表'!AF17/'12生産者価格評価表'!AF$52</f>
        <v>5.7008011177625862E-5</v>
      </c>
      <c r="AG17" s="143">
        <f>+'12生産者価格評価表'!AG17/'12生産者価格評価表'!AG$52</f>
        <v>1.5656727002805835E-4</v>
      </c>
      <c r="AH17" s="143">
        <f>+'12生産者価格評価表'!AH17/'12生産者価格評価表'!AH$52</f>
        <v>1.7707672651864589E-4</v>
      </c>
      <c r="AI17" s="143">
        <f>+'12生産者価格評価表'!AI17/'12生産者価格評価表'!AI$52</f>
        <v>1.7133514908578506E-3</v>
      </c>
      <c r="AJ17" s="143">
        <f>+'12生産者価格評価表'!AJ17/'12生産者価格評価表'!AJ$52</f>
        <v>2.0793812070928232E-4</v>
      </c>
      <c r="AK17" s="143">
        <f>+'12生産者価格評価表'!AK17/'12生産者価格評価表'!AK$52</f>
        <v>3.2718501381162645E-4</v>
      </c>
      <c r="AL17" s="143">
        <f>+'12生産者価格評価表'!AL17/'12生産者価格評価表'!AL$52</f>
        <v>3.6474370028840317E-4</v>
      </c>
      <c r="AM17" s="143">
        <f>+'12生産者価格評価表'!AM17/'12生産者価格評価表'!AM$52</f>
        <v>9.6552783903601199E-4</v>
      </c>
      <c r="AN17" s="143">
        <f>+'12生産者価格評価表'!AN17/'12生産者価格評価表'!AN$52</f>
        <v>2.1801236136495886E-3</v>
      </c>
      <c r="AO17" s="146">
        <f>+'12生産者価格評価表'!AO17/'12生産者価格評価表'!AO$52</f>
        <v>1.4661025101041199E-2</v>
      </c>
    </row>
    <row r="18" spans="1:41" ht="17.45" customHeight="1" x14ac:dyDescent="0.2">
      <c r="A18" s="55">
        <v>12</v>
      </c>
      <c r="B18" s="420" t="s">
        <v>48</v>
      </c>
      <c r="C18" s="421" t="s">
        <v>94</v>
      </c>
      <c r="D18" s="143">
        <f>+'12生産者価格評価表'!D18/'12生産者価格評価表'!D$52</f>
        <v>2.2482920783056496E-3</v>
      </c>
      <c r="E18" s="143">
        <f>+'12生産者価格評価表'!E18/'12生産者価格評価表'!E$52</f>
        <v>6.8838230226797303E-3</v>
      </c>
      <c r="F18" s="143">
        <f>+'12生産者価格評価表'!F18/'12生産者価格評価表'!F$52</f>
        <v>1.0937957999111131E-2</v>
      </c>
      <c r="G18" s="143">
        <f>+'12生産者価格評価表'!G18/'12生産者価格評価表'!G$52</f>
        <v>6.7225549377514248E-4</v>
      </c>
      <c r="H18" s="143">
        <f>+'12生産者価格評価表'!H18/'12生産者価格評価表'!H$52</f>
        <v>1.2519780112543033E-2</v>
      </c>
      <c r="I18" s="143">
        <f>+'12生産者価格評価表'!I18/'12生産者価格評価表'!I$52</f>
        <v>1.6084908091285422E-2</v>
      </c>
      <c r="J18" s="143">
        <f>+'12生産者価格評価表'!J18/'12生産者価格評価表'!J$52</f>
        <v>4.4387889828957026E-4</v>
      </c>
      <c r="K18" s="143">
        <f>+'12生産者価格評価表'!K18/'12生産者価格評価表'!K$52</f>
        <v>6.8543482145953386E-3</v>
      </c>
      <c r="L18" s="143">
        <f>+'12生産者価格評価表'!L18/'12生産者価格評価表'!L$52</f>
        <v>1.221207090521959E-2</v>
      </c>
      <c r="M18" s="143">
        <f>+'12生産者価格評価表'!M18/'12生産者価格評価表'!M$52</f>
        <v>1.6570706744251425E-3</v>
      </c>
      <c r="N18" s="143">
        <f>+'12生産者価格評価表'!N18/'12生産者価格評価表'!N$52</f>
        <v>4.1333192139218324E-3</v>
      </c>
      <c r="O18" s="143">
        <f>+'12生産者価格評価表'!O18/'12生産者価格評価表'!O$52</f>
        <v>9.4507102194024709E-2</v>
      </c>
      <c r="P18" s="143">
        <f>+'12生産者価格評価表'!P18/'12生産者価格評価表'!P$52</f>
        <v>2.527651499212848E-2</v>
      </c>
      <c r="Q18" s="143">
        <f>+'12生産者価格評価表'!Q18/'12生産者価格評価表'!Q$52</f>
        <v>3.0108263471496938E-2</v>
      </c>
      <c r="R18" s="143">
        <f>+'12生産者価格評価表'!R18/'12生産者価格評価表'!R$52</f>
        <v>5.1144555180806538E-2</v>
      </c>
      <c r="S18" s="143">
        <f>+'12生産者価格評価表'!S18/'12生産者価格評価表'!S$52</f>
        <v>1.9158746896541505E-2</v>
      </c>
      <c r="T18" s="143">
        <f>+'12生産者価格評価表'!T18/'12生産者価格評価表'!T$52</f>
        <v>3.3822835584730537E-2</v>
      </c>
      <c r="U18" s="143">
        <f>+'12生産者価格評価表'!U18/'12生産者価格評価表'!U$52</f>
        <v>3.9115902842186995E-2</v>
      </c>
      <c r="V18" s="143">
        <f>+'12生産者価格評価表'!V18/'12生産者価格評価表'!V$52</f>
        <v>7.4125166296137805E-3</v>
      </c>
      <c r="W18" s="143">
        <f>+'12生産者価格評価表'!W18/'12生産者価格評価表'!W$52</f>
        <v>2.117461891815247E-2</v>
      </c>
      <c r="X18" s="143">
        <f>+'12生産者価格評価表'!X18/'12生産者価格評価表'!X$52</f>
        <v>9.5403185968566853E-2</v>
      </c>
      <c r="Y18" s="143">
        <f>+'12生産者価格評価表'!Y18/'12生産者価格評価表'!Y$52</f>
        <v>6.1503535477834038E-4</v>
      </c>
      <c r="Z18" s="143">
        <f>+'12生産者価格評価表'!Z18/'12生産者価格評価表'!Z$52</f>
        <v>7.3880302779938953E-4</v>
      </c>
      <c r="AA18" s="143">
        <f>+'12生産者価格評価表'!AA18/'12生産者価格評価表'!AA$52</f>
        <v>1.6720107042554293E-4</v>
      </c>
      <c r="AB18" s="143">
        <f>+'12生産者価格評価表'!AB18/'12生産者価格評価表'!AB$52</f>
        <v>2.9744459815203759E-3</v>
      </c>
      <c r="AC18" s="143">
        <f>+'12生産者価格評価表'!AC18/'12生産者価格評価表'!AC$52</f>
        <v>1.1379702986612178E-4</v>
      </c>
      <c r="AD18" s="143">
        <f>+'12生産者価格評価表'!AD18/'12生産者価格評価表'!AD$52</f>
        <v>2.9103725947307954E-4</v>
      </c>
      <c r="AE18" s="143">
        <f>+'12生産者価格評価表'!AE18/'12生産者価格評価表'!AE$52</f>
        <v>1.5566853190734763E-3</v>
      </c>
      <c r="AF18" s="143">
        <f>+'12生産者価格評価表'!AF18/'12生産者価格評価表'!AF$52</f>
        <v>3.6915437593627371E-4</v>
      </c>
      <c r="AG18" s="143">
        <f>+'12生産者価格評価表'!AG18/'12生産者価格評価表'!AG$52</f>
        <v>3.1067100443931011E-3</v>
      </c>
      <c r="AH18" s="143">
        <f>+'12生産者価格評価表'!AH18/'12生産者価格評価表'!AH$52</f>
        <v>2.4868663857159352E-4</v>
      </c>
      <c r="AI18" s="143">
        <f>+'12生産者価格評価表'!AI18/'12生産者価格評価表'!AI$52</f>
        <v>3.8347709760292554E-4</v>
      </c>
      <c r="AJ18" s="143">
        <f>+'12生産者価格評価表'!AJ18/'12生産者価格評価表'!AJ$52</f>
        <v>2.2007050652276313E-3</v>
      </c>
      <c r="AK18" s="143">
        <f>+'12生産者価格評価表'!AK18/'12生産者価格評価表'!AK$52</f>
        <v>1.1733882392320253E-3</v>
      </c>
      <c r="AL18" s="143">
        <f>+'12生産者価格評価表'!AL18/'12生産者価格評価表'!AL$52</f>
        <v>2.7947033466749443E-3</v>
      </c>
      <c r="AM18" s="143">
        <f>+'12生産者価格評価表'!AM18/'12生産者価格評価表'!AM$52</f>
        <v>3.8932525765684756E-4</v>
      </c>
      <c r="AN18" s="143">
        <f>+'12生産者価格評価表'!AN18/'12生産者価格評価表'!AN$52</f>
        <v>3.0328318753763046E-3</v>
      </c>
      <c r="AO18" s="146">
        <f>+'12生産者価格評価表'!AO18/'12生産者価格評価表'!AO$52</f>
        <v>1.204307609299112E-2</v>
      </c>
    </row>
    <row r="19" spans="1:41" ht="17.45" customHeight="1" x14ac:dyDescent="0.2">
      <c r="A19" s="55">
        <v>13</v>
      </c>
      <c r="B19" s="420" t="s">
        <v>49</v>
      </c>
      <c r="C19" s="421" t="s">
        <v>1</v>
      </c>
      <c r="D19" s="143">
        <f>+'12生産者価格評価表'!D19/'12生産者価格評価表'!D$52</f>
        <v>5.9961017193176821E-7</v>
      </c>
      <c r="E19" s="143">
        <f>+'12生産者価格評価表'!E19/'12生産者価格評価表'!E$52</f>
        <v>3.1040489246188618E-3</v>
      </c>
      <c r="F19" s="143">
        <f>+'12生産者価格評価表'!F19/'12生産者価格評価表'!F$52</f>
        <v>0</v>
      </c>
      <c r="G19" s="143">
        <f>+'12生産者価格評価表'!G19/'12生産者価格評価表'!G$52</f>
        <v>0</v>
      </c>
      <c r="H19" s="143">
        <f>+'12生産者価格評価表'!H19/'12生産者価格評価表'!H$52</f>
        <v>1.1478947276198534E-4</v>
      </c>
      <c r="I19" s="143">
        <f>+'12生産者価格評価表'!I19/'12生産者価格評価表'!I$52</f>
        <v>9.4587220114019003E-6</v>
      </c>
      <c r="J19" s="143">
        <f>+'12生産者価格評価表'!J19/'12生産者価格評価表'!J$52</f>
        <v>0</v>
      </c>
      <c r="K19" s="143">
        <f>+'12生産者価格評価表'!K19/'12生産者価格評価表'!K$52</f>
        <v>3.4097195478958694E-4</v>
      </c>
      <c r="L19" s="143">
        <f>+'12生産者価格評価表'!L19/'12生産者価格評価表'!L$52</f>
        <v>2.0490638233677996E-3</v>
      </c>
      <c r="M19" s="143">
        <f>+'12生産者価格評価表'!M19/'12生産者価格評価表'!M$52</f>
        <v>1.9623742646943213E-4</v>
      </c>
      <c r="N19" s="143">
        <f>+'12生産者価格評価表'!N19/'12生産者価格評価表'!N$52</f>
        <v>2.8466932620374477E-5</v>
      </c>
      <c r="O19" s="143">
        <f>+'12生産者価格評価表'!O19/'12生産者価格評価表'!O$52</f>
        <v>1.2464315240747E-3</v>
      </c>
      <c r="P19" s="143">
        <f>+'12生産者価格評価表'!P19/'12生産者価格評価表'!P$52</f>
        <v>0.17215767110297159</v>
      </c>
      <c r="Q19" s="143">
        <f>+'12生産者価格評価表'!Q19/'12生産者価格評価表'!Q$52</f>
        <v>3.4988698173499602E-2</v>
      </c>
      <c r="R19" s="143">
        <f>+'12生産者価格評価表'!R19/'12生産者価格評価表'!R$52</f>
        <v>2.2990181832360814E-2</v>
      </c>
      <c r="S19" s="143">
        <f>+'12生産者価格評価表'!S19/'12生産者価格評価表'!S$52</f>
        <v>1.6831517454054634E-3</v>
      </c>
      <c r="T19" s="143">
        <f>+'12生産者価格評価表'!T19/'12生産者価格評価表'!T$52</f>
        <v>1.6935837648195499E-2</v>
      </c>
      <c r="U19" s="143">
        <f>+'12生産者価格評価表'!U19/'12生産者価格評価表'!U$52</f>
        <v>2.2365153090623271E-3</v>
      </c>
      <c r="V19" s="143">
        <f>+'12生産者価格評価表'!V19/'12生産者価格評価表'!V$52</f>
        <v>6.1252241101567304E-3</v>
      </c>
      <c r="W19" s="143">
        <f>+'12生産者価格評価表'!W19/'12生産者価格評価表'!W$52</f>
        <v>1.2888827331930899E-4</v>
      </c>
      <c r="X19" s="143">
        <f>+'12生産者価格評価表'!X19/'12生産者価格評価表'!X$52</f>
        <v>6.3841864889883524E-3</v>
      </c>
      <c r="Y19" s="143">
        <f>+'12生産者価格評価表'!Y19/'12生産者価格評価表'!Y$52</f>
        <v>0</v>
      </c>
      <c r="Z19" s="143">
        <f>+'12生産者価格評価表'!Z19/'12生産者価格評価表'!Z$52</f>
        <v>1.4253611354309545E-2</v>
      </c>
      <c r="AA19" s="143">
        <f>+'12生産者価格評価表'!AA19/'12生産者価格評価表'!AA$52</f>
        <v>0</v>
      </c>
      <c r="AB19" s="143">
        <f>+'12生産者価格評価表'!AB19/'12生産者価格評価表'!AB$52</f>
        <v>3.8183004123554148E-6</v>
      </c>
      <c r="AC19" s="143">
        <f>+'12生産者価格評価表'!AC19/'12生産者価格評価表'!AC$52</f>
        <v>2.9878580619222831E-8</v>
      </c>
      <c r="AD19" s="143">
        <f>+'12生産者価格評価表'!AD19/'12生産者価格評価表'!AD$52</f>
        <v>0</v>
      </c>
      <c r="AE19" s="143">
        <f>+'12生産者価格評価表'!AE19/'12生産者価格評価表'!AE$52</f>
        <v>8.9544618947432798E-5</v>
      </c>
      <c r="AF19" s="143">
        <f>+'12生産者価格評価表'!AF19/'12生産者価格評価表'!AF$52</f>
        <v>2.1402351290874944E-6</v>
      </c>
      <c r="AG19" s="143">
        <f>+'12生産者価格評価表'!AG19/'12生産者価格評価表'!AG$52</f>
        <v>2.3308978588287239E-4</v>
      </c>
      <c r="AH19" s="143">
        <f>+'12生産者価格評価表'!AH19/'12生産者価格評価表'!AH$52</f>
        <v>0</v>
      </c>
      <c r="AI19" s="143">
        <f>+'12生産者価格評価表'!AI19/'12生産者価格評価表'!AI$52</f>
        <v>6.5829601270960106E-8</v>
      </c>
      <c r="AJ19" s="143">
        <f>+'12生産者価格評価表'!AJ19/'12生産者価格評価表'!AJ$52</f>
        <v>0</v>
      </c>
      <c r="AK19" s="143">
        <f>+'12生産者価格評価表'!AK19/'12生産者価格評価表'!AK$52</f>
        <v>7.8304705615715661E-3</v>
      </c>
      <c r="AL19" s="143">
        <f>+'12生産者価格評価表'!AL19/'12生産者価格評価表'!AL$52</f>
        <v>1.4679885484060721E-5</v>
      </c>
      <c r="AM19" s="143">
        <f>+'12生産者価格評価表'!AM19/'12生産者価格評価表'!AM$52</f>
        <v>0</v>
      </c>
      <c r="AN19" s="143">
        <f>+'12生産者価格評価表'!AN19/'12生産者価格評価表'!AN$52</f>
        <v>0</v>
      </c>
      <c r="AO19" s="146">
        <f>+'12生産者価格評価表'!AO19/'12生産者価格評価表'!AO$52</f>
        <v>5.6287538239177121E-3</v>
      </c>
    </row>
    <row r="20" spans="1:41" ht="17.45" customHeight="1" x14ac:dyDescent="0.2">
      <c r="A20" s="55">
        <v>14</v>
      </c>
      <c r="B20" s="420" t="s">
        <v>50</v>
      </c>
      <c r="C20" s="421" t="s">
        <v>2</v>
      </c>
      <c r="D20" s="143">
        <f>+'12生産者価格評価表'!D20/'12生産者価格評価表'!D$52</f>
        <v>3.4873553867541054E-6</v>
      </c>
      <c r="E20" s="143">
        <f>+'12生産者価格評価表'!E20/'12生産者価格評価表'!E$52</f>
        <v>5.9297224113933158E-4</v>
      </c>
      <c r="F20" s="143">
        <f>+'12生産者価格評価表'!F20/'12生産者価格評価表'!F$52</f>
        <v>0</v>
      </c>
      <c r="G20" s="143">
        <f>+'12生産者価格評価表'!G20/'12生産者価格評価表'!G$52</f>
        <v>0</v>
      </c>
      <c r="H20" s="143">
        <f>+'12生産者価格評価表'!H20/'12生産者価格評価表'!H$52</f>
        <v>1.1638760655220017E-4</v>
      </c>
      <c r="I20" s="143">
        <f>+'12生産者価格評価表'!I20/'12生産者価格評価表'!I$52</f>
        <v>0</v>
      </c>
      <c r="J20" s="143">
        <f>+'12生産者価格評価表'!J20/'12生産者価格評価表'!J$52</f>
        <v>1.5101472629446437E-5</v>
      </c>
      <c r="K20" s="143">
        <f>+'12生産者価格評価表'!K20/'12生産者価格評価表'!K$52</f>
        <v>2.6670135547188505E-3</v>
      </c>
      <c r="L20" s="143">
        <f>+'12生産者価格評価表'!L20/'12生産者価格評価表'!L$52</f>
        <v>1.9460989761122783E-3</v>
      </c>
      <c r="M20" s="143">
        <f>+'12生産者価格評価表'!M20/'12生産者価格評価表'!M$52</f>
        <v>2.5159938929453452E-4</v>
      </c>
      <c r="N20" s="143">
        <f>+'12生産者価格評価表'!N20/'12生産者価格評価表'!N$52</f>
        <v>3.2810635126125917E-4</v>
      </c>
      <c r="O20" s="143">
        <f>+'12生産者価格評価表'!O20/'12生産者価格評価表'!O$52</f>
        <v>8.0602813480612988E-4</v>
      </c>
      <c r="P20" s="143">
        <f>+'12生産者価格評価表'!P20/'12生産者価格評価表'!P$52</f>
        <v>5.7194280761696014E-3</v>
      </c>
      <c r="Q20" s="143">
        <f>+'12生産者価格評価表'!Q20/'12生産者価格評価表'!Q$52</f>
        <v>0.12229583340620455</v>
      </c>
      <c r="R20" s="143">
        <f>+'12生産者価格評価表'!R20/'12生産者価格評価表'!R$52</f>
        <v>2.7255001059319412E-3</v>
      </c>
      <c r="S20" s="143">
        <f>+'12生産者価格評価表'!S20/'12生産者価格評価表'!S$52</f>
        <v>3.1539040119802617E-3</v>
      </c>
      <c r="T20" s="143">
        <f>+'12生産者価格評価表'!T20/'12生産者価格評価表'!T$52</f>
        <v>1.6985422733904372E-3</v>
      </c>
      <c r="U20" s="143">
        <f>+'12生産者価格評価表'!U20/'12生産者価格評価表'!U$52</f>
        <v>1.2723940415319819E-3</v>
      </c>
      <c r="V20" s="143">
        <f>+'12生産者価格評価表'!V20/'12生産者価格評価表'!V$52</f>
        <v>6.9116932550093236E-4</v>
      </c>
      <c r="W20" s="143">
        <f>+'12生産者価格評価表'!W20/'12生産者価格評価表'!W$52</f>
        <v>6.6554659340274801E-5</v>
      </c>
      <c r="X20" s="143">
        <f>+'12生産者価格評価表'!X20/'12生産者価格評価表'!X$52</f>
        <v>5.5035031711981942E-5</v>
      </c>
      <c r="Y20" s="143">
        <f>+'12生産者価格評価表'!Y20/'12生産者価格評価表'!Y$52</f>
        <v>9.667714265188371E-6</v>
      </c>
      <c r="Z20" s="143">
        <f>+'12生産者価格評価表'!Z20/'12生産者価格評価表'!Z$52</f>
        <v>3.878061428786639E-4</v>
      </c>
      <c r="AA20" s="143">
        <f>+'12生産者価格評価表'!AA20/'12生産者価格評価表'!AA$52</f>
        <v>0</v>
      </c>
      <c r="AB20" s="143">
        <f>+'12生産者価格評価表'!AB20/'12生産者価格評価表'!AB$52</f>
        <v>3.0985205316502161E-6</v>
      </c>
      <c r="AC20" s="143">
        <f>+'12生産者価格評価表'!AC20/'12生産者価格評価表'!AC$52</f>
        <v>0</v>
      </c>
      <c r="AD20" s="143">
        <f>+'12生産者価格評価表'!AD20/'12生産者価格評価表'!AD$52</f>
        <v>0</v>
      </c>
      <c r="AE20" s="143">
        <f>+'12生産者価格評価表'!AE20/'12生産者価格評価表'!AE$52</f>
        <v>4.7549567097630555E-5</v>
      </c>
      <c r="AF20" s="143">
        <f>+'12生産者価格評価表'!AF20/'12生産者価格評価表'!AF$52</f>
        <v>3.4047445533774984E-6</v>
      </c>
      <c r="AG20" s="143">
        <f>+'12生産者価格評価表'!AG20/'12生産者価格評価表'!AG$52</f>
        <v>1.5579350745639382E-5</v>
      </c>
      <c r="AH20" s="143">
        <f>+'12生産者価格評価表'!AH20/'12生産者価格評価表'!AH$52</f>
        <v>0</v>
      </c>
      <c r="AI20" s="143">
        <f>+'12生産者価格評価表'!AI20/'12生産者価格評価表'!AI$52</f>
        <v>0</v>
      </c>
      <c r="AJ20" s="143">
        <f>+'12生産者価格評価表'!AJ20/'12生産者価格評価表'!AJ$52</f>
        <v>0</v>
      </c>
      <c r="AK20" s="143">
        <f>+'12生産者価格評価表'!AK20/'12生産者価格評価表'!AK$52</f>
        <v>1.2307170164424897E-2</v>
      </c>
      <c r="AL20" s="143">
        <f>+'12生産者価格評価表'!AL20/'12生産者価格評価表'!AL$52</f>
        <v>7.9602577932334138E-6</v>
      </c>
      <c r="AM20" s="143">
        <f>+'12生産者価格評価表'!AM20/'12生産者価格評価表'!AM$52</f>
        <v>0</v>
      </c>
      <c r="AN20" s="143">
        <f>+'12生産者価格評価表'!AN20/'12生産者価格評価表'!AN$52</f>
        <v>0</v>
      </c>
      <c r="AO20" s="146">
        <f>+'12生産者価格評価表'!AO20/'12生産者価格評価表'!AO$52</f>
        <v>3.7211971586791118E-3</v>
      </c>
    </row>
    <row r="21" spans="1:41" ht="17.45" customHeight="1" x14ac:dyDescent="0.2">
      <c r="A21" s="55">
        <v>15</v>
      </c>
      <c r="B21" s="420" t="s">
        <v>51</v>
      </c>
      <c r="C21" s="421" t="s">
        <v>3</v>
      </c>
      <c r="D21" s="143">
        <f>+'12生産者価格評価表'!D21/'12生産者価格評価表'!D$52</f>
        <v>1.0826923293183061E-5</v>
      </c>
      <c r="E21" s="143">
        <f>+'12生産者価格評価表'!E21/'12生産者価格評価表'!E$52</f>
        <v>0</v>
      </c>
      <c r="F21" s="143">
        <f>+'12生産者価格評価表'!F21/'12生産者価格評価表'!F$52</f>
        <v>0</v>
      </c>
      <c r="G21" s="143">
        <f>+'12生産者価格評価表'!G21/'12生産者価格評価表'!G$52</f>
        <v>0</v>
      </c>
      <c r="H21" s="143">
        <f>+'12生産者価格評価表'!H21/'12生産者価格評価表'!H$52</f>
        <v>0</v>
      </c>
      <c r="I21" s="143">
        <f>+'12生産者価格評価表'!I21/'12生産者価格評価表'!I$52</f>
        <v>0</v>
      </c>
      <c r="J21" s="143">
        <f>+'12生産者価格評価表'!J21/'12生産者価格評価表'!J$52</f>
        <v>0</v>
      </c>
      <c r="K21" s="143">
        <f>+'12生産者価格評価表'!K21/'12生産者価格評価表'!K$52</f>
        <v>0</v>
      </c>
      <c r="L21" s="143">
        <f>+'12生産者価格評価表'!L21/'12生産者価格評価表'!L$52</f>
        <v>0</v>
      </c>
      <c r="M21" s="143">
        <f>+'12生産者価格評価表'!M21/'12生産者価格評価表'!M$52</f>
        <v>0</v>
      </c>
      <c r="N21" s="143">
        <f>+'12生産者価格評価表'!N21/'12生産者価格評価表'!N$52</f>
        <v>0</v>
      </c>
      <c r="O21" s="143">
        <f>+'12生産者価格評価表'!O21/'12生産者価格評価表'!O$52</f>
        <v>1.8776057714844725E-5</v>
      </c>
      <c r="P21" s="143">
        <f>+'12生産者価格評価表'!P21/'12生産者価格評価表'!P$52</f>
        <v>3.3948889189282078E-3</v>
      </c>
      <c r="Q21" s="143">
        <f>+'12生産者価格評価表'!Q21/'12生産者価格評価表'!Q$52</f>
        <v>3.9099165401097358E-3</v>
      </c>
      <c r="R21" s="143">
        <f>+'12生産者価格評価表'!R21/'12生産者価格評価表'!R$52</f>
        <v>0.10417889636412248</v>
      </c>
      <c r="S21" s="143">
        <f>+'12生産者価格評価表'!S21/'12生産者価格評価表'!S$52</f>
        <v>2.4460049134210897E-5</v>
      </c>
      <c r="T21" s="143">
        <f>+'12生産者価格評価表'!T21/'12生産者価格評価表'!T$52</f>
        <v>5.8869485736819192E-4</v>
      </c>
      <c r="U21" s="143">
        <f>+'12生産者価格評価表'!U21/'12生産者価格評価表'!U$52</f>
        <v>1.2059775846398983E-3</v>
      </c>
      <c r="V21" s="143">
        <f>+'12生産者価格評価表'!V21/'12生産者価格評価表'!V$52</f>
        <v>2.381037408972426E-4</v>
      </c>
      <c r="W21" s="143">
        <f>+'12生産者価格評価表'!W21/'12生産者価格評価表'!W$52</f>
        <v>1.763302801796738E-4</v>
      </c>
      <c r="X21" s="143">
        <f>+'12生産者価格評価表'!X21/'12生産者価格評価表'!X$52</f>
        <v>1.7471625262980366E-4</v>
      </c>
      <c r="Y21" s="143">
        <f>+'12生産者価格評価表'!Y21/'12生産者価格評価表'!Y$52</f>
        <v>0</v>
      </c>
      <c r="Z21" s="143">
        <f>+'12生産者価格評価表'!Z21/'12生産者価格評価表'!Z$52</f>
        <v>1.3015941637641503E-4</v>
      </c>
      <c r="AA21" s="143">
        <f>+'12生産者価格評価表'!AA21/'12生産者価格評価表'!AA$52</f>
        <v>2.5489157105262775E-5</v>
      </c>
      <c r="AB21" s="143">
        <f>+'12生産者価格評価表'!AB21/'12生産者価格評価表'!AB$52</f>
        <v>1.0970624712568196E-3</v>
      </c>
      <c r="AC21" s="143">
        <f>+'12生産者価格評価表'!AC21/'12生産者価格評価表'!AC$52</f>
        <v>1.1243257468451062E-5</v>
      </c>
      <c r="AD21" s="143">
        <f>+'12生産者価格評価表'!AD21/'12生産者価格評価表'!AD$52</f>
        <v>0</v>
      </c>
      <c r="AE21" s="143">
        <f>+'12生産者価格評価表'!AE21/'12生産者価格評価表'!AE$52</f>
        <v>3.1771410563832251E-5</v>
      </c>
      <c r="AF21" s="143">
        <f>+'12生産者価格評価表'!AF21/'12生産者価格評価表'!AF$52</f>
        <v>9.3062889480859706E-5</v>
      </c>
      <c r="AG21" s="143">
        <f>+'12生産者価格評価表'!AG21/'12生産者価格評価表'!AG$52</f>
        <v>2.6596523737523721E-3</v>
      </c>
      <c r="AH21" s="143">
        <f>+'12生産者価格評価表'!AH21/'12生産者価格評価表'!AH$52</f>
        <v>0</v>
      </c>
      <c r="AI21" s="143">
        <f>+'12生産者価格評価表'!AI21/'12生産者価格評価表'!AI$52</f>
        <v>1.2191060966551466E-2</v>
      </c>
      <c r="AJ21" s="143">
        <f>+'12生産者価格評価表'!AJ21/'12生産者価格評価表'!AJ$52</f>
        <v>0</v>
      </c>
      <c r="AK21" s="143">
        <f>+'12生産者価格評価表'!AK21/'12生産者価格評価表'!AK$52</f>
        <v>3.7777782640702339E-3</v>
      </c>
      <c r="AL21" s="143">
        <f>+'12生産者価格評価表'!AL21/'12生産者価格評価表'!AL$52</f>
        <v>9.0731518143899079E-4</v>
      </c>
      <c r="AM21" s="143">
        <f>+'12生産者価格評価表'!AM21/'12生産者価格評価表'!AM$52</f>
        <v>2.3446718876912787E-2</v>
      </c>
      <c r="AN21" s="143">
        <f>+'12生産者価格評価表'!AN21/'12生産者価格評価表'!AN$52</f>
        <v>0</v>
      </c>
      <c r="AO21" s="146">
        <f>+'12生産者価格評価表'!AO21/'12生産者価格評価表'!AO$52</f>
        <v>2.1294500196817972E-3</v>
      </c>
    </row>
    <row r="22" spans="1:41" ht="17.45" customHeight="1" x14ac:dyDescent="0.2">
      <c r="A22" s="55">
        <v>16</v>
      </c>
      <c r="B22" s="420" t="s">
        <v>52</v>
      </c>
      <c r="C22" s="421" t="s">
        <v>95</v>
      </c>
      <c r="D22" s="143">
        <f>+'12生産者価格評価表'!D22/'12生産者価格評価表'!D$52</f>
        <v>4.9213287696286635E-7</v>
      </c>
      <c r="E22" s="143">
        <f>+'12生産者価格評価表'!E22/'12生産者価格評価表'!E$52</f>
        <v>4.259741105416383E-5</v>
      </c>
      <c r="F22" s="143">
        <f>+'12生産者価格評価表'!F22/'12生産者価格評価表'!F$52</f>
        <v>8.0057639273253699E-7</v>
      </c>
      <c r="G22" s="143">
        <f>+'12生産者価格評価表'!G22/'12生産者価格評価表'!G$52</f>
        <v>0</v>
      </c>
      <c r="H22" s="143">
        <f>+'12生産者価格評価表'!H22/'12生産者価格評価表'!H$52</f>
        <v>1.7963481345431193E-5</v>
      </c>
      <c r="I22" s="143">
        <f>+'12生産者価格評価表'!I22/'12生産者価格評価表'!I$52</f>
        <v>5.4396034255065067E-6</v>
      </c>
      <c r="J22" s="143">
        <f>+'12生産者価格評価表'!J22/'12生産者価格評価表'!J$52</f>
        <v>3.8454751961359288E-7</v>
      </c>
      <c r="K22" s="143">
        <f>+'12生産者価格評価表'!K22/'12生産者価格評価表'!K$52</f>
        <v>0</v>
      </c>
      <c r="L22" s="143">
        <f>+'12生産者価格評価表'!L22/'12生産者価格評価表'!L$52</f>
        <v>9.5044474389711944E-8</v>
      </c>
      <c r="M22" s="143">
        <f>+'12生産者価格評価表'!M22/'12生産者価格評価表'!M$52</f>
        <v>1.0224455686765354E-6</v>
      </c>
      <c r="N22" s="143">
        <f>+'12生産者価格評価表'!N22/'12生産者価格評価表'!N$52</f>
        <v>5.0586444003955476E-5</v>
      </c>
      <c r="O22" s="143">
        <f>+'12生産者価格評価表'!O22/'12生産者価格評価表'!O$52</f>
        <v>8.0176198346245068E-3</v>
      </c>
      <c r="P22" s="143">
        <f>+'12生産者価格評価表'!P22/'12生産者価格評価表'!P$52</f>
        <v>1.7455744539799152E-2</v>
      </c>
      <c r="Q22" s="143">
        <f>+'12生産者価格評価表'!Q22/'12生産者価格評価表'!Q$52</f>
        <v>1.4869394115683646E-2</v>
      </c>
      <c r="R22" s="143">
        <f>+'12生産者価格評価表'!R22/'12生産者価格評価表'!R$52</f>
        <v>0.11436516174110049</v>
      </c>
      <c r="S22" s="143">
        <f>+'12生産者価格評価表'!S22/'12生産者価格評価表'!S$52</f>
        <v>0.27582537103885946</v>
      </c>
      <c r="T22" s="143">
        <f>+'12生産者価格評価表'!T22/'12生産者価格評価表'!T$52</f>
        <v>6.9664663878168512E-2</v>
      </c>
      <c r="U22" s="143">
        <f>+'12生産者価格評価表'!U22/'12生産者価格評価表'!U$52</f>
        <v>0.32740783055979145</v>
      </c>
      <c r="V22" s="143">
        <f>+'12生産者価格評価表'!V22/'12生産者価格評価表'!V$52</f>
        <v>1.0644633232540612E-2</v>
      </c>
      <c r="W22" s="143">
        <f>+'12生産者価格評価表'!W22/'12生産者価格評価表'!W$52</f>
        <v>2.4519505423845874E-3</v>
      </c>
      <c r="X22" s="143">
        <f>+'12生産者価格評価表'!X22/'12生産者価格評価表'!X$52</f>
        <v>3.9182854016589952E-4</v>
      </c>
      <c r="Y22" s="143">
        <f>+'12生産者価格評価表'!Y22/'12生産者価格評価表'!Y$52</f>
        <v>3.3689673515712573E-6</v>
      </c>
      <c r="Z22" s="143">
        <f>+'12生産者価格評価表'!Z22/'12生産者価格評価表'!Z$52</f>
        <v>2.8124008683383504E-5</v>
      </c>
      <c r="AA22" s="143">
        <f>+'12生産者価格評価表'!AA22/'12生産者価格評価表'!AA$52</f>
        <v>0</v>
      </c>
      <c r="AB22" s="143">
        <f>+'12生産者価格評価表'!AB22/'12生産者価格評価表'!AB$52</f>
        <v>2.3612447925838192E-5</v>
      </c>
      <c r="AC22" s="143">
        <f>+'12生産者価格評価表'!AC22/'12生産者価格評価表'!AC$52</f>
        <v>4.1180546877662542E-5</v>
      </c>
      <c r="AD22" s="143">
        <f>+'12生産者価格評価表'!AD22/'12生産者価格評価表'!AD$52</f>
        <v>0</v>
      </c>
      <c r="AE22" s="143">
        <f>+'12生産者価格評価表'!AE22/'12生産者価格評価表'!AE$52</f>
        <v>6.9406701781700973E-6</v>
      </c>
      <c r="AF22" s="143">
        <f>+'12生産者価格評価表'!AF22/'12生産者価格評価表'!AF$52</f>
        <v>6.8481211207037775E-4</v>
      </c>
      <c r="AG22" s="143">
        <f>+'12生産者価格評価表'!AG22/'12生産者価格評価表'!AG$52</f>
        <v>1.3242162495436423E-3</v>
      </c>
      <c r="AH22" s="143">
        <f>+'12生産者価格評価表'!AH22/'12生産者価格評価表'!AH$52</f>
        <v>1.9227979488953043E-3</v>
      </c>
      <c r="AI22" s="143">
        <f>+'12生産者価格評価表'!AI22/'12生産者価格評価表'!AI$52</f>
        <v>1.5033277867933995E-6</v>
      </c>
      <c r="AJ22" s="143">
        <f>+'12生産者価格評価表'!AJ22/'12生産者価格評価表'!AJ$52</f>
        <v>0</v>
      </c>
      <c r="AK22" s="143">
        <f>+'12生産者価格評価表'!AK22/'12生産者価格評価表'!AK$52</f>
        <v>1.2566129438350762E-2</v>
      </c>
      <c r="AL22" s="143">
        <f>+'12生産者価格評価表'!AL22/'12生産者価格評価表'!AL$52</f>
        <v>1.7134798766023579E-5</v>
      </c>
      <c r="AM22" s="143">
        <f>+'12生産者価格評価表'!AM22/'12生産者価格評価表'!AM$52</f>
        <v>3.2057566336024711E-2</v>
      </c>
      <c r="AN22" s="143">
        <f>+'12生産者価格評価表'!AN22/'12生産者価格評価表'!AN$52</f>
        <v>0</v>
      </c>
      <c r="AO22" s="146">
        <f>+'12生産者価格評価表'!AO22/'12生産者価格評価表'!AO$52</f>
        <v>9.2469041894151921E-3</v>
      </c>
    </row>
    <row r="23" spans="1:41" ht="17.45" customHeight="1" x14ac:dyDescent="0.2">
      <c r="A23" s="55">
        <v>17</v>
      </c>
      <c r="B23" s="420" t="s">
        <v>53</v>
      </c>
      <c r="C23" s="421" t="s">
        <v>96</v>
      </c>
      <c r="D23" s="143">
        <f>+'12生産者価格評価表'!D23/'12生産者価格評価表'!D$52</f>
        <v>1.1315944985291564E-4</v>
      </c>
      <c r="E23" s="143">
        <f>+'12生産者価格評価表'!E23/'12生産者価格評価表'!E$52</f>
        <v>6.0246847927242534E-4</v>
      </c>
      <c r="F23" s="143">
        <f>+'12生産者価格評価表'!F23/'12生産者価格評価表'!F$52</f>
        <v>0</v>
      </c>
      <c r="G23" s="143">
        <f>+'12生産者価格評価表'!G23/'12生産者価格評価表'!G$52</f>
        <v>0</v>
      </c>
      <c r="H23" s="143">
        <f>+'12生産者価格評価表'!H23/'12生産者価格評価表'!H$52</f>
        <v>1.3172674958772846E-4</v>
      </c>
      <c r="I23" s="143">
        <f>+'12生産者価格評価表'!I23/'12生産者価格評価表'!I$52</f>
        <v>2.9278448249924347E-6</v>
      </c>
      <c r="J23" s="143">
        <f>+'12生産者価格評価表'!J23/'12生産者価格評価表'!J$52</f>
        <v>0</v>
      </c>
      <c r="K23" s="143">
        <f>+'12生産者価格評価表'!K23/'12生産者価格評価表'!K$52</f>
        <v>2.7906014117002357E-5</v>
      </c>
      <c r="L23" s="143">
        <f>+'12生産者価格評価表'!L23/'12生産者価格評価表'!L$52</f>
        <v>1.6984799590013337E-5</v>
      </c>
      <c r="M23" s="143">
        <f>+'12生産者価格評価表'!M23/'12生産者価格評価表'!M$52</f>
        <v>0</v>
      </c>
      <c r="N23" s="143">
        <f>+'12生産者価格評価表'!N23/'12生産者価格評価表'!N$52</f>
        <v>5.5007795194517725E-6</v>
      </c>
      <c r="O23" s="143">
        <f>+'12生産者価格評価表'!O23/'12生産者価格評価表'!O$52</f>
        <v>8.0501617481255146E-4</v>
      </c>
      <c r="P23" s="143">
        <f>+'12生産者価格評価表'!P23/'12生産者価格評価表'!P$52</f>
        <v>2.4701444626320644E-2</v>
      </c>
      <c r="Q23" s="143">
        <f>+'12生産者価格評価表'!Q23/'12生産者価格評価表'!Q$52</f>
        <v>2.669932130911909E-2</v>
      </c>
      <c r="R23" s="143">
        <f>+'12生産者価格評価表'!R23/'12生産者価格評価表'!R$52</f>
        <v>2.1238018696122723E-2</v>
      </c>
      <c r="S23" s="143">
        <f>+'12生産者価格評価表'!S23/'12生産者価格評価表'!S$52</f>
        <v>6.6552076062160407E-3</v>
      </c>
      <c r="T23" s="143">
        <f>+'12生産者価格評価表'!T23/'12生産者価格評価表'!T$52</f>
        <v>0.22366024584595048</v>
      </c>
      <c r="U23" s="143">
        <f>+'12生産者価格評価表'!U23/'12生産者価格評価表'!U$52</f>
        <v>1.4265752870307657E-2</v>
      </c>
      <c r="V23" s="143">
        <f>+'12生産者価格評価表'!V23/'12生産者価格評価表'!V$52</f>
        <v>4.8225409163701737E-2</v>
      </c>
      <c r="W23" s="143">
        <f>+'12生産者価格評価表'!W23/'12生産者価格評価表'!W$52</f>
        <v>7.7512814319105562E-4</v>
      </c>
      <c r="X23" s="143">
        <f>+'12生産者価格評価表'!X23/'12生産者価格評価表'!X$52</f>
        <v>8.1509499738479964E-3</v>
      </c>
      <c r="Y23" s="143">
        <f>+'12生産者価格評価表'!Y23/'12生産者価格評価表'!Y$52</f>
        <v>3.6239195853211715E-6</v>
      </c>
      <c r="Z23" s="143">
        <f>+'12生産者価格評価表'!Z23/'12生産者価格評価表'!Z$52</f>
        <v>3.0857584225250044E-4</v>
      </c>
      <c r="AA23" s="143">
        <f>+'12生産者価格評価表'!AA23/'12生産者価格評価表'!AA$52</f>
        <v>0</v>
      </c>
      <c r="AB23" s="143">
        <f>+'12生産者価格評価表'!AB23/'12生産者価格評価表'!AB$52</f>
        <v>2.0681563686657218E-4</v>
      </c>
      <c r="AC23" s="143">
        <f>+'12生産者価格評価表'!AC23/'12生産者価格評価表'!AC$52</f>
        <v>2.6696773876088048E-6</v>
      </c>
      <c r="AD23" s="143">
        <f>+'12生産者価格評価表'!AD23/'12生産者価格評価表'!AD$52</f>
        <v>2.0717044514815836E-5</v>
      </c>
      <c r="AE23" s="143">
        <f>+'12生産者価格評価表'!AE23/'12生産者価格評価表'!AE$52</f>
        <v>1.890402313859703E-4</v>
      </c>
      <c r="AF23" s="143">
        <f>+'12生産者価格評価表'!AF23/'12生産者価格評価表'!AF$52</f>
        <v>1.2759227285305509E-4</v>
      </c>
      <c r="AG23" s="143">
        <f>+'12生産者価格評価表'!AG23/'12生産者価格評価表'!AG$52</f>
        <v>1.3577540011732298E-3</v>
      </c>
      <c r="AH23" s="143">
        <f>+'12生産者価格評価表'!AH23/'12生産者価格評価表'!AH$52</f>
        <v>3.8319213583788068E-4</v>
      </c>
      <c r="AI23" s="143">
        <f>+'12生産者価格評価表'!AI23/'12生産者価格評価表'!AI$52</f>
        <v>6.3534482383620765E-5</v>
      </c>
      <c r="AJ23" s="143">
        <f>+'12生産者価格評価表'!AJ23/'12生産者価格評価表'!AJ$52</f>
        <v>0</v>
      </c>
      <c r="AK23" s="143">
        <f>+'12生産者価格評価表'!AK23/'12生産者価格評価表'!AK$52</f>
        <v>5.4051918975322561E-3</v>
      </c>
      <c r="AL23" s="143">
        <f>+'12生産者価格評価表'!AL23/'12生産者価格評価表'!AL$52</f>
        <v>1.1145833238568358E-4</v>
      </c>
      <c r="AM23" s="143">
        <f>+'12生産者価格評価表'!AM23/'12生産者価格評価表'!AM$52</f>
        <v>0</v>
      </c>
      <c r="AN23" s="143">
        <f>+'12生産者価格評価表'!AN23/'12生産者価格評価表'!AN$52</f>
        <v>2.3037246124345227E-4</v>
      </c>
      <c r="AO23" s="146">
        <f>+'12生産者価格評価表'!AO23/'12生産者価格評価表'!AO$52</f>
        <v>1.9215292102305825E-2</v>
      </c>
    </row>
    <row r="24" spans="1:41" ht="17.45" customHeight="1" x14ac:dyDescent="0.2">
      <c r="A24" s="55">
        <v>18</v>
      </c>
      <c r="B24" s="420" t="s">
        <v>54</v>
      </c>
      <c r="C24" s="421" t="s">
        <v>116</v>
      </c>
      <c r="D24" s="143">
        <f>+'12生産者価格評価表'!D24/'12生産者価格評価表'!D$52</f>
        <v>7.9222079791551091E-6</v>
      </c>
      <c r="E24" s="143">
        <f>+'12生産者価格評価表'!E24/'12生産者価格評価表'!E$52</f>
        <v>8.4109537750259795E-6</v>
      </c>
      <c r="F24" s="143">
        <f>+'12生産者価格評価表'!F24/'12生産者価格評価表'!F$52</f>
        <v>1.6146397139037934E-5</v>
      </c>
      <c r="G24" s="143">
        <f>+'12生産者価格評価表'!G24/'12生産者価格評価表'!G$52</f>
        <v>7.2988091073994823E-6</v>
      </c>
      <c r="H24" s="143">
        <f>+'12生産者価格評価表'!H24/'12生産者価格評価表'!H$52</f>
        <v>4.3875145467554576E-6</v>
      </c>
      <c r="I24" s="143">
        <f>+'12生産者価格評価表'!I24/'12生産者価格評価表'!I$52</f>
        <v>4.3933675691212611E-5</v>
      </c>
      <c r="J24" s="143">
        <f>+'12生産者価格評価表'!J24/'12生産者価格評価表'!J$52</f>
        <v>1.2044528087247407E-5</v>
      </c>
      <c r="K24" s="143">
        <f>+'12生産者価格評価表'!K24/'12生産者価格評価表'!K$52</f>
        <v>5.5543216538717511E-6</v>
      </c>
      <c r="L24" s="143">
        <f>+'12生産者価格評価表'!L24/'12生産者価格評価表'!L$52</f>
        <v>3.0493435533365911E-5</v>
      </c>
      <c r="M24" s="143">
        <f>+'12生産者価格評価表'!M24/'12生産者価格評価表'!M$52</f>
        <v>2.9715266268071509E-6</v>
      </c>
      <c r="N24" s="143">
        <f>+'12生産者価格評価表'!N24/'12生産者価格評価表'!N$52</f>
        <v>1.7315497269926451E-6</v>
      </c>
      <c r="O24" s="143">
        <f>+'12生産者価格評価表'!O24/'12生産者価格評価表'!O$52</f>
        <v>2.2812698131917132E-5</v>
      </c>
      <c r="P24" s="143">
        <f>+'12生産者価格評価表'!P24/'12生産者価格評価表'!P$52</f>
        <v>2.0635644974373005E-3</v>
      </c>
      <c r="Q24" s="143">
        <f>+'12生産者価格評価表'!Q24/'12生産者価格評価表'!Q$52</f>
        <v>2.0627471391741056E-4</v>
      </c>
      <c r="R24" s="143">
        <f>+'12生産者価格評価表'!R24/'12生産者価格評価表'!R$52</f>
        <v>2.9896175298184117E-5</v>
      </c>
      <c r="S24" s="143">
        <f>+'12生産者価格評価表'!S24/'12生産者価格評価表'!S$52</f>
        <v>5.6267140371224107E-5</v>
      </c>
      <c r="T24" s="143">
        <f>+'12生産者価格評価表'!T24/'12生産者価格評価表'!T$52</f>
        <v>3.1640177527814005E-5</v>
      </c>
      <c r="U24" s="143">
        <f>+'12生産者価格評価表'!U24/'12生産者価格評価表'!U$52</f>
        <v>3.6484658630928139E-2</v>
      </c>
      <c r="V24" s="143">
        <f>+'12生産者価格評価表'!V24/'12生産者価格評価表'!V$52</f>
        <v>7.2599622937425919E-3</v>
      </c>
      <c r="W24" s="143">
        <f>+'12生産者価格評価表'!W24/'12生産者価格評価表'!W$52</f>
        <v>1.0576872284488005E-5</v>
      </c>
      <c r="X24" s="143">
        <f>+'12生産者価格評価表'!X24/'12生産者価格評価表'!X$52</f>
        <v>1.7056623002895889E-3</v>
      </c>
      <c r="Y24" s="143">
        <f>+'12生産者価格評価表'!Y24/'12生産者価格評価表'!Y$52</f>
        <v>1.2416980201878448E-5</v>
      </c>
      <c r="Z24" s="143">
        <f>+'12生産者価格評価表'!Z24/'12生産者価格評価表'!Z$52</f>
        <v>6.0999231999058854E-6</v>
      </c>
      <c r="AA24" s="143">
        <f>+'12生産者価格評価表'!AA24/'12生産者価格評価表'!AA$52</f>
        <v>2.3351803786490492E-5</v>
      </c>
      <c r="AB24" s="143">
        <f>+'12生産者価格評価表'!AB24/'12生産者価格評価表'!AB$52</f>
        <v>2.2894689372304026E-4</v>
      </c>
      <c r="AC24" s="143">
        <f>+'12生産者価格評価表'!AC24/'12生産者価格評価表'!AC$52</f>
        <v>1.012050427848065E-4</v>
      </c>
      <c r="AD24" s="143">
        <f>+'12生産者価格評価表'!AD24/'12生産者価格評価表'!AD$52</f>
        <v>5.9462556546868555E-5</v>
      </c>
      <c r="AE24" s="143">
        <f>+'12生産者価格評価表'!AE24/'12生産者価格評価表'!AE$52</f>
        <v>8.2567231157919802E-5</v>
      </c>
      <c r="AF24" s="143">
        <f>+'12生産者価格評価表'!AF24/'12生産者価格評価表'!AF$52</f>
        <v>1.6669775608399009E-4</v>
      </c>
      <c r="AG24" s="143">
        <f>+'12生産者価格評価表'!AG24/'12生産者価格評価表'!AG$52</f>
        <v>1.3525598263381758E-3</v>
      </c>
      <c r="AH24" s="143">
        <f>+'12生産者価格評価表'!AH24/'12生産者価格評価表'!AH$52</f>
        <v>1.5964498603595072E-4</v>
      </c>
      <c r="AI24" s="143">
        <f>+'12生産者価格評価表'!AI24/'12生産者価格評価表'!AI$52</f>
        <v>1.5777598220153059E-5</v>
      </c>
      <c r="AJ24" s="143">
        <f>+'12生産者価格評価表'!AJ24/'12生産者価格評価表'!AJ$52</f>
        <v>5.0690746933799728E-5</v>
      </c>
      <c r="AK24" s="143">
        <f>+'12生産者価格評価表'!AK24/'12生産者価格評価表'!AK$52</f>
        <v>1.1390189293103692E-3</v>
      </c>
      <c r="AL24" s="143">
        <f>+'12生産者価格評価表'!AL24/'12生産者価格評価表'!AL$52</f>
        <v>9.4428533856309621E-5</v>
      </c>
      <c r="AM24" s="143">
        <f>+'12生産者価格評価表'!AM24/'12生産者価格評価表'!AM$52</f>
        <v>0</v>
      </c>
      <c r="AN24" s="143">
        <f>+'12生産者価格評価表'!AN24/'12生産者価格評価表'!AN$52</f>
        <v>0</v>
      </c>
      <c r="AO24" s="146">
        <f>+'12生産者価格評価表'!AO24/'12生産者価格評価表'!AO$52</f>
        <v>1.785119303848372E-3</v>
      </c>
    </row>
    <row r="25" spans="1:41" ht="17.45" customHeight="1" x14ac:dyDescent="0.2">
      <c r="A25" s="55">
        <v>19</v>
      </c>
      <c r="B25" s="420" t="s">
        <v>55</v>
      </c>
      <c r="C25" s="421" t="s">
        <v>238</v>
      </c>
      <c r="D25" s="143">
        <f>+'12生産者価格評価表'!D25/'12生産者価格評価表'!D$52</f>
        <v>2.1863540445550183E-3</v>
      </c>
      <c r="E25" s="143">
        <f>+'12生産者価格評価表'!E25/'12生産者価格評価表'!E$52</f>
        <v>1.4352885635447558E-4</v>
      </c>
      <c r="F25" s="143">
        <f>+'12生産者価格評価表'!F25/'12生産者価格評価表'!F$52</f>
        <v>0</v>
      </c>
      <c r="G25" s="143">
        <f>+'12生産者価格評価表'!G25/'12生産者価格評価表'!G$52</f>
        <v>0</v>
      </c>
      <c r="H25" s="143">
        <f>+'12生産者価格評価表'!H25/'12生産者価格評価表'!H$52</f>
        <v>0</v>
      </c>
      <c r="I25" s="143">
        <f>+'12生産者価格評価表'!I25/'12生産者価格評価表'!I$52</f>
        <v>0</v>
      </c>
      <c r="J25" s="143">
        <f>+'12生産者価格評価表'!J25/'12生産者価格評価表'!J$52</f>
        <v>0</v>
      </c>
      <c r="K25" s="143">
        <f>+'12生産者価格評価表'!K25/'12生産者価格評価表'!K$52</f>
        <v>0</v>
      </c>
      <c r="L25" s="143">
        <f>+'12生産者価格評価表'!L25/'12生産者価格評価表'!L$52</f>
        <v>0</v>
      </c>
      <c r="M25" s="143">
        <f>+'12生産者価格評価表'!M25/'12生産者価格評価表'!M$52</f>
        <v>0</v>
      </c>
      <c r="N25" s="143">
        <f>+'12生産者価格評価表'!N25/'12生産者価格評価表'!N$52</f>
        <v>0</v>
      </c>
      <c r="O25" s="143">
        <f>+'12生産者価格評価表'!O25/'12生産者価格評価表'!O$52</f>
        <v>0</v>
      </c>
      <c r="P25" s="143">
        <f>+'12生産者価格評価表'!P25/'12生産者価格評価表'!P$52</f>
        <v>0</v>
      </c>
      <c r="Q25" s="143">
        <f>+'12生産者価格評価表'!Q25/'12生産者価格評価表'!Q$52</f>
        <v>1.0155110242956567E-4</v>
      </c>
      <c r="R25" s="143">
        <f>+'12生産者価格評価表'!R25/'12生産者価格評価表'!R$52</f>
        <v>0</v>
      </c>
      <c r="S25" s="143">
        <f>+'12生産者価格評価表'!S25/'12生産者価格評価表'!S$52</f>
        <v>0</v>
      </c>
      <c r="T25" s="143">
        <f>+'12生産者価格評価表'!T25/'12生産者価格評価表'!T$52</f>
        <v>0</v>
      </c>
      <c r="U25" s="143">
        <f>+'12生産者価格評価表'!U25/'12生産者価格評価表'!U$52</f>
        <v>0</v>
      </c>
      <c r="V25" s="143">
        <f>+'12生産者価格評価表'!V25/'12生産者価格評価表'!V$52</f>
        <v>0.45377871381454782</v>
      </c>
      <c r="W25" s="143">
        <f>+'12生産者価格評価表'!W25/'12生産者価格評価表'!W$52</f>
        <v>0</v>
      </c>
      <c r="X25" s="143">
        <f>+'12生産者価格評価表'!X25/'12生産者価格評価表'!X$52</f>
        <v>0</v>
      </c>
      <c r="Y25" s="143">
        <f>+'12生産者価格評価表'!Y25/'12生産者価格評価表'!Y$52</f>
        <v>0</v>
      </c>
      <c r="Z25" s="143">
        <f>+'12生産者価格評価表'!Z25/'12生産者価格評価表'!Z$52</f>
        <v>0</v>
      </c>
      <c r="AA25" s="143">
        <f>+'12生産者価格評価表'!AA25/'12生産者価格評価表'!AA$52</f>
        <v>0</v>
      </c>
      <c r="AB25" s="143">
        <f>+'12生産者価格評価表'!AB25/'12生産者価格評価表'!AB$52</f>
        <v>0</v>
      </c>
      <c r="AC25" s="143">
        <f>+'12生産者価格評価表'!AC25/'12生産者価格評価表'!AC$52</f>
        <v>0</v>
      </c>
      <c r="AD25" s="143">
        <f>+'12生産者価格評価表'!AD25/'12生産者価格評価表'!AD$52</f>
        <v>0</v>
      </c>
      <c r="AE25" s="143">
        <f>+'12生産者価格評価表'!AE25/'12生産者価格評価表'!AE$52</f>
        <v>1.702177473854136E-2</v>
      </c>
      <c r="AF25" s="143">
        <f>+'12生産者価格評価表'!AF25/'12生産者価格評価表'!AF$52</f>
        <v>0</v>
      </c>
      <c r="AG25" s="143">
        <f>+'12生産者価格評価表'!AG25/'12生産者価格評価表'!AG$52</f>
        <v>5.797571899789117E-3</v>
      </c>
      <c r="AH25" s="143">
        <f>+'12生産者価格評価表'!AH25/'12生産者価格評価表'!AH$52</f>
        <v>5.7209693205091318E-5</v>
      </c>
      <c r="AI25" s="143">
        <f>+'12生産者価格評価表'!AI25/'12生産者価格評価表'!AI$52</f>
        <v>0</v>
      </c>
      <c r="AJ25" s="143">
        <f>+'12生産者価格評価表'!AJ25/'12生産者価格評価表'!AJ$52</f>
        <v>0</v>
      </c>
      <c r="AK25" s="143">
        <f>+'12生産者価格評価表'!AK25/'12生産者価格評価表'!AK$52</f>
        <v>1.5577096473303199E-2</v>
      </c>
      <c r="AL25" s="143">
        <f>+'12生産者価格評価表'!AL25/'12生産者価格評価表'!AL$52</f>
        <v>5.3976320913864526E-5</v>
      </c>
      <c r="AM25" s="143">
        <f>+'12生産者価格評価表'!AM25/'12生産者価格評価表'!AM$52</f>
        <v>0</v>
      </c>
      <c r="AN25" s="143">
        <f>+'12生産者価格評価表'!AN25/'12生産者価格評価表'!AN$52</f>
        <v>0</v>
      </c>
      <c r="AO25" s="146">
        <f>+'12生産者価格評価表'!AO25/'12生産者価格評価表'!AO$52</f>
        <v>9.4148155027381539E-2</v>
      </c>
    </row>
    <row r="26" spans="1:41" ht="17.45" customHeight="1" x14ac:dyDescent="0.2">
      <c r="A26" s="55">
        <v>20</v>
      </c>
      <c r="B26" s="420" t="s">
        <v>56</v>
      </c>
      <c r="C26" s="421" t="s">
        <v>4</v>
      </c>
      <c r="D26" s="143">
        <f>+'12生産者価格評価表'!D26/'12生産者価格評価表'!D$52</f>
        <v>1.3963167327372967E-3</v>
      </c>
      <c r="E26" s="143">
        <f>+'12生産者価格評価表'!E26/'12生産者価格評価表'!E$52</f>
        <v>3.147324638396818E-3</v>
      </c>
      <c r="F26" s="143">
        <f>+'12生産者価格評価表'!F26/'12生産者価格評価表'!F$52</f>
        <v>6.9215775879249378E-3</v>
      </c>
      <c r="G26" s="143">
        <f>+'12生産者価格評価表'!G26/'12生産者価格評価表'!G$52</f>
        <v>8.6218017987018079E-3</v>
      </c>
      <c r="H26" s="143">
        <f>+'12生産者価格評価表'!H26/'12生産者価格評価表'!H$52</f>
        <v>9.0177673145078914E-3</v>
      </c>
      <c r="I26" s="143">
        <f>+'12生産者価格評価表'!I26/'12生産者価格評価表'!I$52</f>
        <v>4.330082073678394E-3</v>
      </c>
      <c r="J26" s="143">
        <f>+'12生産者価格評価表'!J26/'12生産者価格評価表'!J$52</f>
        <v>9.2004035261197261E-4</v>
      </c>
      <c r="K26" s="143">
        <f>+'12生産者価格評価表'!K26/'12生産者価格評価表'!K$52</f>
        <v>4.6959325476278856E-3</v>
      </c>
      <c r="L26" s="143">
        <f>+'12生産者価格評価表'!L26/'12生産者価格評価表'!L$52</f>
        <v>9.7868333727973243E-3</v>
      </c>
      <c r="M26" s="143">
        <f>+'12生産者価格評価表'!M26/'12生産者価格評価表'!M$52</f>
        <v>9.7797724721329898E-3</v>
      </c>
      <c r="N26" s="143">
        <f>+'12生産者価格評価表'!N26/'12生産者価格評価表'!N$52</f>
        <v>4.8508330817377751E-2</v>
      </c>
      <c r="O26" s="143">
        <f>+'12生産者価格評価表'!O26/'12生産者価格評価表'!O$52</f>
        <v>4.3496064443986704E-3</v>
      </c>
      <c r="P26" s="143">
        <f>+'12生産者価格評価表'!P26/'12生産者価格評価表'!P$52</f>
        <v>1.1518434820056583E-3</v>
      </c>
      <c r="Q26" s="143">
        <f>+'12生産者価格評価表'!Q26/'12生産者価格評価表'!Q$52</f>
        <v>4.6527126654546209E-3</v>
      </c>
      <c r="R26" s="143">
        <f>+'12生産者価格評価表'!R26/'12生産者価格評価表'!R$52</f>
        <v>3.9134844755690122E-3</v>
      </c>
      <c r="S26" s="143">
        <f>+'12生産者価格評価表'!S26/'12生産者価格評価表'!S$52</f>
        <v>2.3356125796083608E-3</v>
      </c>
      <c r="T26" s="143">
        <f>+'12生産者価格評価表'!T26/'12生産者価格評価表'!T$52</f>
        <v>2.3520716223994426E-3</v>
      </c>
      <c r="U26" s="143">
        <f>+'12生産者価格評価表'!U26/'12生産者価格評価表'!U$52</f>
        <v>3.552974198211501E-3</v>
      </c>
      <c r="V26" s="143">
        <f>+'12生産者価格評価表'!V26/'12生産者価格評価表'!V$52</f>
        <v>1.1957564018348571E-3</v>
      </c>
      <c r="W26" s="143">
        <f>+'12生産者価格評価表'!W26/'12生産者価格評価表'!W$52</f>
        <v>3.6429801420778778E-2</v>
      </c>
      <c r="X26" s="143">
        <f>+'12生産者価格評価表'!X26/'12生産者価格評価表'!X$52</f>
        <v>3.0933153222588126E-3</v>
      </c>
      <c r="Y26" s="143">
        <f>+'12生産者価格評価表'!Y26/'12生産者価格評価表'!Y$52</f>
        <v>9.1622004349403222E-3</v>
      </c>
      <c r="Z26" s="143">
        <f>+'12生産者価格評価表'!Z26/'12生産者価格評価表'!Z$52</f>
        <v>3.991179388114355E-3</v>
      </c>
      <c r="AA26" s="143">
        <f>+'12生産者価格評価表'!AA26/'12生産者価格評価表'!AA$52</f>
        <v>5.7491006816496968E-3</v>
      </c>
      <c r="AB26" s="143">
        <f>+'12生産者価格評価表'!AB26/'12生産者価格評価表'!AB$52</f>
        <v>4.8616975842603743E-3</v>
      </c>
      <c r="AC26" s="143">
        <f>+'12生産者価格評価表'!AC26/'12生産者価格評価表'!AC$52</f>
        <v>1.451647170085567E-2</v>
      </c>
      <c r="AD26" s="143">
        <f>+'12生産者価格評価表'!AD26/'12生産者価格評価表'!AD$52</f>
        <v>6.2063928146369283E-5</v>
      </c>
      <c r="AE26" s="143">
        <f>+'12生産者価格評価表'!AE26/'12生産者価格評価表'!AE$52</f>
        <v>1.5552962996486328E-3</v>
      </c>
      <c r="AF26" s="143">
        <f>+'12生産者価格評価表'!AF26/'12生産者価格評価表'!AF$52</f>
        <v>1.7897637740381524E-2</v>
      </c>
      <c r="AG26" s="143">
        <f>+'12生産者価格評価表'!AG26/'12生産者価格評価表'!AG$52</f>
        <v>6.5950075437344003E-3</v>
      </c>
      <c r="AH26" s="143">
        <f>+'12生産者価格評価表'!AH26/'12生産者価格評価表'!AH$52</f>
        <v>2.3863680620681248E-2</v>
      </c>
      <c r="AI26" s="143">
        <f>+'12生産者価格評価表'!AI26/'12生産者価格評価表'!AI$52</f>
        <v>3.2692008086923656E-3</v>
      </c>
      <c r="AJ26" s="143">
        <f>+'12生産者価格評価表'!AJ26/'12生産者価格評価表'!AJ$52</f>
        <v>3.9192001846044461E-2</v>
      </c>
      <c r="AK26" s="143">
        <f>+'12生産者価格評価表'!AK26/'12生産者価格評価表'!AK$52</f>
        <v>6.3507784261390299E-3</v>
      </c>
      <c r="AL26" s="143">
        <f>+'12生産者価格評価表'!AL26/'12生産者価格評価表'!AL$52</f>
        <v>5.1373857114850353E-3</v>
      </c>
      <c r="AM26" s="143">
        <f>+'12生産者価格評価表'!AM26/'12生産者価格評価表'!AM$52</f>
        <v>0.12892386252617241</v>
      </c>
      <c r="AN26" s="143">
        <f>+'12生産者価格評価表'!AN26/'12生産者価格評価表'!AN$52</f>
        <v>7.5303799964060686E-4</v>
      </c>
      <c r="AO26" s="146">
        <f>+'12生産者価格評価表'!AO26/'12生産者価格評価表'!AO$52</f>
        <v>6.091100279707936E-3</v>
      </c>
    </row>
    <row r="27" spans="1:41" ht="17.45" customHeight="1" x14ac:dyDescent="0.2">
      <c r="A27" s="55">
        <v>21</v>
      </c>
      <c r="B27" s="420" t="s">
        <v>57</v>
      </c>
      <c r="C27" s="421" t="s">
        <v>97</v>
      </c>
      <c r="D27" s="143">
        <f>+'12生産者価格評価表'!D27/'12生産者価格評価表'!D$52</f>
        <v>3.7447154262568753E-3</v>
      </c>
      <c r="E27" s="143">
        <f>+'12生産者価格評価表'!E27/'12生産者価格評価表'!E$52</f>
        <v>2.7950142036590364E-3</v>
      </c>
      <c r="F27" s="143">
        <f>+'12生産者価格評価表'!F27/'12生産者価格評価表'!F$52</f>
        <v>7.2436564781644831E-4</v>
      </c>
      <c r="G27" s="143">
        <f>+'12生産者価格評価表'!G27/'12生産者価格評価表'!G$52</f>
        <v>3.2638295735460169E-3</v>
      </c>
      <c r="H27" s="143">
        <f>+'12生産者価格評価表'!H27/'12生産者価格評価表'!H$52</f>
        <v>5.0195110974402225E-3</v>
      </c>
      <c r="I27" s="143">
        <f>+'12生産者価格評価表'!I27/'12生産者価格評価表'!I$52</f>
        <v>3.9204886232523306E-3</v>
      </c>
      <c r="J27" s="143">
        <f>+'12生産者価格評価表'!J27/'12生産者価格評価表'!J$52</f>
        <v>6.2148293376511452E-4</v>
      </c>
      <c r="K27" s="143">
        <f>+'12生産者価格評価表'!K27/'12生産者価格評価表'!K$52</f>
        <v>4.8902694027114016E-3</v>
      </c>
      <c r="L27" s="143">
        <f>+'12生産者価格評価表'!L27/'12生産者価格評価表'!L$52</f>
        <v>6.2713653158106989E-3</v>
      </c>
      <c r="M27" s="143">
        <f>+'12生産者価格評価表'!M27/'12生産者価格評価表'!M$52</f>
        <v>5.0964142307127844E-3</v>
      </c>
      <c r="N27" s="143">
        <f>+'12生産者価格評価表'!N27/'12生産者価格評価表'!N$52</f>
        <v>4.7605659275951097E-3</v>
      </c>
      <c r="O27" s="143">
        <f>+'12生産者価格評価表'!O27/'12生産者価格評価表'!O$52</f>
        <v>4.3353878065126123E-3</v>
      </c>
      <c r="P27" s="143">
        <f>+'12生産者価格評価表'!P27/'12生産者価格評価表'!P$52</f>
        <v>2.1590485002224934E-3</v>
      </c>
      <c r="Q27" s="143">
        <f>+'12生産者価格評価表'!Q27/'12生産者価格評価表'!Q$52</f>
        <v>1.9904288648881986E-3</v>
      </c>
      <c r="R27" s="143">
        <f>+'12生産者価格評価表'!R27/'12生産者価格評価表'!R$52</f>
        <v>1.6289659085674786E-3</v>
      </c>
      <c r="S27" s="143">
        <f>+'12生産者価格評価表'!S27/'12生産者価格評価表'!S$52</f>
        <v>3.3553024185531142E-3</v>
      </c>
      <c r="T27" s="143">
        <f>+'12生産者価格評価表'!T27/'12生産者価格評価表'!T$52</f>
        <v>2.7206391406095986E-3</v>
      </c>
      <c r="U27" s="143">
        <f>+'12生産者価格評価表'!U27/'12生産者価格評価表'!U$52</f>
        <v>2.452854042136709E-3</v>
      </c>
      <c r="V27" s="143">
        <f>+'12生産者価格評価表'!V27/'12生産者価格評価表'!V$52</f>
        <v>6.6157520135460017E-4</v>
      </c>
      <c r="W27" s="143">
        <f>+'12生産者価格評価表'!W27/'12生産者価格評価表'!W$52</f>
        <v>1.8401465728974688E-3</v>
      </c>
      <c r="X27" s="143">
        <f>+'12生産者価格評価表'!X27/'12生産者価格評価表'!X$52</f>
        <v>8.7951779735627781E-4</v>
      </c>
      <c r="Y27" s="143">
        <f>+'12生産者価格評価表'!Y27/'12生産者価格評価表'!Y$52</f>
        <v>2.4874315434332567E-2</v>
      </c>
      <c r="Z27" s="143">
        <f>+'12生産者価格評価表'!Z27/'12生産者価格評価表'!Z$52</f>
        <v>4.5018673448653131E-2</v>
      </c>
      <c r="AA27" s="143">
        <f>+'12生産者価格評価表'!AA27/'12生産者価格評価表'!AA$52</f>
        <v>3.0695806238499163E-3</v>
      </c>
      <c r="AB27" s="143">
        <f>+'12生産者価格評価表'!AB27/'12生産者価格評価表'!AB$52</f>
        <v>3.7122768493138116E-3</v>
      </c>
      <c r="AC27" s="143">
        <f>+'12生産者価格評価表'!AC27/'12生産者価格評価表'!AC$52</f>
        <v>3.726836609407523E-3</v>
      </c>
      <c r="AD27" s="143">
        <f>+'12生産者価格評価表'!AD27/'12生産者価格評価表'!AD$52</f>
        <v>1.3595834420334695E-2</v>
      </c>
      <c r="AE27" s="143">
        <f>+'12生産者価格評価表'!AE27/'12生産者価格評価表'!AE$52</f>
        <v>9.8389084253302055E-3</v>
      </c>
      <c r="AF27" s="143">
        <f>+'12生産者価格評価表'!AF27/'12生産者価格評価表'!AF$52</f>
        <v>3.9696634650438992E-3</v>
      </c>
      <c r="AG27" s="143">
        <f>+'12生産者価格評価表'!AG27/'12生産者価格評価表'!AG$52</f>
        <v>8.8239509169000148E-3</v>
      </c>
      <c r="AH27" s="143">
        <f>+'12生産者価格評価表'!AH27/'12生産者価格評価表'!AH$52</f>
        <v>7.0822173836041398E-3</v>
      </c>
      <c r="AI27" s="143">
        <f>+'12生産者価格評価表'!AI27/'12生産者価格評価表'!AI$52</f>
        <v>2.947091324287002E-3</v>
      </c>
      <c r="AJ27" s="143">
        <f>+'12生産者価格評価表'!AJ27/'12生産者価格評価表'!AJ$52</f>
        <v>1.480211552280241E-3</v>
      </c>
      <c r="AK27" s="143">
        <f>+'12生産者価格評価表'!AK27/'12生産者価格評価表'!AK$52</f>
        <v>1.5695496780861087E-3</v>
      </c>
      <c r="AL27" s="143">
        <f>+'12生産者価格評価表'!AL27/'12生産者価格評価表'!AL$52</f>
        <v>2.7606391001592234E-3</v>
      </c>
      <c r="AM27" s="143">
        <f>+'12生産者価格評価表'!AM27/'12生産者価格評価表'!AM$52</f>
        <v>0</v>
      </c>
      <c r="AN27" s="143">
        <f>+'12生産者価格評価表'!AN27/'12生産者価格評価表'!AN$52</f>
        <v>1.4592109419879599E-2</v>
      </c>
      <c r="AO27" s="146">
        <f>+'12生産者価格評価表'!AO27/'12生産者価格評価表'!AO$52</f>
        <v>4.4707860860622537E-3</v>
      </c>
    </row>
    <row r="28" spans="1:41" ht="17.45" customHeight="1" x14ac:dyDescent="0.2">
      <c r="A28" s="55">
        <v>22</v>
      </c>
      <c r="B28" s="420" t="s">
        <v>58</v>
      </c>
      <c r="C28" s="421" t="s">
        <v>239</v>
      </c>
      <c r="D28" s="143">
        <f>+'12生産者価格評価表'!D28/'12生産者価格評価表'!D$52</f>
        <v>1.9039642400639111E-2</v>
      </c>
      <c r="E28" s="143">
        <f>+'12生産者価格評価表'!E28/'12生産者価格評価表'!E$52</f>
        <v>2.7348758841676004E-2</v>
      </c>
      <c r="F28" s="143">
        <f>+'12生産者価格評価表'!F28/'12生産者価格評価表'!F$52</f>
        <v>1.4645478629775187E-2</v>
      </c>
      <c r="G28" s="143">
        <f>+'12生産者価格評価表'!G28/'12生産者価格評価表'!G$52</f>
        <v>2.8897009727593362E-2</v>
      </c>
      <c r="H28" s="143">
        <f>+'12生産者価格評価表'!H28/'12生産者価格評価表'!H$52</f>
        <v>3.1264706395214899E-2</v>
      </c>
      <c r="I28" s="143">
        <f>+'12生産者価格評価表'!I28/'12生産者価格評価表'!I$52</f>
        <v>2.5274649410129118E-2</v>
      </c>
      <c r="J28" s="143">
        <f>+'12生産者価格評価表'!J28/'12生産者価格評価表'!J$52</f>
        <v>6.5664834676267434E-3</v>
      </c>
      <c r="K28" s="143">
        <f>+'12生産者価格評価表'!K28/'12生産者価格評価表'!K$52</f>
        <v>2.7670554672783551E-2</v>
      </c>
      <c r="L28" s="143">
        <f>+'12生産者価格評価表'!L28/'12生産者価格評価表'!L$52</f>
        <v>4.3301546178229115E-2</v>
      </c>
      <c r="M28" s="143">
        <f>+'12生産者価格評価表'!M28/'12生産者価格評価表'!M$52</f>
        <v>5.3336020870871678E-2</v>
      </c>
      <c r="N28" s="143">
        <f>+'12生産者価格評価表'!N28/'12生産者価格評価表'!N$52</f>
        <v>3.1411402636977392E-2</v>
      </c>
      <c r="O28" s="143">
        <f>+'12生産者価格評価表'!O28/'12生産者価格評価表'!O$52</f>
        <v>1.8916213773971149E-2</v>
      </c>
      <c r="P28" s="143">
        <f>+'12生産者価格評価表'!P28/'12生産者価格評価表'!P$52</f>
        <v>1.1183022238941527E-2</v>
      </c>
      <c r="Q28" s="143">
        <f>+'12生産者価格評価表'!Q28/'12生産者価格評価表'!Q$52</f>
        <v>1.1606882148668687E-2</v>
      </c>
      <c r="R28" s="143">
        <f>+'12生産者価格評価表'!R28/'12生産者価格評価表'!R$52</f>
        <v>6.3735819041703624E-3</v>
      </c>
      <c r="S28" s="143">
        <f>+'12生産者価格評価表'!S28/'12生産者価格評価表'!S$52</f>
        <v>3.3017609261666914E-2</v>
      </c>
      <c r="T28" s="143">
        <f>+'12生産者価格評価表'!T28/'12生産者価格評価表'!T$52</f>
        <v>7.74622429125811E-3</v>
      </c>
      <c r="U28" s="143">
        <f>+'12生産者価格評価表'!U28/'12生産者価格評価表'!U$52</f>
        <v>6.5665335850182641E-3</v>
      </c>
      <c r="V28" s="143">
        <f>+'12生産者価格評価表'!V28/'12生産者価格評価表'!V$52</f>
        <v>1.0940600660339219E-2</v>
      </c>
      <c r="W28" s="143">
        <f>+'12生産者価格評価表'!W28/'12生産者価格評価表'!W$52</f>
        <v>1.8597020754396541E-2</v>
      </c>
      <c r="X28" s="143">
        <f>+'12生産者価格評価表'!X28/'12生産者価格評価表'!X$52</f>
        <v>3.0165004293722548E-3</v>
      </c>
      <c r="Y28" s="143">
        <f>+'12生産者価格評価表'!Y28/'12生産者価格評価表'!Y$52</f>
        <v>9.4372188982585231E-2</v>
      </c>
      <c r="Z28" s="143">
        <f>+'12生産者価格評価表'!Z28/'12生産者価格評価表'!Z$52</f>
        <v>5.9972000593185901E-2</v>
      </c>
      <c r="AA28" s="143">
        <f>+'12生産者価格評価表'!AA28/'12生産者価格評価表'!AA$52</f>
        <v>6.8984279181326547E-2</v>
      </c>
      <c r="AB28" s="143">
        <f>+'12生産者価格評価表'!AB28/'12生産者価格評価表'!AB$52</f>
        <v>2.0577927565343788E-2</v>
      </c>
      <c r="AC28" s="143">
        <f>+'12生産者価格評価表'!AC28/'12生産者価格評価表'!AC$52</f>
        <v>5.4967420332790529E-3</v>
      </c>
      <c r="AD28" s="143">
        <f>+'12生産者価格評価表'!AD28/'12生産者価格評価表'!AD$52</f>
        <v>4.4146165384921828E-3</v>
      </c>
      <c r="AE28" s="143">
        <f>+'12生産者価格評価表'!AE28/'12生産者価格評価表'!AE$52</f>
        <v>1.2558424089891693E-2</v>
      </c>
      <c r="AF28" s="143">
        <f>+'12生産者価格評価表'!AF28/'12生産者価格評価表'!AF$52</f>
        <v>5.6025947351531526E-3</v>
      </c>
      <c r="AG28" s="143">
        <f>+'12生産者価格評価表'!AG28/'12生産者価格評価表'!AG$52</f>
        <v>1.0756741902464241E-2</v>
      </c>
      <c r="AH28" s="143">
        <f>+'12生産者価格評価表'!AH28/'12生産者価格評価表'!AH$52</f>
        <v>1.0460282378430672E-2</v>
      </c>
      <c r="AI28" s="143">
        <f>+'12生産者価格評価表'!AI28/'12生産者価格評価表'!AI$52</f>
        <v>1.1763269269712091E-2</v>
      </c>
      <c r="AJ28" s="143">
        <f>+'12生産者価格評価表'!AJ28/'12生産者価格評価表'!AJ$52</f>
        <v>3.9805930213412761E-3</v>
      </c>
      <c r="AK28" s="143">
        <f>+'12生産者価格評価表'!AK28/'12生産者価格評価表'!AK$52</f>
        <v>4.9740800824462283E-3</v>
      </c>
      <c r="AL28" s="143">
        <f>+'12生産者価格評価表'!AL28/'12生産者価格評価表'!AL$52</f>
        <v>2.8694872661455071E-2</v>
      </c>
      <c r="AM28" s="143">
        <f>+'12生産者価格評価表'!AM28/'12生産者価格評価表'!AM$52</f>
        <v>0</v>
      </c>
      <c r="AN28" s="143">
        <f>+'12生産者価格評価表'!AN28/'12生産者価格評価表'!AN$52</f>
        <v>2.7494560721849754E-3</v>
      </c>
      <c r="AO28" s="146">
        <f>+'12生産者価格評価表'!AO28/'12生産者価格評価表'!AO$52</f>
        <v>1.6078897724364074E-2</v>
      </c>
    </row>
    <row r="29" spans="1:41" ht="17.45" customHeight="1" x14ac:dyDescent="0.2">
      <c r="A29" s="55">
        <v>23</v>
      </c>
      <c r="B29" s="420" t="s">
        <v>59</v>
      </c>
      <c r="C29" s="421" t="s">
        <v>5</v>
      </c>
      <c r="D29" s="143">
        <f>+'12生産者価格評価表'!D29/'12生産者価格評価表'!D$52</f>
        <v>7.5548618983508719E-4</v>
      </c>
      <c r="E29" s="143">
        <f>+'12生産者価格評価表'!E29/'12生産者価格評価表'!E$52</f>
        <v>1.4085634362273345E-3</v>
      </c>
      <c r="F29" s="143">
        <f>+'12生産者価格評価表'!F29/'12生産者価格評価表'!F$52</f>
        <v>2.0317760116574067E-3</v>
      </c>
      <c r="G29" s="143">
        <f>+'12生産者価格評価表'!G29/'12生産者価格評価表'!G$52</f>
        <v>2.0793163960012499E-3</v>
      </c>
      <c r="H29" s="143">
        <f>+'12生産者価格評価表'!H29/'12生産者価格評価表'!H$52</f>
        <v>1.8485440338550233E-3</v>
      </c>
      <c r="I29" s="143">
        <f>+'12生産者価格評価表'!I29/'12生産者価格評価表'!I$52</f>
        <v>3.0282534419357396E-3</v>
      </c>
      <c r="J29" s="143">
        <f>+'12生産者価格評価表'!J29/'12生産者価格評価表'!J$52</f>
        <v>6.3149644011519705E-4</v>
      </c>
      <c r="K29" s="143">
        <f>+'12生産者価格評価表'!K29/'12生産者価格評価表'!K$52</f>
        <v>7.3204032914213455E-4</v>
      </c>
      <c r="L29" s="143">
        <f>+'12生産者価格評価表'!L29/'12生産者価格評価表'!L$52</f>
        <v>1.0714874021981356E-3</v>
      </c>
      <c r="M29" s="143">
        <f>+'12生産者価格評価表'!M29/'12生産者価格評価表'!M$52</f>
        <v>1.7319747115270762E-3</v>
      </c>
      <c r="N29" s="143">
        <f>+'12生産者価格評価表'!N29/'12生産者価格評価表'!N$52</f>
        <v>7.1961038230583464E-4</v>
      </c>
      <c r="O29" s="143">
        <f>+'12生産者価格評価表'!O29/'12生産者価格評価表'!O$52</f>
        <v>6.3715081113469301E-4</v>
      </c>
      <c r="P29" s="143">
        <f>+'12生産者価格評価表'!P29/'12生産者価格評価表'!P$52</f>
        <v>5.2083364982339665E-4</v>
      </c>
      <c r="Q29" s="143">
        <f>+'12生産者価格評価表'!Q29/'12生産者価格評価表'!Q$52</f>
        <v>6.1571622056981218E-4</v>
      </c>
      <c r="R29" s="143">
        <f>+'12生産者価格評価表'!R29/'12生産者価格評価表'!R$52</f>
        <v>9.1677286487034098E-4</v>
      </c>
      <c r="S29" s="143">
        <f>+'12生産者価格評価表'!S29/'12生産者価格評価表'!S$52</f>
        <v>1.4181678797848454E-3</v>
      </c>
      <c r="T29" s="143">
        <f>+'12生産者価格評価表'!T29/'12生産者価格評価表'!T$52</f>
        <v>3.8504852518357423E-4</v>
      </c>
      <c r="U29" s="143">
        <f>+'12生産者価格評価表'!U29/'12生産者価格評価表'!U$52</f>
        <v>2.7924414983721761E-4</v>
      </c>
      <c r="V29" s="143">
        <f>+'12生産者価格評価表'!V29/'12生産者価格評価表'!V$52</f>
        <v>3.4746383965842829E-4</v>
      </c>
      <c r="W29" s="143">
        <f>+'12生産者価格評価表'!W29/'12生産者価格評価表'!W$52</f>
        <v>5.6165166001668273E-4</v>
      </c>
      <c r="X29" s="143">
        <f>+'12生産者価格評価表'!X29/'12生産者価格評価表'!X$52</f>
        <v>1.0000356477475323E-3</v>
      </c>
      <c r="Y29" s="143">
        <f>+'12生産者価格評価表'!Y29/'12生産者価格評価表'!Y$52</f>
        <v>1.0646271804702946E-3</v>
      </c>
      <c r="Z29" s="143">
        <f>+'12生産者価格評価表'!Z29/'12生産者価格評価表'!Z$52</f>
        <v>6.4261389208369518E-2</v>
      </c>
      <c r="AA29" s="143">
        <f>+'12生産者価格評価表'!AA29/'12生産者価格評価表'!AA$52</f>
        <v>1.0930378686895666E-2</v>
      </c>
      <c r="AB29" s="143">
        <f>+'12生産者価格評価表'!AB29/'12生産者価格評価表'!AB$52</f>
        <v>2.8697607780189048E-3</v>
      </c>
      <c r="AC29" s="143">
        <f>+'12生産者価格評価表'!AC29/'12生産者価格評価表'!AC$52</f>
        <v>1.4510957268081734E-3</v>
      </c>
      <c r="AD29" s="143">
        <f>+'12生産者価格評価表'!AD29/'12生産者価格評価表'!AD$52</f>
        <v>5.1674442210172355E-4</v>
      </c>
      <c r="AE29" s="143">
        <f>+'12生産者価格評価表'!AE29/'12生産者価格評価表'!AE$52</f>
        <v>4.6108189921463443E-3</v>
      </c>
      <c r="AF29" s="143">
        <f>+'12生産者価格評価表'!AF29/'12生産者価格評価表'!AF$52</f>
        <v>1.8746396482552513E-3</v>
      </c>
      <c r="AG29" s="143">
        <f>+'12生産者価格評価表'!AG29/'12生産者価格評価表'!AG$52</f>
        <v>4.0115698311631283E-3</v>
      </c>
      <c r="AH29" s="143">
        <f>+'12生産者価格評価表'!AH29/'12生産者価格評価表'!AH$52</f>
        <v>7.7170499483244833E-3</v>
      </c>
      <c r="AI29" s="143">
        <f>+'12生産者価格評価表'!AI29/'12生産者価格評価表'!AI$52</f>
        <v>4.87816936936599E-3</v>
      </c>
      <c r="AJ29" s="143">
        <f>+'12生産者価格評価表'!AJ29/'12生産者価格評価表'!AJ$52</f>
        <v>2.5421232823499393E-3</v>
      </c>
      <c r="AK29" s="143">
        <f>+'12生産者価格評価表'!AK29/'12生産者価格評価表'!AK$52</f>
        <v>8.9333968873622001E-4</v>
      </c>
      <c r="AL29" s="143">
        <f>+'12生産者価格評価表'!AL29/'12生産者価格評価表'!AL$52</f>
        <v>9.3822899465500122E-3</v>
      </c>
      <c r="AM29" s="143">
        <f>+'12生産者価格評価表'!AM29/'12生産者価格評価表'!AM$52</f>
        <v>0</v>
      </c>
      <c r="AN29" s="143">
        <f>+'12生産者価格評価表'!AN29/'12生産者価格評価表'!AN$52</f>
        <v>8.0190228066378362E-4</v>
      </c>
      <c r="AO29" s="146">
        <f>+'12生産者価格評価表'!AO29/'12生産者価格評価表'!AO$52</f>
        <v>2.3421568121236741E-3</v>
      </c>
    </row>
    <row r="30" spans="1:41" ht="17.45" customHeight="1" x14ac:dyDescent="0.2">
      <c r="A30" s="55">
        <v>24</v>
      </c>
      <c r="B30" s="420" t="s">
        <v>60</v>
      </c>
      <c r="C30" s="421" t="s">
        <v>6</v>
      </c>
      <c r="D30" s="143">
        <f>+'12生産者価格評価表'!D30/'12生産者価格評価表'!D$52</f>
        <v>2.0097405654224366E-4</v>
      </c>
      <c r="E30" s="143">
        <f>+'12生産者価格評価表'!E30/'12生産者価格評価表'!E$52</f>
        <v>1.5813949702496424E-3</v>
      </c>
      <c r="F30" s="143">
        <f>+'12生産者価格評価表'!F30/'12生産者価格評価表'!F$52</f>
        <v>1.2040980921910352E-3</v>
      </c>
      <c r="G30" s="143">
        <f>+'12生産者価格評価表'!G30/'12生産者価格評価表'!G$52</f>
        <v>2.473636756464985E-4</v>
      </c>
      <c r="H30" s="143">
        <f>+'12生産者価格評価表'!H30/'12生産者価格評価表'!H$52</f>
        <v>9.5903714615738951E-4</v>
      </c>
      <c r="I30" s="143">
        <f>+'12生産者価格評価表'!I30/'12生産者価格評価表'!I$52</f>
        <v>3.6891401100662682E-3</v>
      </c>
      <c r="J30" s="143">
        <f>+'12生産者価格評価表'!J30/'12生産者価格評価表'!J$52</f>
        <v>1.6270386028416276E-5</v>
      </c>
      <c r="K30" s="143">
        <f>+'12生産者価格評価表'!K30/'12生産者価格評価表'!K$52</f>
        <v>1.0854224238641472E-4</v>
      </c>
      <c r="L30" s="143">
        <f>+'12生産者価格評価表'!L30/'12生産者価格評価表'!L$52</f>
        <v>2.5858521336437246E-3</v>
      </c>
      <c r="M30" s="143">
        <f>+'12生産者価格評価表'!M30/'12生産者価格評価表'!M$52</f>
        <v>1.3153698603332633E-4</v>
      </c>
      <c r="N30" s="143">
        <f>+'12生産者価格評価表'!N30/'12生産者価格評価表'!N$52</f>
        <v>7.7972353866594208E-5</v>
      </c>
      <c r="O30" s="143">
        <f>+'12生産者価格評価表'!O30/'12生産者価格評価表'!O$52</f>
        <v>1.0022483775135428E-4</v>
      </c>
      <c r="P30" s="143">
        <f>+'12生産者価格評価表'!P30/'12生産者価格評価表'!P$52</f>
        <v>4.0634968228578697E-4</v>
      </c>
      <c r="Q30" s="143">
        <f>+'12生産者価格評価表'!Q30/'12生産者価格評価表'!Q$52</f>
        <v>3.8198691901750218E-5</v>
      </c>
      <c r="R30" s="143">
        <f>+'12生産者価格評価表'!R30/'12生産者価格評価表'!R$52</f>
        <v>1.3718950701932314E-3</v>
      </c>
      <c r="S30" s="143">
        <f>+'12生産者価格評価表'!S30/'12生産者価格評価表'!S$52</f>
        <v>1.1774471026612225E-3</v>
      </c>
      <c r="T30" s="143">
        <f>+'12生産者価格評価表'!T30/'12生産者価格評価表'!T$52</f>
        <v>1.7242489155343596E-4</v>
      </c>
      <c r="U30" s="143">
        <f>+'12生産者価格評価表'!U30/'12生産者価格評価表'!U$52</f>
        <v>3.7507742943380864E-4</v>
      </c>
      <c r="V30" s="143">
        <f>+'12生産者価格評価表'!V30/'12生産者価格評価表'!V$52</f>
        <v>1.4091395660512638E-4</v>
      </c>
      <c r="W30" s="143">
        <f>+'12生産者価格評価表'!W30/'12生産者価格評価表'!W$52</f>
        <v>3.3497499931548131E-4</v>
      </c>
      <c r="X30" s="143">
        <f>+'12生産者価格評価表'!X30/'12生産者価格評価表'!X$52</f>
        <v>2.2069020745351152E-3</v>
      </c>
      <c r="Y30" s="143">
        <f>+'12生産者価格評価表'!Y30/'12生産者価格評価表'!Y$52</f>
        <v>1.5363252878257499E-2</v>
      </c>
      <c r="Z30" s="143">
        <f>+'12生産者価格評価表'!Z30/'12生産者価格評価表'!Z$52</f>
        <v>2.1869110552625239E-3</v>
      </c>
      <c r="AA30" s="143">
        <f>+'12生産者価格評価表'!AA30/'12生産者価格評価表'!AA$52</f>
        <v>0</v>
      </c>
      <c r="AB30" s="143">
        <f>+'12生産者価格評価表'!AB30/'12生産者価格評価表'!AB$52</f>
        <v>1.4823780301664918E-3</v>
      </c>
      <c r="AC30" s="143">
        <f>+'12生産者価格評価表'!AC30/'12生産者価格評価表'!AC$52</f>
        <v>4.5146058306727039E-3</v>
      </c>
      <c r="AD30" s="143">
        <f>+'12生産者価格評価表'!AD30/'12生産者価格評価表'!AD$52</f>
        <v>2.2202609600139514E-5</v>
      </c>
      <c r="AE30" s="143">
        <f>+'12生産者価格評価表'!AE30/'12生産者価格評価表'!AE$52</f>
        <v>1.0759256446735562E-2</v>
      </c>
      <c r="AF30" s="143">
        <f>+'12生産者価格評価表'!AF30/'12生産者価格評価表'!AF$52</f>
        <v>4.9519386201105067E-3</v>
      </c>
      <c r="AG30" s="143">
        <f>+'12生産者価格評価表'!AG30/'12生産者価格評価表'!AG$52</f>
        <v>3.456704437121727E-2</v>
      </c>
      <c r="AH30" s="143">
        <f>+'12生産者価格評価表'!AH30/'12生産者価格評価表'!AH$52</f>
        <v>6.2493315790146152E-3</v>
      </c>
      <c r="AI30" s="143">
        <f>+'12生産者価格評価表'!AI30/'12生産者価格評価表'!AI$52</f>
        <v>5.0042960004385434E-3</v>
      </c>
      <c r="AJ30" s="143">
        <f>+'12生産者価格評価表'!AJ30/'12生産者価格評価表'!AJ$52</f>
        <v>5.2726725173809493E-5</v>
      </c>
      <c r="AK30" s="143">
        <f>+'12生産者価格評価表'!AK30/'12生産者価格評価表'!AK$52</f>
        <v>1.5524329977191593E-3</v>
      </c>
      <c r="AL30" s="143">
        <f>+'12生産者価格評価表'!AL30/'12生産者価格評価表'!AL$52</f>
        <v>1.9547522100500179E-2</v>
      </c>
      <c r="AM30" s="143">
        <f>+'12生産者価格評価表'!AM30/'12生産者価格評価表'!AM$52</f>
        <v>0</v>
      </c>
      <c r="AN30" s="143">
        <f>+'12生産者価格評価表'!AN30/'12生産者価格評価表'!AN$52</f>
        <v>1.2560784826075699E-2</v>
      </c>
      <c r="AO30" s="146">
        <f>+'12生産者価格評価表'!AO30/'12生産者価格評価表'!AO$52</f>
        <v>3.5295255261050518E-3</v>
      </c>
    </row>
    <row r="31" spans="1:41" ht="17.45" customHeight="1" x14ac:dyDescent="0.2">
      <c r="A31" s="55">
        <v>25</v>
      </c>
      <c r="B31" s="420" t="s">
        <v>61</v>
      </c>
      <c r="C31" s="421" t="s">
        <v>98</v>
      </c>
      <c r="D31" s="143">
        <f>+'12生産者価格評価表'!D31/'12生産者価格評価表'!D$52</f>
        <v>6.4875116700543897E-2</v>
      </c>
      <c r="E31" s="143">
        <f>+'12生産者価格評価表'!E31/'12生産者価格評価表'!E$52</f>
        <v>1.2221115835112747E-2</v>
      </c>
      <c r="F31" s="143">
        <f>+'12生産者価格評価表'!F31/'12生産者価格評価表'!F$52</f>
        <v>6.5538537482606116E-2</v>
      </c>
      <c r="G31" s="143">
        <f>+'12生産者価格評価表'!G31/'12生産者価格評価表'!G$52</f>
        <v>7.5398153444385191E-2</v>
      </c>
      <c r="H31" s="143">
        <f>+'12生産者価格評価表'!H31/'12生産者価格評価表'!H$52</f>
        <v>7.4468426508174604E-2</v>
      </c>
      <c r="I31" s="143">
        <f>+'12生産者価格評価表'!I31/'12生産者価格評価表'!I$52</f>
        <v>5.1887142534361413E-2</v>
      </c>
      <c r="J31" s="143">
        <f>+'12生産者価格評価表'!J31/'12生産者価格評価表'!J$52</f>
        <v>7.0958124342457574E-3</v>
      </c>
      <c r="K31" s="143">
        <f>+'12生産者価格評価表'!K31/'12生産者価格評価表'!K$52</f>
        <v>5.5938594860584494E-2</v>
      </c>
      <c r="L31" s="143">
        <f>+'12生産者価格評価表'!L31/'12生産者価格評価表'!L$52</f>
        <v>3.5640878818523958E-2</v>
      </c>
      <c r="M31" s="143">
        <f>+'12生産者価格評価表'!M31/'12生産者価格評価表'!M$52</f>
        <v>1.9314011287551596E-2</v>
      </c>
      <c r="N31" s="143">
        <f>+'12生産者価格評価表'!N31/'12生産者価格評価表'!N$52</f>
        <v>3.754262569993911E-2</v>
      </c>
      <c r="O31" s="143">
        <f>+'12生産者価格評価表'!O31/'12生産者価格評価表'!O$52</f>
        <v>3.0573288127856469E-2</v>
      </c>
      <c r="P31" s="143">
        <f>+'12生産者価格評価表'!P31/'12生産者価格評価表'!P$52</f>
        <v>3.9396339718585555E-2</v>
      </c>
      <c r="Q31" s="143">
        <f>+'12生産者価格評価表'!Q31/'12生産者価格評価表'!Q$52</f>
        <v>3.8079611412792612E-2</v>
      </c>
      <c r="R31" s="143">
        <f>+'12生産者価格評価表'!R31/'12生産者価格評価表'!R$52</f>
        <v>5.3978776501933202E-2</v>
      </c>
      <c r="S31" s="143">
        <f>+'12生産者価格評価表'!S31/'12生産者価格評価表'!S$52</f>
        <v>4.6043420456669072E-2</v>
      </c>
      <c r="T31" s="143">
        <f>+'12生産者価格評価表'!T31/'12生産者価格評価表'!T$52</f>
        <v>5.1849028315904343E-2</v>
      </c>
      <c r="U31" s="143">
        <f>+'12生産者価格評価表'!U31/'12生産者価格評価表'!U$52</f>
        <v>4.6214458213079859E-2</v>
      </c>
      <c r="V31" s="143">
        <f>+'12生産者価格評価表'!V31/'12生産者価格評価表'!V$52</f>
        <v>3.5627213295490394E-2</v>
      </c>
      <c r="W31" s="143">
        <f>+'12生産者価格評価表'!W31/'12生産者価格評価表'!W$52</f>
        <v>5.9007702937663872E-2</v>
      </c>
      <c r="X31" s="143">
        <f>+'12生産者価格評価表'!X31/'12生産者価格評価表'!X$52</f>
        <v>5.0807656104457852E-2</v>
      </c>
      <c r="Y31" s="143">
        <f>+'12生産者価格評価表'!Y31/'12生産者価格評価表'!Y$52</f>
        <v>5.823514088942063E-3</v>
      </c>
      <c r="Z31" s="143">
        <f>+'12生産者価格評価表'!Z31/'12生産者価格評価表'!Z$52</f>
        <v>2.2013209034760776E-2</v>
      </c>
      <c r="AA31" s="143">
        <f>+'12生産者価格評価表'!AA31/'12生産者価格評価表'!AA$52</f>
        <v>1.8481827571640738E-2</v>
      </c>
      <c r="AB31" s="143">
        <f>+'12生産者価格評価表'!AB31/'12生産者価格評価表'!AB$52</f>
        <v>9.6234385319722299E-3</v>
      </c>
      <c r="AC31" s="143">
        <f>+'12生産者価格評価表'!AC31/'12生産者価格評価表'!AC$52</f>
        <v>5.2895319799422429E-3</v>
      </c>
      <c r="AD31" s="143">
        <f>+'12生産者価格評価表'!AD31/'12生産者価格評価表'!AD$52</f>
        <v>1.480522730907489E-3</v>
      </c>
      <c r="AE31" s="143">
        <f>+'12生産者価格評価表'!AE31/'12生産者価格評価表'!AE$52</f>
        <v>2.107816561166783E-2</v>
      </c>
      <c r="AF31" s="143">
        <f>+'12生産者価格評価表'!AF31/'12生産者価格評価表'!AF$52</f>
        <v>9.1833882554043754E-3</v>
      </c>
      <c r="AG31" s="143">
        <f>+'12生産者価格評価表'!AG31/'12生産者価格評価表'!AG$52</f>
        <v>8.9821012581780581E-3</v>
      </c>
      <c r="AH31" s="143">
        <f>+'12生産者価格評価表'!AH31/'12生産者価格評価表'!AH$52</f>
        <v>2.4771260053999201E-2</v>
      </c>
      <c r="AI31" s="143">
        <f>+'12生産者価格評価表'!AI31/'12生産者価格評価表'!AI$52</f>
        <v>4.1911421714298083E-2</v>
      </c>
      <c r="AJ31" s="143">
        <f>+'12生産者価格評価表'!AJ31/'12生産者価格評価表'!AJ$52</f>
        <v>3.5092678922108475E-2</v>
      </c>
      <c r="AK31" s="143">
        <f>+'12生産者価格評価表'!AK31/'12生産者価格評価表'!AK$52</f>
        <v>1.7223903406629951E-2</v>
      </c>
      <c r="AL31" s="143">
        <f>+'12生産者価格評価表'!AL31/'12生産者価格評価表'!AL$52</f>
        <v>6.9180973171050889E-2</v>
      </c>
      <c r="AM31" s="143">
        <f>+'12生産者価格評価表'!AM31/'12生産者価格評価表'!AM$52</f>
        <v>0.23884273024659838</v>
      </c>
      <c r="AN31" s="143">
        <f>+'12生産者価格評価表'!AN31/'12生産者価格評価表'!AN$52</f>
        <v>4.0669160789550945E-3</v>
      </c>
      <c r="AO31" s="146">
        <f>+'12生産者価格評価表'!AO31/'12生産者価格評価表'!AO$52</f>
        <v>3.0241102361782724E-2</v>
      </c>
    </row>
    <row r="32" spans="1:41" ht="17.45" customHeight="1" x14ac:dyDescent="0.2">
      <c r="A32" s="55">
        <v>26</v>
      </c>
      <c r="B32" s="420" t="s">
        <v>62</v>
      </c>
      <c r="C32" s="421" t="s">
        <v>7</v>
      </c>
      <c r="D32" s="143">
        <f>+'12生産者価格評価表'!D32/'12生産者価格評価表'!D$52</f>
        <v>6.7887580831128037E-3</v>
      </c>
      <c r="E32" s="143">
        <f>+'12生産者価格評価表'!E32/'12生産者価格評価表'!E$52</f>
        <v>5.1101699283983643E-2</v>
      </c>
      <c r="F32" s="143">
        <f>+'12生産者価格評価表'!F32/'12生産者価格評価表'!F$52</f>
        <v>6.9179313176278229E-3</v>
      </c>
      <c r="G32" s="143">
        <f>+'12生産者価格評価表'!G32/'12生産者価格評価表'!G$52</f>
        <v>2.0056608596124938E-2</v>
      </c>
      <c r="H32" s="143">
        <f>+'12生産者価格評価表'!H32/'12生産者価格評価表'!H$52</f>
        <v>1.0670883116623914E-2</v>
      </c>
      <c r="I32" s="143">
        <f>+'12生産者価格評価表'!I32/'12生産者価格評価表'!I$52</f>
        <v>8.0665912380072091E-3</v>
      </c>
      <c r="J32" s="143">
        <f>+'12生産者価格評価表'!J32/'12生産者価格評価表'!J$52</f>
        <v>3.9449202953145586E-3</v>
      </c>
      <c r="K32" s="143">
        <f>+'12生産者価格評価表'!K32/'12生産者価格評価表'!K$52</f>
        <v>4.9171981743111612E-3</v>
      </c>
      <c r="L32" s="143">
        <f>+'12生産者価格評価表'!L32/'12生産者価格評価表'!L$52</f>
        <v>1.3238042564682207E-2</v>
      </c>
      <c r="M32" s="143">
        <f>+'12生産者価格評価表'!M32/'12生産者価格評価表'!M$52</f>
        <v>5.4123163248746961E-3</v>
      </c>
      <c r="N32" s="143">
        <f>+'12生産者価格評価表'!N32/'12生産者価格評価表'!N$52</f>
        <v>9.5538001078203788E-3</v>
      </c>
      <c r="O32" s="143">
        <f>+'12生産者価格評価表'!O32/'12生産者価格評価表'!O$52</f>
        <v>1.2877104521700681E-2</v>
      </c>
      <c r="P32" s="143">
        <f>+'12生産者価格評価表'!P32/'12生産者価格評価表'!P$52</f>
        <v>5.9187094463984905E-3</v>
      </c>
      <c r="Q32" s="143">
        <f>+'12生産者価格評価表'!Q32/'12生産者価格評価表'!Q$52</f>
        <v>7.8581176917725936E-3</v>
      </c>
      <c r="R32" s="143">
        <f>+'12生産者価格評価表'!R32/'12生産者価格評価表'!R$52</f>
        <v>1.0517192951901544E-2</v>
      </c>
      <c r="S32" s="143">
        <f>+'12生産者価格評価表'!S32/'12生産者価格評価表'!S$52</f>
        <v>7.3236714921927036E-3</v>
      </c>
      <c r="T32" s="143">
        <f>+'12生産者価格評価表'!T32/'12生産者価格評価表'!T$52</f>
        <v>6.5677260237223603E-3</v>
      </c>
      <c r="U32" s="143">
        <f>+'12生産者価格評価表'!U32/'12生産者価格評価表'!U$52</f>
        <v>1.0050158270701456E-2</v>
      </c>
      <c r="V32" s="143">
        <f>+'12生産者価格評価表'!V32/'12生産者価格評価表'!V$52</f>
        <v>4.7466017058354158E-3</v>
      </c>
      <c r="W32" s="143">
        <f>+'12生産者価格評価表'!W32/'12生産者価格評価表'!W$52</f>
        <v>2.6682420596155689E-2</v>
      </c>
      <c r="X32" s="143">
        <f>+'12生産者価格評価表'!X32/'12生産者価格評価表'!X$52</f>
        <v>1.034370397625492E-2</v>
      </c>
      <c r="Y32" s="143">
        <f>+'12生産者価格評価表'!Y32/'12生産者価格評価表'!Y$52</f>
        <v>1.804564627077497E-2</v>
      </c>
      <c r="Z32" s="143">
        <f>+'12生産者価格評価表'!Z32/'12生産者価格評価表'!Z$52</f>
        <v>2.1002046424797954E-2</v>
      </c>
      <c r="AA32" s="143">
        <f>+'12生産者価格評価表'!AA32/'12生産者価格評価表'!AA$52</f>
        <v>3.4999781530674269E-2</v>
      </c>
      <c r="AB32" s="143">
        <f>+'12生産者価格評価表'!AB32/'12生産者価格評価表'!AB$52</f>
        <v>1.9592113319346151E-2</v>
      </c>
      <c r="AC32" s="143">
        <f>+'12生産者価格評価表'!AC32/'12生産者価格評価表'!AC$52</f>
        <v>8.057999172650572E-2</v>
      </c>
      <c r="AD32" s="143">
        <f>+'12生産者価格評価表'!AD32/'12生産者価格評価表'!AD$52</f>
        <v>7.8608213571379773E-2</v>
      </c>
      <c r="AE32" s="143">
        <f>+'12生産者価格評価表'!AE32/'12生産者価格評価表'!AE$52</f>
        <v>2.8625405260642018E-2</v>
      </c>
      <c r="AF32" s="143">
        <f>+'12生産者価格評価表'!AF32/'12生産者価格評価表'!AF$52</f>
        <v>5.2104801785074041E-3</v>
      </c>
      <c r="AG32" s="143">
        <f>+'12生産者価格評価表'!AG32/'12生産者価格評価表'!AG$52</f>
        <v>1.5470332740782276E-2</v>
      </c>
      <c r="AH32" s="143">
        <f>+'12生産者価格評価表'!AH32/'12生産者価格評価表'!AH$52</f>
        <v>7.133862692610655E-3</v>
      </c>
      <c r="AI32" s="143">
        <f>+'12生産者価格評価表'!AI32/'12生産者価格評価表'!AI$52</f>
        <v>7.3523332323119093E-3</v>
      </c>
      <c r="AJ32" s="143">
        <f>+'12生産者価格評価表'!AJ32/'12生産者価格評価表'!AJ$52</f>
        <v>2.5676871614313004E-2</v>
      </c>
      <c r="AK32" s="143">
        <f>+'12生産者価格評価表'!AK32/'12生産者価格評価表'!AK$52</f>
        <v>1.0351148497615849E-2</v>
      </c>
      <c r="AL32" s="143">
        <f>+'12生産者価格評価表'!AL32/'12生産者価格評価表'!AL$52</f>
        <v>1.1398025596627578E-2</v>
      </c>
      <c r="AM32" s="143">
        <f>+'12生産者価格評価表'!AM32/'12生産者価格評価表'!AM$52</f>
        <v>0</v>
      </c>
      <c r="AN32" s="143">
        <f>+'12生産者価格評価表'!AN32/'12生産者価格評価表'!AN$52</f>
        <v>3.4609187696576602E-2</v>
      </c>
      <c r="AO32" s="146">
        <f>+'12生産者価格評価表'!AO32/'12生産者価格評価表'!AO$52</f>
        <v>1.6696473219146864E-2</v>
      </c>
    </row>
    <row r="33" spans="1:41" ht="17.45" customHeight="1" x14ac:dyDescent="0.2">
      <c r="A33" s="55">
        <v>27</v>
      </c>
      <c r="B33" s="420" t="s">
        <v>63</v>
      </c>
      <c r="C33" s="421" t="s">
        <v>99</v>
      </c>
      <c r="D33" s="143">
        <f>+'12生産者価格評価表'!D33/'12生産者価格評価表'!D$52</f>
        <v>1.008467943742809E-3</v>
      </c>
      <c r="E33" s="143">
        <f>+'12生産者価格評価表'!E33/'12生産者価格評価表'!E$52</f>
        <v>5.282350291805832E-3</v>
      </c>
      <c r="F33" s="143">
        <f>+'12生産者価格評価表'!F33/'12生産者価格評価表'!F$52</f>
        <v>3.6920135427307259E-3</v>
      </c>
      <c r="G33" s="143">
        <f>+'12生産者価格評価表'!G33/'12生産者価格評価表'!G$52</f>
        <v>3.9521336536115252E-3</v>
      </c>
      <c r="H33" s="143">
        <f>+'12生産者価格評価表'!H33/'12生産者価格評価表'!H$52</f>
        <v>2.8008487554564976E-3</v>
      </c>
      <c r="I33" s="143">
        <f>+'12生産者価格評価表'!I33/'12生産者価格評価表'!I$52</f>
        <v>3.8117811436999246E-3</v>
      </c>
      <c r="J33" s="143">
        <f>+'12生産者価格評価表'!J33/'12生産者価格評価表'!J$52</f>
        <v>5.5965685511532627E-4</v>
      </c>
      <c r="K33" s="143">
        <f>+'12生産者価格評価表'!K33/'12生産者価格評価表'!K$52</f>
        <v>4.2310255207505011E-3</v>
      </c>
      <c r="L33" s="143">
        <f>+'12生産者価格評価表'!L33/'12生産者価格評価表'!L$52</f>
        <v>3.9963684562385401E-3</v>
      </c>
      <c r="M33" s="143">
        <f>+'12生産者価格評価表'!M33/'12生産者価格評価表'!M$52</f>
        <v>1.4302450846928041E-3</v>
      </c>
      <c r="N33" s="143">
        <f>+'12生産者価格評価表'!N33/'12生産者価格評価表'!N$52</f>
        <v>2.4028010823926907E-3</v>
      </c>
      <c r="O33" s="143">
        <f>+'12生産者価格評価表'!O33/'12生産者価格評価表'!O$52</f>
        <v>4.1105814939154531E-3</v>
      </c>
      <c r="P33" s="143">
        <f>+'12生産者価格評価表'!P33/'12生産者価格評価表'!P$52</f>
        <v>3.8742694787866653E-3</v>
      </c>
      <c r="Q33" s="143">
        <f>+'12生産者価格評価表'!Q33/'12生産者価格評価表'!Q$52</f>
        <v>3.3252967152943942E-3</v>
      </c>
      <c r="R33" s="143">
        <f>+'12生産者価格評価表'!R33/'12生産者価格評価表'!R$52</f>
        <v>2.2972602789173256E-3</v>
      </c>
      <c r="S33" s="143">
        <f>+'12生産者価格評価表'!S33/'12生産者価格評価表'!S$52</f>
        <v>1.6900371610147917E-3</v>
      </c>
      <c r="T33" s="143">
        <f>+'12生産者価格評価表'!T33/'12生産者価格評価表'!T$52</f>
        <v>2.0169765819041453E-3</v>
      </c>
      <c r="U33" s="143">
        <f>+'12生産者価格評価表'!U33/'12生産者価格評価表'!U$52</f>
        <v>2.8620066767560911E-3</v>
      </c>
      <c r="V33" s="143">
        <f>+'12生産者価格評価表'!V33/'12生産者価格評価表'!V$52</f>
        <v>9.4676639895150804E-4</v>
      </c>
      <c r="W33" s="143">
        <f>+'12生産者価格評価表'!W33/'12生産者価格評価表'!W$52</f>
        <v>3.2897301745521547E-3</v>
      </c>
      <c r="X33" s="143">
        <f>+'12生産者価格評価表'!X33/'12生産者価格評価表'!X$52</f>
        <v>5.5855834617222436E-3</v>
      </c>
      <c r="Y33" s="143">
        <f>+'12生産者価格評価表'!Y33/'12生産者価格評価表'!Y$52</f>
        <v>7.812444849520604E-3</v>
      </c>
      <c r="Z33" s="143">
        <f>+'12生産者価格評価表'!Z33/'12生産者価格評価表'!Z$52</f>
        <v>1.0270976197683855E-3</v>
      </c>
      <c r="AA33" s="143">
        <f>+'12生産者価格評価表'!AA33/'12生産者価格評価表'!AA$52</f>
        <v>1.884552915732623E-3</v>
      </c>
      <c r="AB33" s="143">
        <f>+'12生産者価格評価表'!AB33/'12生産者価格評価表'!AB$52</f>
        <v>3.4994076989993551E-2</v>
      </c>
      <c r="AC33" s="143">
        <f>+'12生産者価格評価表'!AC33/'12生産者価格評価表'!AC$52</f>
        <v>1.7930236349049979E-2</v>
      </c>
      <c r="AD33" s="143">
        <f>+'12生産者価格評価表'!AD33/'12生産者価格評価表'!AD$52</f>
        <v>5.1289997020662156E-2</v>
      </c>
      <c r="AE33" s="143">
        <f>+'12生産者価格評価表'!AE33/'12生産者価格評価表'!AE$52</f>
        <v>2.7607592553399993E-2</v>
      </c>
      <c r="AF33" s="143">
        <f>+'12生産者価格評価表'!AF33/'12生産者価格評価表'!AF$52</f>
        <v>2.8791987313200425E-2</v>
      </c>
      <c r="AG33" s="143">
        <f>+'12生産者価格評価表'!AG33/'12生産者価格評価表'!AG$52</f>
        <v>3.3829401087178182E-3</v>
      </c>
      <c r="AH33" s="143">
        <f>+'12生産者価格評価表'!AH33/'12生産者価格評価表'!AH$52</f>
        <v>1.5559793973075307E-2</v>
      </c>
      <c r="AI33" s="143">
        <f>+'12生産者価格評価表'!AI33/'12生産者価格評価表'!AI$52</f>
        <v>1.9396619628153929E-2</v>
      </c>
      <c r="AJ33" s="143">
        <f>+'12生産者価格評価表'!AJ33/'12生産者価格評価表'!AJ$52</f>
        <v>1.687229649349686E-2</v>
      </c>
      <c r="AK33" s="143">
        <f>+'12生産者価格評価表'!AK33/'12生産者価格評価表'!AK$52</f>
        <v>1.2182335352164231E-2</v>
      </c>
      <c r="AL33" s="143">
        <f>+'12生産者価格評価表'!AL33/'12生産者価格評価表'!AL$52</f>
        <v>4.0570792305640313E-2</v>
      </c>
      <c r="AM33" s="143">
        <f>+'12生産者価格評価表'!AM33/'12生産者価格評価表'!AM$52</f>
        <v>0</v>
      </c>
      <c r="AN33" s="143">
        <f>+'12生産者価格評価表'!AN33/'12生産者価格評価表'!AN$52</f>
        <v>1.910839130973788E-2</v>
      </c>
      <c r="AO33" s="146">
        <f>+'12生産者価格評価表'!AO33/'12生産者価格評価表'!AO$52</f>
        <v>1.4492654292108833E-2</v>
      </c>
    </row>
    <row r="34" spans="1:41" ht="17.45" customHeight="1" x14ac:dyDescent="0.2">
      <c r="A34" s="55">
        <v>28</v>
      </c>
      <c r="B34" s="420" t="s">
        <v>64</v>
      </c>
      <c r="C34" s="421" t="s">
        <v>100</v>
      </c>
      <c r="D34" s="143">
        <f>+'12生産者価格評価表'!D34/'12生産者価格評価表'!D$52</f>
        <v>6.6343228266320414E-2</v>
      </c>
      <c r="E34" s="143">
        <f>+'12生産者価格評価表'!E34/'12生産者価格評価表'!E$52</f>
        <v>0.23443023927806886</v>
      </c>
      <c r="F34" s="143">
        <f>+'12生産者価格評価表'!F34/'12生産者価格評価表'!F$52</f>
        <v>4.618941720581448E-2</v>
      </c>
      <c r="G34" s="143">
        <f>+'12生産者価格評価表'!G34/'12生産者価格評価表'!G$52</f>
        <v>2.7388702031803346E-2</v>
      </c>
      <c r="H34" s="143">
        <f>+'12生産者価格評価表'!H34/'12生産者価格評価表'!H$52</f>
        <v>4.514989410737727E-2</v>
      </c>
      <c r="I34" s="143">
        <f>+'12生産者価格評価表'!I34/'12生産者価格評価表'!I$52</f>
        <v>2.7317450639336834E-2</v>
      </c>
      <c r="J34" s="143">
        <f>+'12生産者価格評価表'!J34/'12生産者価格評価表'!J$52</f>
        <v>2.1279786611832614E-2</v>
      </c>
      <c r="K34" s="143">
        <f>+'12生産者価格評価表'!K34/'12生産者価格評価表'!K$52</f>
        <v>1.8248179450112683E-2</v>
      </c>
      <c r="L34" s="143">
        <f>+'12生産者価格評価表'!L34/'12生産者価格評価表'!L$52</f>
        <v>6.2472303556140044E-2</v>
      </c>
      <c r="M34" s="143">
        <f>+'12生産者価格評価表'!M34/'12生産者価格評価表'!M$52</f>
        <v>2.4857181553909587E-2</v>
      </c>
      <c r="N34" s="143">
        <f>+'12生産者価格評価表'!N34/'12生産者価格評価表'!N$52</f>
        <v>3.3914132952877943E-2</v>
      </c>
      <c r="O34" s="143">
        <f>+'12生産者価格評価表'!O34/'12生産者価格評価表'!O$52</f>
        <v>2.8601854865710485E-2</v>
      </c>
      <c r="P34" s="143">
        <f>+'12生産者価格評価表'!P34/'12生産者価格評価表'!P$52</f>
        <v>2.0142049914916693E-2</v>
      </c>
      <c r="Q34" s="143">
        <f>+'12生産者価格評価表'!Q34/'12生産者価格評価表'!Q$52</f>
        <v>1.93601974198939E-2</v>
      </c>
      <c r="R34" s="143">
        <f>+'12生産者価格評価表'!R34/'12生産者価格評価表'!R$52</f>
        <v>2.6721882824160242E-2</v>
      </c>
      <c r="S34" s="143">
        <f>+'12生産者価格評価表'!S34/'12生産者価格評価表'!S$52</f>
        <v>1.663644025293242E-2</v>
      </c>
      <c r="T34" s="143">
        <f>+'12生産者価格評価表'!T34/'12生産者価格評価表'!T$52</f>
        <v>2.1889708418975449E-2</v>
      </c>
      <c r="U34" s="143">
        <f>+'12生産者価格評価表'!U34/'12生産者価格評価表'!U$52</f>
        <v>2.2736236388411275E-2</v>
      </c>
      <c r="V34" s="143">
        <f>+'12生産者価格評価表'!V34/'12生産者価格評価表'!V$52</f>
        <v>1.8526732938765337E-2</v>
      </c>
      <c r="W34" s="143">
        <f>+'12生産者価格評価表'!W34/'12生産者価格評価表'!W$52</f>
        <v>9.6297792886484226E-2</v>
      </c>
      <c r="X34" s="143">
        <f>+'12生産者価格評価表'!X34/'12生産者価格評価表'!X$52</f>
        <v>4.2836614461236287E-2</v>
      </c>
      <c r="Y34" s="143">
        <f>+'12生産者価格評価表'!Y34/'12生産者価格評価表'!Y$52</f>
        <v>3.6060778295003974E-2</v>
      </c>
      <c r="Z34" s="143">
        <f>+'12生産者価格評価表'!Z34/'12生産者価格評価表'!Z$52</f>
        <v>2.7273306234560118E-2</v>
      </c>
      <c r="AA34" s="143">
        <f>+'12生産者価格評価表'!AA34/'12生産者価格評価表'!AA$52</f>
        <v>7.6795735942667628E-2</v>
      </c>
      <c r="AB34" s="143">
        <f>+'12生産者価格評価表'!AB34/'12生産者価格評価表'!AB$52</f>
        <v>5.125597200493566E-2</v>
      </c>
      <c r="AC34" s="143">
        <f>+'12生産者価格評価表'!AC34/'12生産者価格評価表'!AC$52</f>
        <v>3.4717177197675385E-2</v>
      </c>
      <c r="AD34" s="143">
        <f>+'12生産者価格評価表'!AD34/'12生産者価格評価表'!AD$52</f>
        <v>2.7129737641443884E-3</v>
      </c>
      <c r="AE34" s="143">
        <f>+'12生産者価格評価表'!AE34/'12生産者価格評価表'!AE$52</f>
        <v>0.12459623299655888</v>
      </c>
      <c r="AF34" s="143">
        <f>+'12生産者価格評価表'!AF34/'12生産者価格評価表'!AF$52</f>
        <v>2.2178392465060183E-2</v>
      </c>
      <c r="AG34" s="143">
        <f>+'12生産者価格評価表'!AG34/'12生産者価格評価表'!AG$52</f>
        <v>3.1767557422393074E-2</v>
      </c>
      <c r="AH34" s="143">
        <f>+'12生産者価格評価表'!AH34/'12生産者価格評価表'!AH$52</f>
        <v>2.8636361462973367E-2</v>
      </c>
      <c r="AI34" s="143">
        <f>+'12生産者価格評価表'!AI34/'12生産者価格評価表'!AI$52</f>
        <v>1.6372213928732796E-2</v>
      </c>
      <c r="AJ34" s="143">
        <f>+'12生産者価格評価表'!AJ34/'12生産者価格評価表'!AJ$52</f>
        <v>3.9127463891457374E-2</v>
      </c>
      <c r="AK34" s="143">
        <f>+'12生産者価格評価表'!AK34/'12生産者価格評価表'!AK$52</f>
        <v>1.3938467243610088E-2</v>
      </c>
      <c r="AL34" s="143">
        <f>+'12生産者価格評価表'!AL34/'12生産者価格評価表'!AL$52</f>
        <v>3.3555802823665118E-2</v>
      </c>
      <c r="AM34" s="143">
        <f>+'12生産者価格評価表'!AM34/'12生産者価格評価表'!AM$52</f>
        <v>6.1546442005062187E-2</v>
      </c>
      <c r="AN34" s="143">
        <f>+'12生産者価格評価表'!AN34/'12生産者価格評価表'!AN$52</f>
        <v>5.0975362984788518E-2</v>
      </c>
      <c r="AO34" s="146">
        <f>+'12生産者価格評価表'!AO34/'12生産者価格評価表'!AO$52</f>
        <v>3.2052390474116274E-2</v>
      </c>
    </row>
    <row r="35" spans="1:41" ht="17.45" customHeight="1" x14ac:dyDescent="0.2">
      <c r="A35" s="55">
        <v>29</v>
      </c>
      <c r="B35" s="420" t="s">
        <v>65</v>
      </c>
      <c r="C35" s="421" t="s">
        <v>101</v>
      </c>
      <c r="D35" s="143">
        <f>+'12生産者価格評価表'!D35/'12生産者価格評価表'!D$52</f>
        <v>4.1721780834970065E-3</v>
      </c>
      <c r="E35" s="143">
        <f>+'12生産者価格評価表'!E35/'12生産者価格評価表'!E$52</f>
        <v>5.9156137147384326E-3</v>
      </c>
      <c r="F35" s="143">
        <f>+'12生産者価格評価表'!F35/'12生産者価格評価表'!F$52</f>
        <v>4.4987579254051127E-3</v>
      </c>
      <c r="G35" s="143">
        <f>+'12生産者価格評価表'!G35/'12生産者価格評価表'!G$52</f>
        <v>4.1985080328428648E-3</v>
      </c>
      <c r="H35" s="143">
        <f>+'12生産者価格評価表'!H35/'12生産者価格評価表'!H$52</f>
        <v>3.8968498892360112E-3</v>
      </c>
      <c r="I35" s="143">
        <f>+'12生産者価格評価表'!I35/'12生産者価格評価表'!I$52</f>
        <v>1.1798806179121855E-2</v>
      </c>
      <c r="J35" s="143">
        <f>+'12生産者価格評価表'!J35/'12生産者価格評価表'!J$52</f>
        <v>8.1664427061449679E-4</v>
      </c>
      <c r="K35" s="143">
        <f>+'12生産者価格評価表'!K35/'12生産者価格評価表'!K$52</f>
        <v>3.7086420732257916E-3</v>
      </c>
      <c r="L35" s="143">
        <f>+'12生産者価格評価表'!L35/'12生産者価格評価表'!L$52</f>
        <v>6.9221242714599023E-3</v>
      </c>
      <c r="M35" s="143">
        <f>+'12生産者価格評価表'!M35/'12生産者価格評価表'!M$52</f>
        <v>2.6490313143152774E-3</v>
      </c>
      <c r="N35" s="143">
        <f>+'12生産者価格評価表'!N35/'12生産者価格評価表'!N$52</f>
        <v>2.8859560723755637E-3</v>
      </c>
      <c r="O35" s="143">
        <f>+'12生産者価格評価表'!O35/'12生産者価格評価表'!O$52</f>
        <v>5.8279256011204558E-3</v>
      </c>
      <c r="P35" s="143">
        <f>+'12生産者価格評価表'!P35/'12生産者価格評価表'!P$52</f>
        <v>7.9768840672832554E-3</v>
      </c>
      <c r="Q35" s="143">
        <f>+'12生産者価格評価表'!Q35/'12生産者価格評価表'!Q$52</f>
        <v>7.476687176566397E-3</v>
      </c>
      <c r="R35" s="143">
        <f>+'12生産者価格評価表'!R35/'12生産者価格評価表'!R$52</f>
        <v>7.9998664833241823E-3</v>
      </c>
      <c r="S35" s="143">
        <f>+'12生産者価格評価表'!S35/'12生産者価格評価表'!S$52</f>
        <v>6.0826307237904984E-3</v>
      </c>
      <c r="T35" s="143">
        <f>+'12生産者価格評価表'!T35/'12生産者価格評価表'!T$52</f>
        <v>9.7945267183624993E-3</v>
      </c>
      <c r="U35" s="143">
        <f>+'12生産者価格評価表'!U35/'12生産者価格評価表'!U$52</f>
        <v>3.0586257866573843E-2</v>
      </c>
      <c r="V35" s="143">
        <f>+'12生産者価格評価表'!V35/'12生産者価格評価表'!V$52</f>
        <v>2.5024028359963394E-3</v>
      </c>
      <c r="W35" s="143">
        <f>+'12生産者価格評価表'!W35/'12生産者価格評価表'!W$52</f>
        <v>6.1726907720690821E-3</v>
      </c>
      <c r="X35" s="143">
        <f>+'12生産者価格評価表'!X35/'12生産者価格評価表'!X$52</f>
        <v>8.3898913514603921E-3</v>
      </c>
      <c r="Y35" s="143">
        <f>+'12生産者価格評価表'!Y35/'12生産者価格評価表'!Y$52</f>
        <v>1.1890167624803627E-2</v>
      </c>
      <c r="Z35" s="143">
        <f>+'12生産者価格評価表'!Z35/'12生産者価格評価表'!Z$52</f>
        <v>4.2633270820148859E-2</v>
      </c>
      <c r="AA35" s="143">
        <f>+'12生産者価格評価表'!AA35/'12生産者価格評価表'!AA$52</f>
        <v>9.7727953138294979E-3</v>
      </c>
      <c r="AB35" s="143">
        <f>+'12生産者価格評価表'!AB35/'12生産者価格評価表'!AB$52</f>
        <v>3.8694145826370673E-2</v>
      </c>
      <c r="AC35" s="143">
        <f>+'12生産者価格評価表'!AC35/'12生産者価格評価表'!AC$52</f>
        <v>5.6606666723614196E-2</v>
      </c>
      <c r="AD35" s="143">
        <f>+'12生産者価格評価表'!AD35/'12生産者価格評価表'!AD$52</f>
        <v>3.1415231797738419E-3</v>
      </c>
      <c r="AE35" s="143">
        <f>+'12生産者価格評価表'!AE35/'12生産者価格評価表'!AE$52</f>
        <v>9.1172865328562006E-3</v>
      </c>
      <c r="AF35" s="143">
        <f>+'12生産者価格評価表'!AF35/'12生産者価格評価表'!AF$52</f>
        <v>0.16501330134768871</v>
      </c>
      <c r="AG35" s="143">
        <f>+'12生産者価格評価表'!AG35/'12生産者価格評価表'!AG$52</f>
        <v>2.7721557378422537E-2</v>
      </c>
      <c r="AH35" s="143">
        <f>+'12生産者価格評価表'!AH35/'12生産者価格評価表'!AH$52</f>
        <v>4.7108344335194362E-2</v>
      </c>
      <c r="AI35" s="143">
        <f>+'12生産者価格評価表'!AI35/'12生産者価格評価表'!AI$52</f>
        <v>1.2260417565742315E-2</v>
      </c>
      <c r="AJ35" s="143">
        <f>+'12生産者価格評価表'!AJ35/'12生産者価格評価表'!AJ$52</f>
        <v>6.2882785205965352E-2</v>
      </c>
      <c r="AK35" s="143">
        <f>+'12生産者価格評価表'!AK35/'12生産者価格評価表'!AK$52</f>
        <v>6.7954168889444694E-2</v>
      </c>
      <c r="AL35" s="143">
        <f>+'12生産者価格評価表'!AL35/'12生産者価格評価表'!AL$52</f>
        <v>2.1782155734705089E-2</v>
      </c>
      <c r="AM35" s="143">
        <f>+'12生産者価格評価表'!AM35/'12生産者価格評価表'!AM$52</f>
        <v>0</v>
      </c>
      <c r="AN35" s="143">
        <f>+'12生産者価格評価表'!AN35/'12生産者価格評価表'!AN$52</f>
        <v>4.3450420189288332E-2</v>
      </c>
      <c r="AO35" s="146">
        <f>+'12生産者価格評価表'!AO35/'12生産者価格評価表'!AO$52</f>
        <v>2.2175708459836976E-2</v>
      </c>
    </row>
    <row r="36" spans="1:41" ht="17.45" customHeight="1" x14ac:dyDescent="0.2">
      <c r="A36" s="55">
        <v>30</v>
      </c>
      <c r="B36" s="420" t="s">
        <v>66</v>
      </c>
      <c r="C36" s="421" t="s">
        <v>8</v>
      </c>
      <c r="D36" s="143">
        <f>+'12生産者価格評価表'!D36/'12生産者価格評価表'!D$52</f>
        <v>0</v>
      </c>
      <c r="E36" s="143">
        <f>+'12生産者価格評価表'!E36/'12生産者価格評価表'!E$52</f>
        <v>0</v>
      </c>
      <c r="F36" s="143">
        <f>+'12生産者価格評価表'!F36/'12生産者価格評価表'!F$52</f>
        <v>0</v>
      </c>
      <c r="G36" s="143">
        <f>+'12生産者価格評価表'!G36/'12生産者価格評価表'!G$52</f>
        <v>0</v>
      </c>
      <c r="H36" s="143">
        <f>+'12生産者価格評価表'!H36/'12生産者価格評価表'!H$52</f>
        <v>0</v>
      </c>
      <c r="I36" s="143">
        <f>+'12生産者価格評価表'!I36/'12生産者価格評価表'!I$52</f>
        <v>0</v>
      </c>
      <c r="J36" s="143">
        <f>+'12生産者価格評価表'!J36/'12生産者価格評価表'!J$52</f>
        <v>0</v>
      </c>
      <c r="K36" s="143">
        <f>+'12生産者価格評価表'!K36/'12生産者価格評価表'!K$52</f>
        <v>0</v>
      </c>
      <c r="L36" s="143">
        <f>+'12生産者価格評価表'!L36/'12生産者価格評価表'!L$52</f>
        <v>0</v>
      </c>
      <c r="M36" s="143">
        <f>+'12生産者価格評価表'!M36/'12生産者価格評価表'!M$52</f>
        <v>0</v>
      </c>
      <c r="N36" s="143">
        <f>+'12生産者価格評価表'!N36/'12生産者価格評価表'!N$52</f>
        <v>0</v>
      </c>
      <c r="O36" s="143">
        <f>+'12生産者価格評価表'!O36/'12生産者価格評価表'!O$52</f>
        <v>0</v>
      </c>
      <c r="P36" s="143">
        <f>+'12生産者価格評価表'!P36/'12生産者価格評価表'!P$52</f>
        <v>0</v>
      </c>
      <c r="Q36" s="143">
        <f>+'12生産者価格評価表'!Q36/'12生産者価格評価表'!Q$52</f>
        <v>0</v>
      </c>
      <c r="R36" s="143">
        <f>+'12生産者価格評価表'!R36/'12生産者価格評価表'!R$52</f>
        <v>0</v>
      </c>
      <c r="S36" s="143">
        <f>+'12生産者価格評価表'!S36/'12生産者価格評価表'!S$52</f>
        <v>0</v>
      </c>
      <c r="T36" s="143">
        <f>+'12生産者価格評価表'!T36/'12生産者価格評価表'!T$52</f>
        <v>0</v>
      </c>
      <c r="U36" s="143">
        <f>+'12生産者価格評価表'!U36/'12生産者価格評価表'!U$52</f>
        <v>0</v>
      </c>
      <c r="V36" s="143">
        <f>+'12生産者価格評価表'!V36/'12生産者価格評価表'!V$52</f>
        <v>0</v>
      </c>
      <c r="W36" s="143">
        <f>+'12生産者価格評価表'!W36/'12生産者価格評価表'!W$52</f>
        <v>0</v>
      </c>
      <c r="X36" s="143">
        <f>+'12生産者価格評価表'!X36/'12生産者価格評価表'!X$52</f>
        <v>0</v>
      </c>
      <c r="Y36" s="143">
        <f>+'12生産者価格評価表'!Y36/'12生産者価格評価表'!Y$52</f>
        <v>0</v>
      </c>
      <c r="Z36" s="143">
        <f>+'12生産者価格評価表'!Z36/'12生産者価格評価表'!Z$52</f>
        <v>0</v>
      </c>
      <c r="AA36" s="143">
        <f>+'12生産者価格評価表'!AA36/'12生産者価格評価表'!AA$52</f>
        <v>0</v>
      </c>
      <c r="AB36" s="143">
        <f>+'12生産者価格評価表'!AB36/'12生産者価格評価表'!AB$52</f>
        <v>0</v>
      </c>
      <c r="AC36" s="143">
        <f>+'12生産者価格評価表'!AC36/'12生産者価格評価表'!AC$52</f>
        <v>0</v>
      </c>
      <c r="AD36" s="143">
        <f>+'12生産者価格評価表'!AD36/'12生産者価格評価表'!AD$52</f>
        <v>0</v>
      </c>
      <c r="AE36" s="143">
        <f>+'12生産者価格評価表'!AE36/'12生産者価格評価表'!AE$52</f>
        <v>0</v>
      </c>
      <c r="AF36" s="143">
        <f>+'12生産者価格評価表'!AF36/'12生産者価格評価表'!AF$52</f>
        <v>0</v>
      </c>
      <c r="AG36" s="143">
        <f>+'12生産者価格評価表'!AG36/'12生産者価格評価表'!AG$52</f>
        <v>0</v>
      </c>
      <c r="AH36" s="143">
        <f>+'12生産者価格評価表'!AH36/'12生産者価格評価表'!AH$52</f>
        <v>0</v>
      </c>
      <c r="AI36" s="143">
        <f>+'12生産者価格評価表'!AI36/'12生産者価格評価表'!AI$52</f>
        <v>0</v>
      </c>
      <c r="AJ36" s="143">
        <f>+'12生産者価格評価表'!AJ36/'12生産者価格評価表'!AJ$52</f>
        <v>0</v>
      </c>
      <c r="AK36" s="143">
        <f>+'12生産者価格評価表'!AK36/'12生産者価格評価表'!AK$52</f>
        <v>0</v>
      </c>
      <c r="AL36" s="143">
        <f>+'12生産者価格評価表'!AL36/'12生産者価格評価表'!AL$52</f>
        <v>0</v>
      </c>
      <c r="AM36" s="143">
        <f>+'12生産者価格評価表'!AM36/'12生産者価格評価表'!AM$52</f>
        <v>0</v>
      </c>
      <c r="AN36" s="143">
        <f>+'12生産者価格評価表'!AN36/'12生産者価格評価表'!AN$52</f>
        <v>0.10149269413761107</v>
      </c>
      <c r="AO36" s="146">
        <f>+'12生産者価格評価表'!AO36/'12生産者価格評価表'!AO$52</f>
        <v>5.7565564593346503E-4</v>
      </c>
    </row>
    <row r="37" spans="1:41" ht="17.45" customHeight="1" x14ac:dyDescent="0.2">
      <c r="A37" s="55">
        <v>31</v>
      </c>
      <c r="B37" s="420" t="s">
        <v>67</v>
      </c>
      <c r="C37" s="421" t="s">
        <v>102</v>
      </c>
      <c r="D37" s="143">
        <f>+'12生産者価格評価表'!D37/'12生産者価格評価表'!D$52</f>
        <v>1.5001567697764617E-5</v>
      </c>
      <c r="E37" s="143">
        <f>+'12生産者価格評価表'!E37/'12生産者価格評価表'!E$52</f>
        <v>5.0004476797977033E-4</v>
      </c>
      <c r="F37" s="143">
        <f>+'12生産者価格評価表'!F37/'12生産者価格評価表'!F$52</f>
        <v>2.2072582292723296E-4</v>
      </c>
      <c r="G37" s="143">
        <f>+'12生産者価格評価表'!G37/'12生産者価格評価表'!G$52</f>
        <v>1.1207629165518844E-5</v>
      </c>
      <c r="H37" s="143">
        <f>+'12生産者価格評価表'!H37/'12生産者価格評価表'!H$52</f>
        <v>1.6076931794507847E-4</v>
      </c>
      <c r="I37" s="143">
        <f>+'12生産者価格評価表'!I37/'12生産者価格評価表'!I$52</f>
        <v>3.1001243355562139E-4</v>
      </c>
      <c r="J37" s="143">
        <f>+'12生産者価格評価表'!J37/'12生産者価格評価表'!J$52</f>
        <v>1.121018491292333E-5</v>
      </c>
      <c r="K37" s="143">
        <f>+'12生産者価格評価表'!K37/'12生産者価格評価表'!K$52</f>
        <v>1.6021737063482246E-4</v>
      </c>
      <c r="L37" s="143">
        <f>+'12生産者価格評価表'!L37/'12生産者価格評価表'!L$52</f>
        <v>6.5320371074044966E-4</v>
      </c>
      <c r="M37" s="143">
        <f>+'12生産者価格評価表'!M37/'12生産者価格評価表'!M$52</f>
        <v>1.0366438446233023E-4</v>
      </c>
      <c r="N37" s="143">
        <f>+'12生産者価格評価表'!N37/'12生産者価格評価表'!N$52</f>
        <v>6.8117189168121338E-5</v>
      </c>
      <c r="O37" s="143">
        <f>+'12生産者価格評価表'!O37/'12生産者価格評価表'!O$52</f>
        <v>3.1757784500450678E-4</v>
      </c>
      <c r="P37" s="143">
        <f>+'12生産者価格評価表'!P37/'12生産者価格評価表'!P$52</f>
        <v>9.131053125044198E-4</v>
      </c>
      <c r="Q37" s="143">
        <f>+'12生産者価格評価表'!Q37/'12生産者価格評価表'!Q$52</f>
        <v>3.4589651759564689E-4</v>
      </c>
      <c r="R37" s="143">
        <f>+'12生産者価格評価表'!R37/'12生産者価格評価表'!R$52</f>
        <v>3.9641505192346185E-4</v>
      </c>
      <c r="S37" s="143">
        <f>+'12生産者価格評価表'!S37/'12生産者価格評価表'!S$52</f>
        <v>1.3727130577274355E-3</v>
      </c>
      <c r="T37" s="143">
        <f>+'12生産者価格評価表'!T37/'12生産者価格評価表'!T$52</f>
        <v>1.0689618410304968E-3</v>
      </c>
      <c r="U37" s="143">
        <f>+'12生産者価格評価表'!U37/'12生産者価格評価表'!U$52</f>
        <v>1.1834189361436265E-3</v>
      </c>
      <c r="V37" s="143">
        <f>+'12生産者価格評価表'!V37/'12生産者価格評価表'!V$52</f>
        <v>1.8315073277996551E-4</v>
      </c>
      <c r="W37" s="143">
        <f>+'12生産者価格評価表'!W37/'12生産者価格評価表'!W$52</f>
        <v>6.1301356750383576E-5</v>
      </c>
      <c r="X37" s="143">
        <f>+'12生産者価格評価表'!X37/'12生産者価格評価表'!X$52</f>
        <v>1.6765871348490237E-4</v>
      </c>
      <c r="Y37" s="143">
        <f>+'12生産者価格評価表'!Y37/'12生産者価格評価表'!Y$52</f>
        <v>6.2201769624571038E-4</v>
      </c>
      <c r="Z37" s="143">
        <f>+'12生産者価格評価表'!Z37/'12生産者価格評価表'!Z$52</f>
        <v>8.7568429196989173E-5</v>
      </c>
      <c r="AA37" s="143">
        <f>+'12生産者価格評価表'!AA37/'12生産者価格評価表'!AA$52</f>
        <v>2.3673048246886997E-4</v>
      </c>
      <c r="AB37" s="143">
        <f>+'12生産者価格評価表'!AB37/'12生産者価格評価表'!AB$52</f>
        <v>2.1323515778141289E-4</v>
      </c>
      <c r="AC37" s="143">
        <f>+'12生産者価格評価表'!AC37/'12生産者価格評価表'!AC$52</f>
        <v>2.0681848667501065E-4</v>
      </c>
      <c r="AD37" s="143">
        <f>+'12生産者価格評価表'!AD37/'12生産者価格評価表'!AD$52</f>
        <v>1.5086149702782769E-6</v>
      </c>
      <c r="AE37" s="143">
        <f>+'12生産者価格評価表'!AE37/'12生産者価格評価表'!AE$52</f>
        <v>1.2056909954945793E-3</v>
      </c>
      <c r="AF37" s="143">
        <f>+'12生産者価格評価表'!AF37/'12生産者価格評価表'!AF$52</f>
        <v>5.1138543364447394E-3</v>
      </c>
      <c r="AG37" s="143">
        <f>+'12生産者価格評価表'!AG37/'12生産者価格評価表'!AG$52</f>
        <v>9.9028279383064929E-5</v>
      </c>
      <c r="AH37" s="143">
        <f>+'12生産者価格評価表'!AH37/'12生産者価格評価表'!AH$52</f>
        <v>1.3239580739766559E-6</v>
      </c>
      <c r="AI37" s="143">
        <f>+'12生産者価格評価表'!AI37/'12生産者価格評価表'!AI$52</f>
        <v>9.8847998290910383E-5</v>
      </c>
      <c r="AJ37" s="143">
        <f>+'12生産者価格評価表'!AJ37/'12生産者価格評価表'!AJ$52</f>
        <v>0</v>
      </c>
      <c r="AK37" s="143">
        <f>+'12生産者価格評価表'!AK37/'12生産者価格評価表'!AK$52</f>
        <v>5.3033968726957817E-4</v>
      </c>
      <c r="AL37" s="143">
        <f>+'12生産者価格評価表'!AL37/'12生産者価格評価表'!AL$52</f>
        <v>6.1731847618368585E-4</v>
      </c>
      <c r="AM37" s="143">
        <f>+'12生産者価格評価表'!AM37/'12生産者価格評価表'!AM$52</f>
        <v>0</v>
      </c>
      <c r="AN37" s="143">
        <f>+'12生産者価格評価表'!AN37/'12生産者価格評価表'!AN$52</f>
        <v>2.4588424223074292E-3</v>
      </c>
      <c r="AO37" s="146">
        <f>+'12生産者価格評価表'!AO37/'12生産者価格評価表'!AO$52</f>
        <v>4.7736431779161261E-4</v>
      </c>
    </row>
    <row r="38" spans="1:41" ht="17.45" customHeight="1" x14ac:dyDescent="0.2">
      <c r="A38" s="55">
        <v>32</v>
      </c>
      <c r="B38" s="420" t="s">
        <v>68</v>
      </c>
      <c r="C38" s="421" t="s">
        <v>103</v>
      </c>
      <c r="D38" s="143">
        <f>+'12生産者価格評価表'!D38/'12生産者価格評価表'!D$52</f>
        <v>0</v>
      </c>
      <c r="E38" s="143">
        <f>+'12生産者価格評価表'!E38/'12生産者価格評価表'!E$52</f>
        <v>0</v>
      </c>
      <c r="F38" s="143">
        <f>+'12生産者価格評価表'!F38/'12生産者価格評価表'!F$52</f>
        <v>0</v>
      </c>
      <c r="G38" s="143">
        <f>+'12生産者価格評価表'!G38/'12生産者価格評価表'!G$52</f>
        <v>0</v>
      </c>
      <c r="H38" s="143">
        <f>+'12生産者価格評価表'!H38/'12生産者価格評価表'!H$52</f>
        <v>1.3039987368010634E-6</v>
      </c>
      <c r="I38" s="143">
        <f>+'12生産者価格評価表'!I38/'12生産者価格評価表'!I$52</f>
        <v>5.9318959182043498E-6</v>
      </c>
      <c r="J38" s="143">
        <f>+'12生産者価格評価表'!J38/'12生産者価格評価表'!J$52</f>
        <v>0</v>
      </c>
      <c r="K38" s="143">
        <f>+'12生産者価格評価表'!K38/'12生産者価格評価表'!K$52</f>
        <v>5.1186226977604158E-7</v>
      </c>
      <c r="L38" s="143">
        <f>+'12生産者価格評価表'!L38/'12生産者価格評価表'!L$52</f>
        <v>0</v>
      </c>
      <c r="M38" s="143">
        <f>+'12生産者価格評価表'!M38/'12生産者価格評価表'!M$52</f>
        <v>1.548517147580645E-6</v>
      </c>
      <c r="N38" s="143">
        <f>+'12生産者価格評価表'!N38/'12生産者価格評価表'!N$52</f>
        <v>0</v>
      </c>
      <c r="O38" s="143">
        <f>+'12生産者価格評価表'!O38/'12生産者価格評価表'!O$52</f>
        <v>0</v>
      </c>
      <c r="P38" s="143">
        <f>+'12生産者価格評価表'!P38/'12生産者価格評価表'!P$52</f>
        <v>0</v>
      </c>
      <c r="Q38" s="143">
        <f>+'12生産者価格評価表'!Q38/'12生産者価格評価表'!Q$52</f>
        <v>0</v>
      </c>
      <c r="R38" s="143">
        <f>+'12生産者価格評価表'!R38/'12生産者価格評価表'!R$52</f>
        <v>0</v>
      </c>
      <c r="S38" s="143">
        <f>+'12生産者価格評価表'!S38/'12生産者価格評価表'!S$52</f>
        <v>0</v>
      </c>
      <c r="T38" s="143">
        <f>+'12生産者価格評価表'!T38/'12生産者価格評価表'!T$52</f>
        <v>0</v>
      </c>
      <c r="U38" s="143">
        <f>+'12生産者価格評価表'!U38/'12生産者価格評価表'!U$52</f>
        <v>0</v>
      </c>
      <c r="V38" s="143">
        <f>+'12生産者価格評価表'!V38/'12生産者価格評価表'!V$52</f>
        <v>0</v>
      </c>
      <c r="W38" s="143">
        <f>+'12生産者価格評価表'!W38/'12生産者価格評価表'!W$52</f>
        <v>3.3560907628413376E-6</v>
      </c>
      <c r="X38" s="143">
        <f>+'12生産者価格評価表'!X38/'12生産者価格評価表'!X$52</f>
        <v>1.2244380024324132E-6</v>
      </c>
      <c r="Y38" s="143">
        <f>+'12生産者価格評価表'!Y38/'12生産者価格評価表'!Y$52</f>
        <v>8.6658946605506286E-7</v>
      </c>
      <c r="Z38" s="143">
        <f>+'12生産者価格評価表'!Z38/'12生産者価格評価表'!Z$52</f>
        <v>9.0858844201087782E-5</v>
      </c>
      <c r="AA38" s="143">
        <f>+'12生産者価格評価表'!AA38/'12生産者価格評価表'!AA$52</f>
        <v>0</v>
      </c>
      <c r="AB38" s="143">
        <f>+'12生産者価格評価表'!AB38/'12生産者価格評価表'!AB$52</f>
        <v>1.8886424364689407E-5</v>
      </c>
      <c r="AC38" s="143">
        <f>+'12生産者価格評価表'!AC38/'12生産者価格評価表'!AC$52</f>
        <v>1.0645476181816646E-4</v>
      </c>
      <c r="AD38" s="143">
        <f>+'12生産者価格評価表'!AD38/'12生産者価格評価表'!AD$52</f>
        <v>1.0739709729844541E-5</v>
      </c>
      <c r="AE38" s="143">
        <f>+'12生産者価格評価表'!AE38/'12生産者価格評価表'!AE$52</f>
        <v>6.4047571099763224E-4</v>
      </c>
      <c r="AF38" s="143">
        <f>+'12生産者価格評価表'!AF38/'12生産者価格評価表'!AF$52</f>
        <v>2.7959785368398556E-4</v>
      </c>
      <c r="AG38" s="143">
        <f>+'12生産者価格評価表'!AG38/'12生産者価格評価表'!AG$52</f>
        <v>1.5742481985112543E-5</v>
      </c>
      <c r="AH38" s="143">
        <f>+'12生産者価格評価表'!AH38/'12生産者価格評価表'!AH$52</f>
        <v>1.6799787625002216E-5</v>
      </c>
      <c r="AI38" s="143">
        <f>+'12生産者価格評価表'!AI38/'12生産者価格評価表'!AI$52</f>
        <v>1.5610354052949605E-2</v>
      </c>
      <c r="AJ38" s="143">
        <f>+'12生産者価格評価表'!AJ38/'12生産者価格評価表'!AJ$52</f>
        <v>5.6564416375166824E-6</v>
      </c>
      <c r="AK38" s="143">
        <f>+'12生産者価格評価表'!AK38/'12生産者価格評価表'!AK$52</f>
        <v>2.1903912902185199E-5</v>
      </c>
      <c r="AL38" s="143">
        <f>+'12生産者価格評価表'!AL38/'12生産者価格評価表'!AL$52</f>
        <v>3.1599143173891762E-4</v>
      </c>
      <c r="AM38" s="143">
        <f>+'12生産者価格評価表'!AM38/'12生産者価格評価表'!AM$52</f>
        <v>0</v>
      </c>
      <c r="AN38" s="143">
        <f>+'12生産者価格評価表'!AN38/'12生産者価格評価表'!AN$52</f>
        <v>1.2914839833097808E-4</v>
      </c>
      <c r="AO38" s="146">
        <f>+'12生産者価格評価表'!AO38/'12生産者価格評価表'!AO$52</f>
        <v>8.0275639060391581E-4</v>
      </c>
    </row>
    <row r="39" spans="1:41" ht="17.45" customHeight="1" x14ac:dyDescent="0.2">
      <c r="A39" s="55">
        <v>33</v>
      </c>
      <c r="B39" s="420" t="s">
        <v>69</v>
      </c>
      <c r="C39" s="421" t="s">
        <v>240</v>
      </c>
      <c r="D39" s="143">
        <f>+'12生産者価格評価表'!D39/'12生産者価格評価表'!D$52</f>
        <v>2.6077414062795389E-3</v>
      </c>
      <c r="E39" s="143">
        <f>+'12生産者価格評価表'!E39/'12生産者価格評価表'!E$52</f>
        <v>2.1470994418925186E-3</v>
      </c>
      <c r="F39" s="143">
        <f>+'12生産者価格評価表'!F39/'12生産者価格評価表'!F$52</f>
        <v>1.2370527538825274E-3</v>
      </c>
      <c r="G39" s="143">
        <f>+'12生産者価格評価表'!G39/'12生産者価格評価表'!G$52</f>
        <v>9.7563972775741015E-4</v>
      </c>
      <c r="H39" s="143">
        <f>+'12生産者価格評価表'!H39/'12生産者価格評価表'!H$52</f>
        <v>4.97075167600237E-4</v>
      </c>
      <c r="I39" s="143">
        <f>+'12生産者価格評価表'!I39/'12生産者価格評価表'!I$52</f>
        <v>1.0986177589712698E-3</v>
      </c>
      <c r="J39" s="143">
        <f>+'12生産者価格評価表'!J39/'12生産者価格評価表'!J$52</f>
        <v>1.8595857328433348E-4</v>
      </c>
      <c r="K39" s="143">
        <f>+'12生産者価格評価表'!K39/'12生産者価格評価表'!K$52</f>
        <v>4.5928102210476997E-4</v>
      </c>
      <c r="L39" s="143">
        <f>+'12生産者価格評価表'!L39/'12生産者価格評価表'!L$52</f>
        <v>6.1913378683745609E-4</v>
      </c>
      <c r="M39" s="143">
        <f>+'12生産者価格評価表'!M39/'12生産者価格評価表'!M$52</f>
        <v>5.7567574486494294E-4</v>
      </c>
      <c r="N39" s="143">
        <f>+'12生産者価格評価表'!N39/'12生産者価格評価表'!N$52</f>
        <v>1.1113982216850371E-3</v>
      </c>
      <c r="O39" s="143">
        <f>+'12生産者価格評価表'!O39/'12生産者価格評価表'!O$52</f>
        <v>2.5294120032376291E-4</v>
      </c>
      <c r="P39" s="143">
        <f>+'12生産者価格評価表'!P39/'12生産者価格評価表'!P$52</f>
        <v>2.1166692960187241E-3</v>
      </c>
      <c r="Q39" s="143">
        <f>+'12生産者価格評価表'!Q39/'12生産者価格評価表'!Q$52</f>
        <v>5.6993645267037335E-4</v>
      </c>
      <c r="R39" s="143">
        <f>+'12生産者価格評価表'!R39/'12生産者価格評価表'!R$52</f>
        <v>5.2091768258827104E-4</v>
      </c>
      <c r="S39" s="143">
        <f>+'12生産者価格評価表'!S39/'12生産者価格評価表'!S$52</f>
        <v>2.827944415754985E-4</v>
      </c>
      <c r="T39" s="143">
        <f>+'12生産者価格評価表'!T39/'12生産者価格評価表'!T$52</f>
        <v>2.635130307053669E-4</v>
      </c>
      <c r="U39" s="143">
        <f>+'12生産者価格評価表'!U39/'12生産者価格評価表'!U$52</f>
        <v>1.5226009405705564E-4</v>
      </c>
      <c r="V39" s="143">
        <f>+'12生産者価格評価表'!V39/'12生産者価格評価表'!V$52</f>
        <v>6.9332932934021804E-5</v>
      </c>
      <c r="W39" s="143">
        <f>+'12生産者価格評価表'!W39/'12生産者価格評価表'!W$52</f>
        <v>8.8761741269313091E-4</v>
      </c>
      <c r="X39" s="143">
        <f>+'12生産者価格評価表'!X39/'12生産者価格評価表'!X$52</f>
        <v>9.0201933328164555E-4</v>
      </c>
      <c r="Y39" s="143">
        <f>+'12生産者価格評価表'!Y39/'12生産者価格評価表'!Y$52</f>
        <v>2.0534969485344039E-3</v>
      </c>
      <c r="Z39" s="143">
        <f>+'12生産者価格評価表'!Z39/'12生産者価格評価表'!Z$52</f>
        <v>6.4034621761136501E-3</v>
      </c>
      <c r="AA39" s="143">
        <f>+'12生産者価格評価表'!AA39/'12生産者価格評価表'!AA$52</f>
        <v>1.946061479667328E-3</v>
      </c>
      <c r="AB39" s="143">
        <f>+'12生産者価格評価表'!AB39/'12生産者価格評価表'!AB$52</f>
        <v>5.5119249356375664E-4</v>
      </c>
      <c r="AC39" s="143">
        <f>+'12生産者価格評価表'!AC39/'12生産者価格評価表'!AC$52</f>
        <v>3.3684021484012027E-3</v>
      </c>
      <c r="AD39" s="143">
        <f>+'12生産者価格評価表'!AD39/'12生産者価格評価表'!AD$52</f>
        <v>2.2707325247695308E-4</v>
      </c>
      <c r="AE39" s="143">
        <f>+'12生産者価格評価表'!AE39/'12生産者価格評価表'!AE$52</f>
        <v>1.2176692698672752E-3</v>
      </c>
      <c r="AF39" s="143">
        <f>+'12生産者価格評価表'!AF39/'12生産者価格評価表'!AF$52</f>
        <v>9.2914535772451368E-4</v>
      </c>
      <c r="AG39" s="143">
        <f>+'12生産者価格評価表'!AG39/'12生産者価格評価表'!AG$52</f>
        <v>1.6389294175864115E-6</v>
      </c>
      <c r="AH39" s="143">
        <f>+'12生産者価格評価表'!AH39/'12生産者価格評価表'!AH$52</f>
        <v>3.5587095049298633E-3</v>
      </c>
      <c r="AI39" s="143">
        <f>+'12生産者価格評価表'!AI39/'12生産者価格評価表'!AI$52</f>
        <v>1.0929591659366229E-3</v>
      </c>
      <c r="AJ39" s="143">
        <f>+'12生産者価格評価表'!AJ39/'12生産者価格評価表'!AJ$52</f>
        <v>0</v>
      </c>
      <c r="AK39" s="143">
        <f>+'12生産者価格評価表'!AK39/'12生産者価格評価表'!AK$52</f>
        <v>1.8487552165625054E-3</v>
      </c>
      <c r="AL39" s="143">
        <f>+'12生産者価格評価表'!AL39/'12生産者価格評価表'!AL$52</f>
        <v>2.2848772160786197E-3</v>
      </c>
      <c r="AM39" s="143">
        <f>+'12生産者価格評価表'!AM39/'12生産者価格評価表'!AM$52</f>
        <v>0</v>
      </c>
      <c r="AN39" s="143">
        <f>+'12生産者価格評価表'!AN39/'12生産者価格評価表'!AN$52</f>
        <v>2.364466102894978E-4</v>
      </c>
      <c r="AO39" s="146">
        <f>+'12生産者価格評価表'!AO39/'12生産者価格評価表'!AO$52</f>
        <v>9.3649384429038158E-4</v>
      </c>
    </row>
    <row r="40" spans="1:41" ht="17.45" customHeight="1" x14ac:dyDescent="0.2">
      <c r="A40" s="55">
        <v>34</v>
      </c>
      <c r="B40" s="420" t="s">
        <v>70</v>
      </c>
      <c r="C40" s="421" t="s">
        <v>241</v>
      </c>
      <c r="D40" s="143">
        <f>+'12生産者価格評価表'!D40/'12生産者価格評価表'!D$52</f>
        <v>1.9592024786481647E-2</v>
      </c>
      <c r="E40" s="143">
        <f>+'12生産者価格評価表'!E40/'12生産者価格評価表'!E$52</f>
        <v>3.3434897861175851E-2</v>
      </c>
      <c r="F40" s="143">
        <f>+'12生産者価格評価表'!F40/'12生産者価格評価表'!F$52</f>
        <v>3.8983679634923045E-2</v>
      </c>
      <c r="G40" s="143">
        <f>+'12生産者価格評価表'!G40/'12生産者価格評価表'!G$52</f>
        <v>2.9211680734454359E-2</v>
      </c>
      <c r="H40" s="143">
        <f>+'12生産者価格評価表'!H40/'12生産者価格評価表'!H$52</f>
        <v>2.453243054090997E-2</v>
      </c>
      <c r="I40" s="143">
        <f>+'12生産者価格評価表'!I40/'12生産者価格評価表'!I$52</f>
        <v>5.9975177454182897E-2</v>
      </c>
      <c r="J40" s="143">
        <f>+'12生産者価格評価表'!J40/'12生産者価格評価表'!J$52</f>
        <v>6.0730715169912781E-3</v>
      </c>
      <c r="K40" s="143">
        <f>+'12生産者価格評価表'!K40/'12生産者価格評価表'!K$52</f>
        <v>4.3844996380041711E-2</v>
      </c>
      <c r="L40" s="143">
        <f>+'12生産者価格評価表'!L40/'12生産者価格評価表'!L$52</f>
        <v>5.7000427717735572E-2</v>
      </c>
      <c r="M40" s="143">
        <f>+'12生産者価格評価表'!M40/'12生産者価格評価表'!M$52</f>
        <v>1.2184105551199573E-2</v>
      </c>
      <c r="N40" s="143">
        <f>+'12生産者価格評価表'!N40/'12生産者価格評価表'!N$52</f>
        <v>2.6096621214581169E-2</v>
      </c>
      <c r="O40" s="143">
        <f>+'12生産者価格評価表'!O40/'12生産者価格評価表'!O$52</f>
        <v>2.9737903553616076E-2</v>
      </c>
      <c r="P40" s="143">
        <f>+'12生産者価格評価表'!P40/'12生産者価格評価表'!P$52</f>
        <v>5.2533054644653604E-2</v>
      </c>
      <c r="Q40" s="143">
        <f>+'12生産者価格評価表'!Q40/'12生産者価格評価表'!Q$52</f>
        <v>3.6334767576247547E-2</v>
      </c>
      <c r="R40" s="143">
        <f>+'12生産者価格評価表'!R40/'12生産者価格評価表'!R$52</f>
        <v>3.8340683342284618E-2</v>
      </c>
      <c r="S40" s="143">
        <f>+'12生産者価格評価表'!S40/'12生産者価格評価表'!S$52</f>
        <v>5.1247641616924224E-2</v>
      </c>
      <c r="T40" s="143">
        <f>+'12生産者価格評価表'!T40/'12生産者価格評価表'!T$52</f>
        <v>3.8999669397338947E-2</v>
      </c>
      <c r="U40" s="143">
        <f>+'12生産者価格評価表'!U40/'12生産者価格評価表'!U$52</f>
        <v>4.21686271483716E-2</v>
      </c>
      <c r="V40" s="143">
        <f>+'12生産者価格評価表'!V40/'12生産者価格評価表'!V$52</f>
        <v>3.0473262674716148E-2</v>
      </c>
      <c r="W40" s="143">
        <f>+'12生産者価格評価表'!W40/'12生産者価格評価表'!W$52</f>
        <v>3.8481538976207687E-2</v>
      </c>
      <c r="X40" s="143">
        <f>+'12生産者価格評価表'!X40/'12生産者価格評価表'!X$52</f>
        <v>9.7808079877579959E-2</v>
      </c>
      <c r="Y40" s="143">
        <f>+'12生産者価格評価表'!Y40/'12生産者価格評価表'!Y$52</f>
        <v>6.4522108513581117E-2</v>
      </c>
      <c r="Z40" s="143">
        <f>+'12生産者価格評価表'!Z40/'12生産者価格評価表'!Z$52</f>
        <v>0.18150935451064684</v>
      </c>
      <c r="AA40" s="143">
        <f>+'12生産者価格評価表'!AA40/'12生産者価格評価表'!AA$52</f>
        <v>6.0372410543533636E-2</v>
      </c>
      <c r="AB40" s="143">
        <f>+'12生産者価格評価表'!AB40/'12生産者価格評価表'!AB$52</f>
        <v>7.5167006766185346E-2</v>
      </c>
      <c r="AC40" s="143">
        <f>+'12生産者価格評価表'!AC40/'12生産者価格評価表'!AC$52</f>
        <v>0.12110354583353092</v>
      </c>
      <c r="AD40" s="143">
        <f>+'12生産者価格評価表'!AD40/'12生産者価格評価表'!AD$52</f>
        <v>2.6369133311899898E-2</v>
      </c>
      <c r="AE40" s="143">
        <f>+'12生産者価格評価表'!AE40/'12生産者価格評価表'!AE$52</f>
        <v>0.11923498128664674</v>
      </c>
      <c r="AF40" s="143">
        <f>+'12生産者価格評価表'!AF40/'12生産者価格評価表'!AF$52</f>
        <v>0.16448012797398917</v>
      </c>
      <c r="AG40" s="143">
        <f>+'12生産者価格評価表'!AG40/'12生産者価格評価表'!AG$52</f>
        <v>8.5918161787327516E-2</v>
      </c>
      <c r="AH40" s="143">
        <f>+'12生産者価格評価表'!AH40/'12生産者価格評価表'!AH$52</f>
        <v>0.10774448986335593</v>
      </c>
      <c r="AI40" s="143">
        <f>+'12生産者価格評価表'!AI40/'12生産者価格評価表'!AI$52</f>
        <v>4.6158473254583575E-2</v>
      </c>
      <c r="AJ40" s="143">
        <f>+'12生産者価格評価表'!AJ40/'12生産者価格評価表'!AJ$52</f>
        <v>7.5018420917766504E-2</v>
      </c>
      <c r="AK40" s="143">
        <f>+'12生産者価格評価表'!AK40/'12生産者価格評価表'!AK$52</f>
        <v>0.14591756496366559</v>
      </c>
      <c r="AL40" s="143">
        <f>+'12生産者価格評価表'!AL40/'12生産者価格評価表'!AL$52</f>
        <v>3.7108629576416134E-2</v>
      </c>
      <c r="AM40" s="143">
        <f>+'12生産者価格評価表'!AM40/'12生産者価格評価表'!AM$52</f>
        <v>0</v>
      </c>
      <c r="AN40" s="143">
        <f>+'12生産者価格評価表'!AN40/'12生産者価格評価表'!AN$52</f>
        <v>2.8282641889063698E-2</v>
      </c>
      <c r="AO40" s="146">
        <f>+'12生産者価格評価表'!AO40/'12生産者価格評価表'!AO$52</f>
        <v>6.323270346910613E-2</v>
      </c>
    </row>
    <row r="41" spans="1:41" ht="17.45" customHeight="1" x14ac:dyDescent="0.2">
      <c r="A41" s="55">
        <v>35</v>
      </c>
      <c r="B41" s="420" t="s">
        <v>71</v>
      </c>
      <c r="C41" s="421" t="s">
        <v>242</v>
      </c>
      <c r="D41" s="143">
        <f>+'12生産者価格評価表'!D41/'12生産者価格評価表'!D$52</f>
        <v>1.6165942771259288E-3</v>
      </c>
      <c r="E41" s="143">
        <f>+'12生産者価格評価表'!E41/'12生産者価格評価表'!E$52</f>
        <v>2.3333613698459167E-4</v>
      </c>
      <c r="F41" s="143">
        <f>+'12生産者価格評価表'!F41/'12生産者価格評価表'!F$52</f>
        <v>2.8456555074339292E-4</v>
      </c>
      <c r="G41" s="143">
        <f>+'12生産者価格評価表'!G41/'12生産者価格評価表'!G$52</f>
        <v>1.6054741912505105E-4</v>
      </c>
      <c r="H41" s="143">
        <f>+'12生産者価格評価表'!H41/'12生産者価格評価表'!H$52</f>
        <v>1.0694913950487819E-4</v>
      </c>
      <c r="I41" s="143">
        <f>+'12生産者価格評価表'!I41/'12生産者価格評価表'!I$52</f>
        <v>2.0245414452796463E-4</v>
      </c>
      <c r="J41" s="143">
        <f>+'12生産者価格評価表'!J41/'12生産者価格評価表'!J$52</f>
        <v>5.0184145438670648E-5</v>
      </c>
      <c r="K41" s="143">
        <f>+'12生産者価格評価表'!K41/'12生産者価格評価表'!K$52</f>
        <v>9.715974716409738E-5</v>
      </c>
      <c r="L41" s="143">
        <f>+'12生産者価格評価表'!L41/'12生産者価格評価表'!L$52</f>
        <v>6.943403673226043E-4</v>
      </c>
      <c r="M41" s="143">
        <f>+'12生産者価格評価表'!M41/'12生産者価格評価表'!M$52</f>
        <v>6.1407897012494289E-5</v>
      </c>
      <c r="N41" s="143">
        <f>+'12生産者価格評価表'!N41/'12生産者価格評価表'!N$52</f>
        <v>7.6146732837674712E-5</v>
      </c>
      <c r="O41" s="143">
        <f>+'12生産者価格評価表'!O41/'12生産者価格評価表'!O$52</f>
        <v>1.1084201801599657E-4</v>
      </c>
      <c r="P41" s="143">
        <f>+'12生産者価格評価表'!P41/'12生産者価格評価表'!P$52</f>
        <v>1.4939035053238719E-4</v>
      </c>
      <c r="Q41" s="143">
        <f>+'12生産者価格評価表'!Q41/'12生産者価格評価表'!Q$52</f>
        <v>1.0628912679079107E-4</v>
      </c>
      <c r="R41" s="143">
        <f>+'12生産者価格評価表'!R41/'12生産者価格評価表'!R$52</f>
        <v>1.191975419805657E-4</v>
      </c>
      <c r="S41" s="143">
        <f>+'12生産者価格評価表'!S41/'12生産者価格評価表'!S$52</f>
        <v>2.9005941674612763E-4</v>
      </c>
      <c r="T41" s="143">
        <f>+'12生産者価格評価表'!T41/'12生産者価格評価表'!T$52</f>
        <v>1.2664087790535748E-4</v>
      </c>
      <c r="U41" s="143">
        <f>+'12生産者価格評価表'!U41/'12生産者価格評価表'!U$52</f>
        <v>1.3559343673590939E-4</v>
      </c>
      <c r="V41" s="143">
        <f>+'12生産者価格評価表'!V41/'12生産者価格評価表'!V$52</f>
        <v>9.0801916709917543E-5</v>
      </c>
      <c r="W41" s="143">
        <f>+'12生産者価格評価表'!W41/'12生産者価格評価表'!W$52</f>
        <v>1.9169535374195438E-4</v>
      </c>
      <c r="X41" s="143">
        <f>+'12生産者価格評価表'!X41/'12生産者価格評価表'!X$52</f>
        <v>2.9534670104095672E-4</v>
      </c>
      <c r="Y41" s="143">
        <f>+'12生産者価格評価表'!Y41/'12生産者価格評価表'!Y$52</f>
        <v>9.8002149881299322E-5</v>
      </c>
      <c r="Z41" s="143">
        <f>+'12生産者価格評価表'!Z41/'12生産者価格評価表'!Z$52</f>
        <v>4.7635446489555501E-4</v>
      </c>
      <c r="AA41" s="143">
        <f>+'12生産者価格評価表'!AA41/'12生産者価格評価表'!AA$52</f>
        <v>7.0727664144007289E-5</v>
      </c>
      <c r="AB41" s="143">
        <f>+'12生産者価格評価表'!AB41/'12生産者価格評価表'!AB$52</f>
        <v>6.8555064607327631E-4</v>
      </c>
      <c r="AC41" s="143">
        <f>+'12生産者価格評価表'!AC41/'12生産者価格評価表'!AC$52</f>
        <v>2.7386340065642216E-4</v>
      </c>
      <c r="AD41" s="143">
        <f>+'12生産者価格評価表'!AD41/'12生産者価格評価表'!AD$52</f>
        <v>7.8292967978150748E-4</v>
      </c>
      <c r="AE41" s="143">
        <f>+'12生産者価格評価表'!AE41/'12生産者価格評価表'!AE$52</f>
        <v>6.7449262484238438E-4</v>
      </c>
      <c r="AF41" s="143">
        <f>+'12生産者価格評価表'!AF41/'12生産者価格評価表'!AF$52</f>
        <v>7.2791363754925696E-3</v>
      </c>
      <c r="AG41" s="143">
        <f>+'12生産者価格評価表'!AG41/'12生産者価格評価表'!AG$52</f>
        <v>4.1452409652416284E-4</v>
      </c>
      <c r="AH41" s="143">
        <f>+'12生産者価格評価表'!AH41/'12生産者価格評価表'!AH$52</f>
        <v>8.6237656379053243E-3</v>
      </c>
      <c r="AI41" s="143">
        <f>+'12生産者価格評価表'!AI41/'12生産者価格評価表'!AI$52</f>
        <v>2.2915400650002742E-2</v>
      </c>
      <c r="AJ41" s="143">
        <f>+'12生産者価格評価表'!AJ41/'12生産者価格評価表'!AJ$52</f>
        <v>2.3768555173068026E-3</v>
      </c>
      <c r="AK41" s="143">
        <f>+'12生産者価格評価表'!AK41/'12生産者価格評価表'!AK$52</f>
        <v>2.362336519455297E-3</v>
      </c>
      <c r="AL41" s="143">
        <f>+'12生産者価格評価表'!AL41/'12生産者価格評価表'!AL$52</f>
        <v>1.2025834022652782E-2</v>
      </c>
      <c r="AM41" s="143">
        <f>+'12生産者価格評価表'!AM41/'12生産者価格評価表'!AM$52</f>
        <v>0</v>
      </c>
      <c r="AN41" s="143">
        <f>+'12生産者価格評価表'!AN41/'12生産者価格評価表'!AN$52</f>
        <v>3.4175595719027024E-3</v>
      </c>
      <c r="AO41" s="146">
        <f>+'12生産者価格評価表'!AO41/'12生産者価格評価表'!AO$52</f>
        <v>2.5090405631767614E-3</v>
      </c>
    </row>
    <row r="42" spans="1:41" ht="17.45" customHeight="1" x14ac:dyDescent="0.2">
      <c r="A42" s="55">
        <v>36</v>
      </c>
      <c r="B42" s="420" t="s">
        <v>72</v>
      </c>
      <c r="C42" s="421" t="s">
        <v>243</v>
      </c>
      <c r="D42" s="143">
        <f>+'12生産者価格評価表'!D42/'12生産者価格評価表'!D$52</f>
        <v>3.85563482301465E-4</v>
      </c>
      <c r="E42" s="143">
        <f>+'12生産者価格評価表'!E42/'12生産者価格評価表'!E$52</f>
        <v>1.0965441832828224E-3</v>
      </c>
      <c r="F42" s="143">
        <f>+'12生産者価格評価表'!F42/'12生産者価格評価表'!F$52</f>
        <v>7.9665366440052085E-4</v>
      </c>
      <c r="G42" s="143">
        <f>+'12生産者価格評価表'!G42/'12生産者価格評価表'!G$52</f>
        <v>1.0320691952781119E-3</v>
      </c>
      <c r="H42" s="143">
        <f>+'12生産者価格評価表'!H42/'12生産者価格評価表'!H$52</f>
        <v>7.3687694031396636E-4</v>
      </c>
      <c r="I42" s="143">
        <f>+'12生産者価格評価表'!I42/'12生産者価格評価表'!I$52</f>
        <v>6.9442885708733239E-4</v>
      </c>
      <c r="J42" s="143">
        <f>+'12生産者価格評価表'!J42/'12生産者価格評価表'!J$52</f>
        <v>2.6493519365724932E-5</v>
      </c>
      <c r="K42" s="143">
        <f>+'12生産者価格評価表'!K42/'12生産者価格評価表'!K$52</f>
        <v>1.7040645393493769E-4</v>
      </c>
      <c r="L42" s="143">
        <f>+'12生産者価格評価表'!L42/'12生産者価格評価表'!L$52</f>
        <v>1.0881993889449934E-3</v>
      </c>
      <c r="M42" s="143">
        <f>+'12生産者価格評価表'!M42/'12生産者価格評価表'!M$52</f>
        <v>1.6220504995270602E-4</v>
      </c>
      <c r="N42" s="143">
        <f>+'12生産者価格評価表'!N42/'12生産者価格評価表'!N$52</f>
        <v>3.3611835621350411E-4</v>
      </c>
      <c r="O42" s="143">
        <f>+'12生産者価格評価表'!O42/'12生産者価格評価表'!O$52</f>
        <v>4.4497760843321933E-4</v>
      </c>
      <c r="P42" s="143">
        <f>+'12生産者価格評価表'!P42/'12生産者価格評価表'!P$52</f>
        <v>1.0893085658063943E-3</v>
      </c>
      <c r="Q42" s="143">
        <f>+'12生産者価格評価表'!Q42/'12生産者価格評価表'!Q$52</f>
        <v>1.1304679625366736E-3</v>
      </c>
      <c r="R42" s="143">
        <f>+'12生産者価格評価表'!R42/'12生産者価格評価表'!R$52</f>
        <v>4.8848266398053574E-4</v>
      </c>
      <c r="S42" s="143">
        <f>+'12生産者価格評価表'!S42/'12生産者価格評価表'!S$52</f>
        <v>1.7933163434814116E-3</v>
      </c>
      <c r="T42" s="143">
        <f>+'12生産者価格評価表'!T42/'12生産者価格評価表'!T$52</f>
        <v>9.1847868828590193E-4</v>
      </c>
      <c r="U42" s="143">
        <f>+'12生産者価格評価表'!U42/'12生産者価格評価表'!U$52</f>
        <v>8.664763947466732E-4</v>
      </c>
      <c r="V42" s="143">
        <f>+'12生産者価格評価表'!V42/'12生産者価格評価表'!V$52</f>
        <v>2.7741889657982512E-4</v>
      </c>
      <c r="W42" s="143">
        <f>+'12生産者価格評価表'!W42/'12生産者価格評価表'!W$52</f>
        <v>9.7378495937776701E-4</v>
      </c>
      <c r="X42" s="143">
        <f>+'12生産者価格評価表'!X42/'12生産者価格評価表'!X$52</f>
        <v>6.4679994797395399E-4</v>
      </c>
      <c r="Y42" s="143">
        <f>+'12生産者価格評価表'!Y42/'12生産者価格評価表'!Y$52</f>
        <v>4.903829424484673E-5</v>
      </c>
      <c r="Z42" s="143">
        <f>+'12生産者価格評価表'!Z42/'12生産者価格評価表'!Z$52</f>
        <v>1.1719879710093033E-3</v>
      </c>
      <c r="AA42" s="143">
        <f>+'12生産者価格評価表'!AA42/'12生産者価格評価表'!AA$52</f>
        <v>2.8432341376368343E-3</v>
      </c>
      <c r="AB42" s="143">
        <f>+'12生産者価格評価表'!AB42/'12生産者価格評価表'!AB$52</f>
        <v>1.9211627795336162E-3</v>
      </c>
      <c r="AC42" s="143">
        <f>+'12生産者価格評価表'!AC42/'12生産者価格評価表'!AC$52</f>
        <v>3.2731985068358612E-3</v>
      </c>
      <c r="AD42" s="143">
        <f>+'12生産者価格評価表'!AD42/'12生産者価格評価表'!AD$52</f>
        <v>3.4560690169121132E-4</v>
      </c>
      <c r="AE42" s="143">
        <f>+'12生産者価格評価表'!AE42/'12生産者価格評価表'!AE$52</f>
        <v>2.0801568460110174E-3</v>
      </c>
      <c r="AF42" s="143">
        <f>+'12生産者価格評価表'!AF42/'12生産者価格評価表'!AF$52</f>
        <v>1.5726386139034794E-3</v>
      </c>
      <c r="AG42" s="143">
        <f>+'12生産者価格評価表'!AG42/'12生産者価格評価表'!AG$52</f>
        <v>2.8041117512008561E-3</v>
      </c>
      <c r="AH42" s="143">
        <f>+'12生産者価格評価表'!AH42/'12生産者価格評価表'!AH$52</f>
        <v>5.0084337742868678E-3</v>
      </c>
      <c r="AI42" s="143">
        <f>+'12生産者価格評価表'!AI42/'12生産者価格評価表'!AI$52</f>
        <v>2.3865575148513327E-3</v>
      </c>
      <c r="AJ42" s="143">
        <f>+'12生産者価格評価表'!AJ42/'12生産者価格評価表'!AJ$52</f>
        <v>4.4737129141878273E-3</v>
      </c>
      <c r="AK42" s="143">
        <f>+'12生産者価格評価表'!AK42/'12生産者価格評価表'!AK$52</f>
        <v>1.5696983328054319E-3</v>
      </c>
      <c r="AL42" s="143">
        <f>+'12生産者価格評価表'!AL42/'12生産者価格評価表'!AL$52</f>
        <v>1.6702430263875853E-3</v>
      </c>
      <c r="AM42" s="143">
        <f>+'12生産者価格評価表'!AM42/'12生産者価格評価表'!AM$52</f>
        <v>0</v>
      </c>
      <c r="AN42" s="143">
        <f>+'12生産者価格評価表'!AN42/'12生産者価格評価表'!AN$52</f>
        <v>1.1583199465310906E-4</v>
      </c>
      <c r="AO42" s="146">
        <f>+'12生産者価格評価表'!AO42/'12生産者価格評価表'!AO$52</f>
        <v>1.2500206808088684E-3</v>
      </c>
    </row>
    <row r="43" spans="1:41" ht="17.45" customHeight="1" thickBot="1" x14ac:dyDescent="0.25">
      <c r="A43" s="55">
        <v>37</v>
      </c>
      <c r="B43" s="420" t="s">
        <v>73</v>
      </c>
      <c r="C43" s="421" t="s">
        <v>244</v>
      </c>
      <c r="D43" s="144">
        <f>+'12生産者価格評価表'!D43/'12生産者価格評価表'!D$52</f>
        <v>6.8526391932224786E-3</v>
      </c>
      <c r="E43" s="144">
        <f>+'12生産者価格評価表'!E43/'12生産者価格評価表'!E$52</f>
        <v>7.420631798289049E-3</v>
      </c>
      <c r="F43" s="144">
        <f>+'12生産者価格評価表'!F43/'12生産者価格評価表'!F$52</f>
        <v>3.8542305742890891E-3</v>
      </c>
      <c r="G43" s="144">
        <f>+'12生産者価格評価表'!G43/'12生産者価格評価表'!G$52</f>
        <v>2.2352646860140479E-3</v>
      </c>
      <c r="H43" s="144">
        <f>+'12生産者価格評価表'!H43/'12生産者価格評価表'!H$52</f>
        <v>2.8575988458454252E-3</v>
      </c>
      <c r="I43" s="144">
        <f>+'12生産者価格評価表'!I43/'12生産者価格評価表'!I$52</f>
        <v>1.066368028323468E-3</v>
      </c>
      <c r="J43" s="144">
        <f>+'12生産者価格評価表'!J43/'12生産者価格評価表'!J$52</f>
        <v>1.0374911605609573E-3</v>
      </c>
      <c r="K43" s="144">
        <f>+'12生産者価格評価表'!K43/'12生産者価格評価表'!K$52</f>
        <v>2.4616951818584878E-3</v>
      </c>
      <c r="L43" s="144">
        <f>+'12生産者価格評価表'!L43/'12生産者価格評価表'!L$52</f>
        <v>9.9331437806231306E-3</v>
      </c>
      <c r="M43" s="144">
        <f>+'12生産者価格評価表'!M43/'12生産者価格評価表'!M$52</f>
        <v>6.6874795384936651E-3</v>
      </c>
      <c r="N43" s="144">
        <f>+'12生産者価格評価表'!N43/'12生産者価格評価表'!N$52</f>
        <v>3.4999148160444614E-3</v>
      </c>
      <c r="O43" s="144">
        <f>+'12生産者価格評価表'!O43/'12生産者価格評価表'!O$52</f>
        <v>5.9042137851739035E-3</v>
      </c>
      <c r="P43" s="144">
        <f>+'12生産者価格評価表'!P43/'12生産者価格評価表'!P$52</f>
        <v>7.9490887251983233E-3</v>
      </c>
      <c r="Q43" s="144">
        <f>+'12生産者価格評価表'!Q43/'12生産者価格評価表'!Q$52</f>
        <v>5.1186578975964377E-3</v>
      </c>
      <c r="R43" s="144">
        <f>+'12生産者価格評価表'!R43/'12生産者価格評価表'!R$52</f>
        <v>2.3404019048831964E-3</v>
      </c>
      <c r="S43" s="144">
        <f>+'12生産者価格評価表'!S43/'12生産者価格評価表'!S$52</f>
        <v>4.3425101657437309E-4</v>
      </c>
      <c r="T43" s="144">
        <f>+'12生産者価格評価表'!T43/'12生産者価格評価表'!T$52</f>
        <v>4.546909590917486E-3</v>
      </c>
      <c r="U43" s="144">
        <f>+'12生産者価格評価表'!U43/'12生産者価格評価表'!U$52</f>
        <v>3.0323136896101641E-3</v>
      </c>
      <c r="V43" s="144">
        <f>+'12生産者価格評価表'!V43/'12生産者価格評価表'!V$52</f>
        <v>7.6145510909982127E-4</v>
      </c>
      <c r="W43" s="144">
        <f>+'12生産者価格評価表'!W43/'12生産者価格評価表'!W$52</f>
        <v>1.7705854852915778E-3</v>
      </c>
      <c r="X43" s="144">
        <f>+'12生産者価格評価表'!X43/'12生産者価格評価表'!X$52</f>
        <v>1.4623206444307283E-2</v>
      </c>
      <c r="Y43" s="144">
        <f>+'12生産者価格評価表'!Y43/'12生産者価格評価表'!Y$52</f>
        <v>3.0252780933981665E-3</v>
      </c>
      <c r="Z43" s="144">
        <f>+'12生産者価格評価表'!Z43/'12生産者価格評価表'!Z$52</f>
        <v>7.9503622021943471E-3</v>
      </c>
      <c r="AA43" s="144">
        <f>+'12生産者価格評価表'!AA43/'12生産者価格評価表'!AA$52</f>
        <v>5.271898706941525E-3</v>
      </c>
      <c r="AB43" s="144">
        <f>+'12生産者価格評価表'!AB43/'12生産者価格評価表'!AB$52</f>
        <v>4.6397990985415465E-3</v>
      </c>
      <c r="AC43" s="144">
        <f>+'12生産者価格評価表'!AC43/'12生産者価格評価表'!AC$52</f>
        <v>1.014491874814593E-2</v>
      </c>
      <c r="AD43" s="144">
        <f>+'12生産者価格評価表'!AD43/'12生産者価格評価表'!AD$52</f>
        <v>3.4702861859521074E-3</v>
      </c>
      <c r="AE43" s="144">
        <f>+'12生産者価格評価表'!AE43/'12生産者価格評価表'!AE$52</f>
        <v>3.8966830654402398E-3</v>
      </c>
      <c r="AF43" s="144">
        <f>+'12生産者価格評価表'!AF43/'12生産者価格評価表'!AF$52</f>
        <v>3.8001753196702055E-3</v>
      </c>
      <c r="AG43" s="144">
        <f>+'12生産者価格評価表'!AG43/'12生産者価格評価表'!AG$52</f>
        <v>1.7556031651644744E-4</v>
      </c>
      <c r="AH43" s="144">
        <f>+'12生産者価格評価表'!AH43/'12生産者価格評価表'!AH$52</f>
        <v>3.4435694902165918E-3</v>
      </c>
      <c r="AI43" s="144">
        <f>+'12生産者価格評価表'!AI43/'12生産者価格評価表'!AI$52</f>
        <v>2.4190419315199374E-3</v>
      </c>
      <c r="AJ43" s="144">
        <f>+'12生産者価格評価表'!AJ43/'12生産者価格評価表'!AJ$52</f>
        <v>1.222491207981498E-2</v>
      </c>
      <c r="AK43" s="144">
        <f>+'12生産者価格評価表'!AK43/'12生産者価格評価表'!AK$52</f>
        <v>3.4238241775609145E-3</v>
      </c>
      <c r="AL43" s="144">
        <f>+'12生産者価格評価表'!AL43/'12生産者価格評価表'!AL$52</f>
        <v>2.8331605551210472E-3</v>
      </c>
      <c r="AM43" s="144">
        <f>+'12生産者価格評価表'!AM43/'12生産者価格評価表'!AM$52</f>
        <v>4.8984919719003794E-4</v>
      </c>
      <c r="AN43" s="144">
        <f>+'12生産者価格評価表'!AN43/'12生産者価格評価表'!AN$52</f>
        <v>0</v>
      </c>
      <c r="AO43" s="146">
        <f>+'12生産者価格評価表'!AO43/'12生産者価格評価表'!AO$52</f>
        <v>3.841610682273323E-3</v>
      </c>
    </row>
    <row r="44" spans="1:41" ht="17.45" customHeight="1" thickBot="1" x14ac:dyDescent="0.2">
      <c r="B44" s="422" t="s">
        <v>74</v>
      </c>
      <c r="C44" s="423" t="s">
        <v>26</v>
      </c>
      <c r="D44" s="144">
        <f>+'12生産者価格評価表'!D44/'12生産者価格評価表'!D$52</f>
        <v>0.51199461319272255</v>
      </c>
      <c r="E44" s="144">
        <f>+'12生産者価格評価表'!E44/'12生産者価格評価表'!E$52</f>
        <v>0.44054988645212406</v>
      </c>
      <c r="F44" s="144">
        <f>+'12生産者価格評価表'!F44/'12生産者価格評価表'!F$52</f>
        <v>0.6542090905240131</v>
      </c>
      <c r="G44" s="144">
        <f>+'12生産者価格評価表'!G44/'12生産者価格評価表'!G$52</f>
        <v>0.56257201995460993</v>
      </c>
      <c r="H44" s="144">
        <f>+'12生産者価格評価表'!H44/'12生産者価格評価表'!H$52</f>
        <v>0.60700011392667663</v>
      </c>
      <c r="I44" s="144">
        <f>+'12生産者価格評価表'!I44/'12生産者価格評価表'!I$52</f>
        <v>0.63261557377481803</v>
      </c>
      <c r="J44" s="144">
        <f>+'12生産者価格評価表'!J44/'12生産者価格評価表'!J$52</f>
        <v>0.59554000731675916</v>
      </c>
      <c r="K44" s="144">
        <f>+'12生産者価格評価表'!K44/'12生産者価格評価表'!K$52</f>
        <v>0.56171565332514684</v>
      </c>
      <c r="L44" s="144">
        <f>+'12生産者価格評価表'!L44/'12生産者価格評価表'!L$52</f>
        <v>0.49344655148461491</v>
      </c>
      <c r="M44" s="144">
        <f>+'12生産者価格評価表'!M44/'12生産者価格評価表'!M$52</f>
        <v>0.7133897000410212</v>
      </c>
      <c r="N44" s="144">
        <f>+'12生産者価格評価表'!N44/'12生産者価格評価表'!N$52</f>
        <v>0.81399988120867317</v>
      </c>
      <c r="O44" s="144">
        <f>+'12生産者価格評価表'!O44/'12生産者価格評価表'!O$52</f>
        <v>0.53160412137530721</v>
      </c>
      <c r="P44" s="144">
        <f>+'12生産者価格評価表'!P44/'12生産者価格評価表'!P$52</f>
        <v>0.55615316317313246</v>
      </c>
      <c r="Q44" s="144">
        <f>+'12生産者価格評価表'!Q44/'12生産者価格評価表'!Q$52</f>
        <v>0.50004499315867745</v>
      </c>
      <c r="R44" s="144">
        <f>+'12生産者価格評価表'!R44/'12生産者価格評価表'!R$52</f>
        <v>0.60384052065193872</v>
      </c>
      <c r="S44" s="144">
        <f>+'12生産者価格評価表'!S44/'12生産者価格評価表'!S$52</f>
        <v>0.60913006438064654</v>
      </c>
      <c r="T44" s="144">
        <f>+'12生産者価格評価表'!T44/'12生産者価格評価表'!T$52</f>
        <v>0.66198214315334425</v>
      </c>
      <c r="U44" s="144">
        <f>+'12生産者価格評価表'!U44/'12生産者価格評価表'!U$52</f>
        <v>0.69211550217816042</v>
      </c>
      <c r="V44" s="144">
        <f>+'12生産者価格評価表'!V44/'12生産者価格評価表'!V$52</f>
        <v>0.78192820552204356</v>
      </c>
      <c r="W44" s="144">
        <f>+'12生産者価格評価表'!W44/'12生産者価格評価表'!W$52</f>
        <v>0.53442741312219511</v>
      </c>
      <c r="X44" s="144">
        <f>+'12生産者価格評価表'!X44/'12生産者価格評価表'!X$52</f>
        <v>0.51503197090501718</v>
      </c>
      <c r="Y44" s="144">
        <f>+'12生産者価格評価表'!Y44/'12生産者価格評価表'!Y$52</f>
        <v>0.5904617099100683</v>
      </c>
      <c r="Z44" s="144">
        <f>+'12生産者価格評価表'!Z44/'12生産者価格評価表'!Z$52</f>
        <v>0.58146873560296541</v>
      </c>
      <c r="AA44" s="144">
        <f>+'12生産者価格評価表'!AA44/'12生産者価格評価表'!AA$52</f>
        <v>0.35894290066253765</v>
      </c>
      <c r="AB44" s="144">
        <f>+'12生産者価格評価表'!AB44/'12生産者価格評価表'!AB$52</f>
        <v>0.29359935947231497</v>
      </c>
      <c r="AC44" s="144">
        <f>+'12生産者価格評価表'!AC44/'12生産者価格評価表'!AC$52</f>
        <v>0.37254972260243502</v>
      </c>
      <c r="AD44" s="144">
        <f>+'12生産者価格評価表'!AD44/'12生産者価格評価表'!AD$52</f>
        <v>0.18924860063625018</v>
      </c>
      <c r="AE44" s="144">
        <f>+'12生産者価格評価表'!AE44/'12生産者価格評価表'!AE$52</f>
        <v>0.4847028299825254</v>
      </c>
      <c r="AF44" s="144">
        <f>+'12生産者価格評価表'!AF44/'12生産者価格評価表'!AF$52</f>
        <v>0.46542980530788758</v>
      </c>
      <c r="AG44" s="144">
        <f>+'12生産者価格評価表'!AG44/'12生産者価格評価表'!AG$52</f>
        <v>0.27432418935891401</v>
      </c>
      <c r="AH44" s="144">
        <f>+'12生産者価格評価表'!AH44/'12生産者価格評価表'!AH$52</f>
        <v>0.35746830169996158</v>
      </c>
      <c r="AI44" s="144">
        <f>+'12生産者価格評価表'!AI44/'12生産者価格評価表'!AI$52</f>
        <v>0.40482565355579625</v>
      </c>
      <c r="AJ44" s="144">
        <f>+'12生産者価格評価表'!AJ44/'12生産者価格評価表'!AJ$52</f>
        <v>0.37973870527867304</v>
      </c>
      <c r="AK44" s="144">
        <f>+'12生産者価格評価表'!AK44/'12生産者価格評価表'!AK$52</f>
        <v>0.37089131521898272</v>
      </c>
      <c r="AL44" s="144">
        <f>+'12生産者価格評価表'!AL44/'12生産者価格評価表'!AL$52</f>
        <v>0.4699688195481756</v>
      </c>
      <c r="AM44" s="144">
        <f>+'12生産者価格評価表'!AM44/'12生産者価格評価表'!AM$52</f>
        <v>1</v>
      </c>
      <c r="AN44" s="144">
        <f>+'12生産者価格評価表'!AN44/'12生産者価格評価表'!AN$52</f>
        <v>0.34997521753801131</v>
      </c>
      <c r="AO44" s="251">
        <f>+'12生産者価格評価表'!AO44/'12生産者価格評価表'!AO$52</f>
        <v>0.51868410035951129</v>
      </c>
    </row>
    <row r="45" spans="1:41" ht="17.45" customHeight="1" x14ac:dyDescent="0.15">
      <c r="B45" s="420" t="s">
        <v>75</v>
      </c>
      <c r="C45" s="421" t="s">
        <v>27</v>
      </c>
      <c r="D45" s="143">
        <f>+'12生産者価格評価表'!D45/'12生産者価格評価表'!D$52</f>
        <v>4.6735059258794492E-3</v>
      </c>
      <c r="E45" s="143">
        <f>+'12生産者価格評価表'!E45/'12生産者価格評価表'!E$52</f>
        <v>1.9531726931602666E-2</v>
      </c>
      <c r="F45" s="143">
        <f>+'12生産者価格評価表'!F45/'12生産者価格評価表'!F$52</f>
        <v>5.2938435543889327E-3</v>
      </c>
      <c r="G45" s="143">
        <f>+'12生産者価格評価表'!G45/'12生産者価格評価表'!G$52</f>
        <v>8.7997300566229741E-3</v>
      </c>
      <c r="H45" s="143">
        <f>+'12生産者価格評価表'!H45/'12生産者価格評価表'!H$52</f>
        <v>1.0715558963070205E-2</v>
      </c>
      <c r="I45" s="143">
        <f>+'12生産者価格評価表'!I45/'12生産者価格評価表'!I$52</f>
        <v>9.0980407921698279E-3</v>
      </c>
      <c r="J45" s="143">
        <f>+'12生産者価格評価表'!J45/'12生産者価格評価表'!J$52</f>
        <v>2.0045004526353365E-3</v>
      </c>
      <c r="K45" s="143">
        <f>+'12生産者価格評価表'!K45/'12生産者価格評価表'!K$52</f>
        <v>1.3310671992198209E-2</v>
      </c>
      <c r="L45" s="143">
        <f>+'12生産者価格評価表'!L45/'12生産者価格評価表'!L$52</f>
        <v>1.1745671828643542E-2</v>
      </c>
      <c r="M45" s="143">
        <f>+'12生産者価格評価表'!M45/'12生産者価格評価表'!M$52</f>
        <v>4.7875992540715112E-3</v>
      </c>
      <c r="N45" s="143">
        <f>+'12生産者価格評価表'!N45/'12生産者価格評価表'!N$52</f>
        <v>7.3039796899357582E-3</v>
      </c>
      <c r="O45" s="143">
        <f>+'12生産者価格評価表'!O45/'12生産者価格評価表'!O$52</f>
        <v>9.7553951341109273E-3</v>
      </c>
      <c r="P45" s="143">
        <f>+'12生産者価格評価表'!P45/'12生産者価格評価表'!P$52</f>
        <v>1.0099692796641965E-2</v>
      </c>
      <c r="Q45" s="143">
        <f>+'12生産者価格評価表'!Q45/'12生産者価格評価表'!Q$52</f>
        <v>1.162252722835971E-2</v>
      </c>
      <c r="R45" s="143">
        <f>+'12生産者価格評価表'!R45/'12生産者価格評価表'!R$52</f>
        <v>1.4378970803468892E-2</v>
      </c>
      <c r="S45" s="143">
        <f>+'12生産者価格評価表'!S45/'12生産者価格評価表'!S$52</f>
        <v>1.2223715671694637E-2</v>
      </c>
      <c r="T45" s="143">
        <f>+'12生産者価格評価表'!T45/'12生産者価格評価表'!T$52</f>
        <v>1.0852871360466275E-2</v>
      </c>
      <c r="U45" s="143">
        <f>+'12生産者価格評価表'!U45/'12生産者価格評価表'!U$52</f>
        <v>1.2808653963401421E-2</v>
      </c>
      <c r="V45" s="143">
        <f>+'12生産者価格評価表'!V45/'12生産者価格評価表'!V$52</f>
        <v>5.0391472680794674E-3</v>
      </c>
      <c r="W45" s="143">
        <f>+'12生産者価格評価表'!W45/'12生産者価格評価表'!W$52</f>
        <v>1.3103856383514004E-2</v>
      </c>
      <c r="X45" s="143">
        <f>+'12生産者価格評価表'!X45/'12生産者価格評価表'!X$52</f>
        <v>1.2225428992007611E-2</v>
      </c>
      <c r="Y45" s="143">
        <f>+'12生産者価格評価表'!Y45/'12生産者価格評価表'!Y$52</f>
        <v>4.5168423294173971E-3</v>
      </c>
      <c r="Z45" s="143">
        <f>+'12生産者価格評価表'!Z45/'12生産者価格評価表'!Z$52</f>
        <v>7.4636917438848441E-3</v>
      </c>
      <c r="AA45" s="143">
        <f>+'12生産者価格評価表'!AA45/'12生産者価格評価表'!AA$52</f>
        <v>1.8038410148130974E-2</v>
      </c>
      <c r="AB45" s="143">
        <f>+'12生産者価格評価表'!AB45/'12生産者価格評価表'!AB$52</f>
        <v>1.4341023252976037E-2</v>
      </c>
      <c r="AC45" s="143">
        <f>+'12生産者価格評価表'!AC45/'12生産者価格評価表'!AC$52</f>
        <v>2.5304983462509655E-2</v>
      </c>
      <c r="AD45" s="143">
        <f>+'12生産者価格評価表'!AD45/'12生産者価格評価表'!AD$52</f>
        <v>1.799179322945038E-3</v>
      </c>
      <c r="AE45" s="143">
        <f>+'12生産者価格評価表'!AE45/'12生産者価格評価表'!AE$52</f>
        <v>8.1267521463474369E-3</v>
      </c>
      <c r="AF45" s="143">
        <f>+'12生産者価格評価表'!AF45/'12生産者価格評価表'!AF$52</f>
        <v>7.1582958515899091E-3</v>
      </c>
      <c r="AG45" s="143">
        <f>+'12生産者価格評価表'!AG45/'12生産者価格評価表'!AG$52</f>
        <v>8.6823441145106456E-3</v>
      </c>
      <c r="AH45" s="143">
        <f>+'12生産者価格評価表'!AH45/'12生産者価格評価表'!AH$52</f>
        <v>2.6422209955346268E-3</v>
      </c>
      <c r="AI45" s="143">
        <f>+'12生産者価格評価表'!AI45/'12生産者価格評価表'!AI$52</f>
        <v>7.9245018336662337E-3</v>
      </c>
      <c r="AJ45" s="143">
        <f>+'12生産者価格評価表'!AJ45/'12生産者価格評価表'!AJ$52</f>
        <v>3.5058684900490238E-2</v>
      </c>
      <c r="AK45" s="143">
        <f>+'12生産者価格評価表'!AK45/'12生産者価格評価表'!AK$52</f>
        <v>8.6612583773017122E-3</v>
      </c>
      <c r="AL45" s="143">
        <f>+'12生産者価格評価表'!AL45/'12生産者価格評価表'!AL$52</f>
        <v>1.3996052651324862E-2</v>
      </c>
      <c r="AM45" s="143">
        <f>+'12生産者価格評価表'!AM45/'12生産者価格評価表'!AM$52</f>
        <v>0</v>
      </c>
      <c r="AN45" s="143">
        <f>+'12生産者価格評価表'!AN45/'12生産者価格評価表'!AN$52</f>
        <v>1.9978418389753356E-3</v>
      </c>
      <c r="AO45" s="146">
        <f>+'12生産者価格評価表'!AO45/'12生産者価格評価表'!AO$52</f>
        <v>8.4745480306294366E-3</v>
      </c>
    </row>
    <row r="46" spans="1:41" ht="17.45" customHeight="1" x14ac:dyDescent="0.15">
      <c r="B46" s="420" t="s">
        <v>104</v>
      </c>
      <c r="C46" s="421" t="s">
        <v>28</v>
      </c>
      <c r="D46" s="143">
        <f>+'12生産者価格評価表'!D46/'12生産者価格評価表'!D$52</f>
        <v>0.20970307677628125</v>
      </c>
      <c r="E46" s="143">
        <f>+'12生産者価格評価表'!E46/'12生産者価格評価表'!E$52</f>
        <v>0.2324406417286409</v>
      </c>
      <c r="F46" s="143">
        <f>+'12生産者価格評価表'!F46/'12生産者価格評価表'!F$52</f>
        <v>0.1305328116479342</v>
      </c>
      <c r="G46" s="143">
        <f>+'12生産者価格評価表'!G46/'12生産者価格評価表'!G$52</f>
        <v>0.27372529014008318</v>
      </c>
      <c r="H46" s="143">
        <f>+'12生産者価格評価表'!H46/'12生産者価格評価表'!H$52</f>
        <v>0.19566902703456229</v>
      </c>
      <c r="I46" s="143">
        <f>+'12生産者価格評価表'!I46/'12生産者価格評価表'!I$52</f>
        <v>0.10885058654143319</v>
      </c>
      <c r="J46" s="143">
        <f>+'12生産者価格評価表'!J46/'12生産者価格評価表'!J$52</f>
        <v>1.2421591506939568E-2</v>
      </c>
      <c r="K46" s="143">
        <f>+'12生産者価格評価表'!K46/'12生産者価格評価表'!K$52</f>
        <v>0.23186901992892289</v>
      </c>
      <c r="L46" s="143">
        <f>+'12生産者価格評価表'!L46/'12生産者価格評価表'!L$52</f>
        <v>0.21147369150468021</v>
      </c>
      <c r="M46" s="143">
        <f>+'12生産者価格評価表'!M46/'12生産者価格評価表'!M$52</f>
        <v>7.8041836287776167E-2</v>
      </c>
      <c r="N46" s="143">
        <f>+'12生産者価格評価表'!N46/'12生産者価格評価表'!N$52</f>
        <v>0.15459651610026504</v>
      </c>
      <c r="O46" s="143">
        <f>+'12生産者価格評価表'!O46/'12生産者価格評価表'!O$52</f>
        <v>0.26487690846225159</v>
      </c>
      <c r="P46" s="143">
        <f>+'12生産者価格評価表'!P46/'12生産者価格評価表'!P$52</f>
        <v>0.24173107826400902</v>
      </c>
      <c r="Q46" s="143">
        <f>+'12生産者価格評価表'!Q46/'12生産者価格評価表'!Q$52</f>
        <v>0.33491991593727966</v>
      </c>
      <c r="R46" s="143">
        <f>+'12生産者価格評価表'!R46/'12生産者価格評価表'!R$52</f>
        <v>0.17722742294583207</v>
      </c>
      <c r="S46" s="143">
        <f>+'12生産者価格評価表'!S46/'12生産者価格評価表'!S$52</f>
        <v>0.18429903496222419</v>
      </c>
      <c r="T46" s="143">
        <f>+'12生産者価格評価表'!T46/'12生産者価格評価表'!T$52</f>
        <v>0.15825590959271282</v>
      </c>
      <c r="U46" s="143">
        <f>+'12生産者価格評価表'!U46/'12生産者価格評価表'!U$52</f>
        <v>0.22482120761405722</v>
      </c>
      <c r="V46" s="143">
        <f>+'12生産者価格評価表'!V46/'12生産者価格評価表'!V$52</f>
        <v>0.15080871062551934</v>
      </c>
      <c r="W46" s="143">
        <f>+'12生産者価格評価表'!W46/'12生産者価格評価表'!W$52</f>
        <v>0.28645766316430771</v>
      </c>
      <c r="X46" s="143">
        <f>+'12生産者価格評価表'!X46/'12生産者価格評価表'!X$52</f>
        <v>0.34274848857353918</v>
      </c>
      <c r="Y46" s="143">
        <f>+'12生産者価格評価表'!Y46/'12生産者価格評価表'!Y$52</f>
        <v>5.2283154446894603E-2</v>
      </c>
      <c r="Z46" s="143">
        <f>+'12生産者価格評価表'!Z46/'12生産者価格評価表'!Z$52</f>
        <v>9.094150231866327E-2</v>
      </c>
      <c r="AA46" s="143">
        <f>+'12生産者価格評価表'!AA46/'12生産者価格評価表'!AA$52</f>
        <v>0.46950972735282165</v>
      </c>
      <c r="AB46" s="143">
        <f>+'12生産者価格評価表'!AB46/'12生産者価格評価表'!AB$52</f>
        <v>0.5118996264795812</v>
      </c>
      <c r="AC46" s="143">
        <f>+'12生産者価格評価表'!AC46/'12生産者価格評価表'!AC$52</f>
        <v>0.35290551143569021</v>
      </c>
      <c r="AD46" s="143">
        <f>+'12生産者価格評価表'!AD46/'12生産者価格評価表'!AD$52</f>
        <v>5.7733430434277519E-2</v>
      </c>
      <c r="AE46" s="143">
        <f>+'12生産者価格評価表'!AE46/'12生産者価格評価表'!AE$52</f>
        <v>0.322269642230259</v>
      </c>
      <c r="AF46" s="143">
        <f>+'12生産者価格評価表'!AF46/'12生産者価格評価表'!AF$52</f>
        <v>0.24956881701005695</v>
      </c>
      <c r="AG46" s="143">
        <f>+'12生産者価格評価表'!AG46/'12生産者価格評価表'!AG$52</f>
        <v>0.34565265542479912</v>
      </c>
      <c r="AH46" s="143">
        <f>+'12生産者価格評価表'!AH46/'12生産者価格評価表'!AH$52</f>
        <v>0.47135991992099924</v>
      </c>
      <c r="AI46" s="143">
        <f>+'12生産者価格評価表'!AI46/'12生産者価格評価表'!AI$52</f>
        <v>0.49753954285666213</v>
      </c>
      <c r="AJ46" s="143">
        <f>+'12生産者価格評価表'!AJ46/'12生産者価格評価表'!AJ$52</f>
        <v>0.53301026078513036</v>
      </c>
      <c r="AK46" s="143">
        <f>+'12生産者価格評価表'!AK46/'12生産者価格評価表'!AK$52</f>
        <v>0.42221740596931168</v>
      </c>
      <c r="AL46" s="143">
        <f>+'12生産者価格評価表'!AL46/'12生産者価格評価表'!AL$52</f>
        <v>0.30945050282722553</v>
      </c>
      <c r="AM46" s="143">
        <f>+'12生産者価格評価表'!AM46/'12生産者価格評価表'!AM$52</f>
        <v>0</v>
      </c>
      <c r="AN46" s="143">
        <f>+'12生産者価格評価表'!AN46/'12生産者価格評価表'!AN$52</f>
        <v>6.0152214252022296E-3</v>
      </c>
      <c r="AO46" s="146">
        <f>+'12生産者価格評価表'!AO46/'12生産者価格評価表'!AO$52</f>
        <v>0.26586296408332788</v>
      </c>
    </row>
    <row r="47" spans="1:41" ht="17.45" customHeight="1" x14ac:dyDescent="0.15">
      <c r="B47" s="420" t="s">
        <v>105</v>
      </c>
      <c r="C47" s="421" t="s">
        <v>29</v>
      </c>
      <c r="D47" s="143">
        <f>+'12生産者価格評価表'!D47/'12生産者価格評価表'!D$52</f>
        <v>0.1454124951428748</v>
      </c>
      <c r="E47" s="143">
        <f>+'12生産者価格評価表'!E47/'12生産者価格評価表'!E$52</f>
        <v>0.15790588956689014</v>
      </c>
      <c r="F47" s="143">
        <f>+'12生産者価格評価表'!F47/'12生産者価格評価表'!F$52</f>
        <v>9.2423677248783032E-2</v>
      </c>
      <c r="G47" s="143">
        <f>+'12生産者価格評価表'!G47/'12生産者価格評価表'!G$52</f>
        <v>2.3045703959871711E-2</v>
      </c>
      <c r="H47" s="143">
        <f>+'12生産者価格評価表'!H47/'12生産者価格評価表'!H$52</f>
        <v>8.4226794839589392E-2</v>
      </c>
      <c r="I47" s="143">
        <f>+'12生産者価格評価表'!I47/'12生産者価格評価表'!I$52</f>
        <v>9.7006950500905853E-2</v>
      </c>
      <c r="J47" s="143">
        <f>+'12生産者価格評価表'!J47/'12生産者価格評価表'!J$52</f>
        <v>8.899624894163187E-2</v>
      </c>
      <c r="K47" s="143">
        <f>+'12生産者価格評価表'!K47/'12生産者価格評価表'!K$52</f>
        <v>6.4518784161969309E-2</v>
      </c>
      <c r="L47" s="143">
        <f>+'12生産者価格評価表'!L47/'12生産者価格評価表'!L$52</f>
        <v>0.14377231906070992</v>
      </c>
      <c r="M47" s="143">
        <f>+'12生産者価格評価表'!M47/'12生産者価格評価表'!M$52</f>
        <v>0.14033743807871474</v>
      </c>
      <c r="N47" s="143">
        <f>+'12生産者価格評価表'!N47/'12生産者価格評価表'!N$52</f>
        <v>-1.8286439065690458E-2</v>
      </c>
      <c r="O47" s="143">
        <f>+'12生産者価格評価表'!O47/'12生産者価格評価表'!O$52</f>
        <v>8.7217079994846319E-2</v>
      </c>
      <c r="P47" s="143">
        <f>+'12生産者価格評価表'!P47/'12生産者価格評価表'!P$52</f>
        <v>7.0952640392801386E-2</v>
      </c>
      <c r="Q47" s="143">
        <f>+'12生産者価格評価表'!Q47/'12生産者価格評価表'!Q$52</f>
        <v>5.090747639534602E-2</v>
      </c>
      <c r="R47" s="143">
        <f>+'12生産者価格評価表'!R47/'12生産者価格評価表'!R$52</f>
        <v>6.4697112337466445E-2</v>
      </c>
      <c r="S47" s="143">
        <f>+'12生産者価格評価表'!S47/'12生産者価格評価表'!S$52</f>
        <v>0.15249890505273259</v>
      </c>
      <c r="T47" s="143">
        <f>+'12生産者価格評価表'!T47/'12生産者価格評価表'!T$52</f>
        <v>-3.5591743181807869E-2</v>
      </c>
      <c r="U47" s="143">
        <f>+'12生産者価格評価表'!U47/'12生産者価格評価表'!U$52</f>
        <v>-5.0383434481338508E-2</v>
      </c>
      <c r="V47" s="143">
        <f>+'12生産者価格評価表'!V47/'12生産者価格評価表'!V$52</f>
        <v>-2.2538460940213948E-2</v>
      </c>
      <c r="W47" s="143">
        <f>+'12生産者価格評価表'!W47/'12生産者価格評価表'!W$52</f>
        <v>3.8376948063879777E-2</v>
      </c>
      <c r="X47" s="143">
        <f>+'12生産者価格評価表'!X47/'12生産者価格評価表'!X$52</f>
        <v>3.3224840820539316E-2</v>
      </c>
      <c r="Y47" s="143">
        <f>+'12生産者価格評価表'!Y47/'12生産者価格評価表'!Y$52</f>
        <v>0.11145373989481312</v>
      </c>
      <c r="Z47" s="143">
        <f>+'12生産者価格評価表'!Z47/'12生産者価格評価表'!Z$52</f>
        <v>0.13745059636222784</v>
      </c>
      <c r="AA47" s="143">
        <f>+'12生産者価格評価表'!AA47/'12生産者価格評価表'!AA$52</f>
        <v>2.6849781346061339E-2</v>
      </c>
      <c r="AB47" s="143">
        <f>+'12生産者価格評価表'!AB47/'12生産者価格評価表'!AB$52</f>
        <v>2.5028796158188794E-2</v>
      </c>
      <c r="AC47" s="143">
        <f>+'12生産者価格評価表'!AC47/'12生産者価格評価表'!AC$52</f>
        <v>0.17018763146863777</v>
      </c>
      <c r="AD47" s="143">
        <f>+'12生産者価格評価表'!AD47/'12生産者価格評価表'!AD$52</f>
        <v>0.36224650722629831</v>
      </c>
      <c r="AE47" s="143">
        <f>+'12生産者価格評価表'!AE47/'12生産者価格評価表'!AE$52</f>
        <v>2.3529299494903195E-2</v>
      </c>
      <c r="AF47" s="143">
        <f>+'12生産者価格評価表'!AF47/'12生産者価格評価表'!AF$52</f>
        <v>0.12395344008243366</v>
      </c>
      <c r="AG47" s="143">
        <f>+'12生産者価格評価表'!AG47/'12生産者価格評価表'!AG$52</f>
        <v>0</v>
      </c>
      <c r="AH47" s="143">
        <f>+'12生産者価格評価表'!AH47/'12生産者価格評価表'!AH$52</f>
        <v>3.0214290783077604E-2</v>
      </c>
      <c r="AI47" s="143">
        <f>+'12生産者価格評価表'!AI47/'12生産者価格評価表'!AI$52</f>
        <v>3.0457155806143894E-2</v>
      </c>
      <c r="AJ47" s="143">
        <f>+'12生産者価格評価表'!AJ47/'12生産者価格評価表'!AJ$52</f>
        <v>-8.3245357492563472E-3</v>
      </c>
      <c r="AK47" s="143">
        <f>+'12生産者価格評価表'!AK47/'12生産者価格評価表'!AK$52</f>
        <v>4.5254070416196397E-2</v>
      </c>
      <c r="AL47" s="143">
        <f>+'12生産者価格評価表'!AL47/'12生産者価格評価表'!AL$52</f>
        <v>3.978400887187062E-2</v>
      </c>
      <c r="AM47" s="143">
        <f>+'12生産者価格評価表'!AM47/'12生産者価格評価表'!AM$52</f>
        <v>0</v>
      </c>
      <c r="AN47" s="143">
        <f>+'12生産者価格評価表'!AN47/'12生産者価格評価表'!AN$52</f>
        <v>0.58007890650206728</v>
      </c>
      <c r="AO47" s="146">
        <f>+'12生産者価格評価表'!AO47/'12生産者価格評価表'!AO$52</f>
        <v>6.2213115243656358E-2</v>
      </c>
    </row>
    <row r="48" spans="1:41" ht="17.45" customHeight="1" x14ac:dyDescent="0.15">
      <c r="B48" s="420" t="s">
        <v>106</v>
      </c>
      <c r="C48" s="421" t="s">
        <v>30</v>
      </c>
      <c r="D48" s="143">
        <f>+'12生産者価格評価表'!D48/'12生産者価格評価表'!D$52</f>
        <v>0.12684552091540971</v>
      </c>
      <c r="E48" s="143">
        <f>+'12生産者価格評価表'!E48/'12生産者価格評価表'!E$52</f>
        <v>9.7046127298428778E-2</v>
      </c>
      <c r="F48" s="143">
        <f>+'12生産者価格評価表'!F48/'12生産者価格評価表'!F$52</f>
        <v>6.1611884022448563E-2</v>
      </c>
      <c r="G48" s="143">
        <f>+'12生産者価格評価表'!G48/'12生産者価格評価表'!G$52</f>
        <v>0.12789850933827443</v>
      </c>
      <c r="H48" s="143">
        <f>+'12生産者価格評価表'!H48/'12生産者価格評価表'!H$52</f>
        <v>6.4722503357686451E-2</v>
      </c>
      <c r="I48" s="143">
        <f>+'12生産者価格評価表'!I48/'12生産者価格評価表'!I$52</f>
        <v>0.14983460107718749</v>
      </c>
      <c r="J48" s="143">
        <f>+'12生産者価格評価表'!J48/'12生産者価格評価表'!J$52</f>
        <v>3.2069151595061254E-2</v>
      </c>
      <c r="K48" s="143">
        <f>+'12生産者価格評価表'!K48/'12生産者価格評価表'!K$52</f>
        <v>0.10514598470420909</v>
      </c>
      <c r="L48" s="143">
        <f>+'12生産者価格評価表'!L48/'12生産者価格評価表'!L$52</f>
        <v>0.10367079888946513</v>
      </c>
      <c r="M48" s="143">
        <f>+'12生産者価格評価表'!M48/'12生産者価格評価表'!M$52</f>
        <v>4.3669513943058749E-2</v>
      </c>
      <c r="N48" s="143">
        <f>+'12生産者価格評価表'!N48/'12生産者価格評価表'!N$52</f>
        <v>2.7436721121110008E-2</v>
      </c>
      <c r="O48" s="143">
        <f>+'12生産者価格評価表'!O48/'12生産者価格評価表'!O$52</f>
        <v>7.3011679185479753E-2</v>
      </c>
      <c r="P48" s="143">
        <f>+'12生産者価格評価表'!P48/'12生産者価格評価表'!P$52</f>
        <v>0.10927906145317037</v>
      </c>
      <c r="Q48" s="143">
        <f>+'12生産者価格評価表'!Q48/'12生産者価格評価表'!Q$52</f>
        <v>9.0320109274864294E-2</v>
      </c>
      <c r="R48" s="143">
        <f>+'12生産者価格評価表'!R48/'12生産者価格評価表'!R$52</f>
        <v>0.16437886804076349</v>
      </c>
      <c r="S48" s="143">
        <f>+'12生産者価格評価表'!S48/'12生産者価格評価表'!S$52</f>
        <v>8.1498548910970373E-2</v>
      </c>
      <c r="T48" s="143">
        <f>+'12生産者価格評価表'!T48/'12生産者価格評価表'!T$52</f>
        <v>0.21530449873154314</v>
      </c>
      <c r="U48" s="143">
        <f>+'12生産者価格評価表'!U48/'12生産者価格評価表'!U$52</f>
        <v>0.17891446144375442</v>
      </c>
      <c r="V48" s="143">
        <f>+'12生産者価格評価表'!V48/'12生産者価格評価表'!V$52</f>
        <v>0.10575598178390984</v>
      </c>
      <c r="W48" s="143">
        <f>+'12生産者価格評価表'!W48/'12生産者価格評価表'!W$52</f>
        <v>0.10147546297631775</v>
      </c>
      <c r="X48" s="143">
        <f>+'12生産者価格評価表'!X48/'12生産者価格評価表'!X$52</f>
        <v>5.2680974499673738E-2</v>
      </c>
      <c r="Y48" s="143">
        <f>+'12生産者価格評価表'!Y48/'12生産者価格評価表'!Y$52</f>
        <v>0.20661630251328389</v>
      </c>
      <c r="Z48" s="143">
        <f>+'12生産者価格評価表'!Z48/'12生産者価格評価表'!Z$52</f>
        <v>0.17110421254513103</v>
      </c>
      <c r="AA48" s="143">
        <f>+'12生産者価格評価表'!AA48/'12生産者価格評価表'!AA$52</f>
        <v>8.8210780662860061E-2</v>
      </c>
      <c r="AB48" s="143">
        <f>+'12生産者価格評価表'!AB48/'12生産者価格評価表'!AB$52</f>
        <v>9.8237418542819116E-2</v>
      </c>
      <c r="AC48" s="143">
        <f>+'12生産者価格評価表'!AC48/'12生産者価格評価表'!AC$52</f>
        <v>7.5750485575160148E-2</v>
      </c>
      <c r="AD48" s="143">
        <f>+'12生産者価格評価表'!AD48/'12生産者価格評価表'!AD$52</f>
        <v>0.31794310474617016</v>
      </c>
      <c r="AE48" s="143">
        <f>+'12生産者価格評価表'!AE48/'12生産者価格評価表'!AE$52</f>
        <v>0.13141602359001636</v>
      </c>
      <c r="AF48" s="143">
        <f>+'12生産者価格評価表'!AF48/'12生産者価格評価表'!AF$52</f>
        <v>0.11752057577304482</v>
      </c>
      <c r="AG48" s="143">
        <f>+'12生産者価格評価表'!AG48/'12生産者価格評価表'!AG$52</f>
        <v>0.36956840478419423</v>
      </c>
      <c r="AH48" s="143">
        <f>+'12生産者価格評価表'!AH48/'12生産者価格評価表'!AH$52</f>
        <v>0.1289839876455596</v>
      </c>
      <c r="AI48" s="143">
        <f>+'12生産者価格評価表'!AI48/'12生産者価格評価表'!AI$52</f>
        <v>6.0780781904900202E-2</v>
      </c>
      <c r="AJ48" s="143">
        <f>+'12生産者価格評価表'!AJ48/'12生産者価格評価表'!AJ$52</f>
        <v>4.4305787132699295E-2</v>
      </c>
      <c r="AK48" s="143">
        <f>+'12生産者価格評価表'!AK48/'12生産者価格評価表'!AK$52</f>
        <v>9.7502887479220798E-2</v>
      </c>
      <c r="AL48" s="143">
        <f>+'12生産者価格評価表'!AL48/'12生産者価格評価表'!AL$52</f>
        <v>0.11314634059971183</v>
      </c>
      <c r="AM48" s="143">
        <f>+'12生産者価格評価表'!AM48/'12生産者価格評価表'!AM$52</f>
        <v>0</v>
      </c>
      <c r="AN48" s="143">
        <f>+'12生産者価格評価表'!AN48/'12生産者価格評価表'!AN$52</f>
        <v>3.2011071824879583E-2</v>
      </c>
      <c r="AO48" s="146">
        <f>+'12生産者価格評価表'!AO48/'12生産者価格評価表'!AO$52</f>
        <v>0.12173233617154774</v>
      </c>
    </row>
    <row r="49" spans="2:41" ht="17.45" customHeight="1" x14ac:dyDescent="0.15">
      <c r="B49" s="420" t="s">
        <v>107</v>
      </c>
      <c r="C49" s="421" t="s">
        <v>245</v>
      </c>
      <c r="D49" s="143">
        <f>+'12生産者価格評価表'!D49/'12生産者価格評価表'!D$52</f>
        <v>2.7067537329296929E-2</v>
      </c>
      <c r="E49" s="143">
        <f>+'12生産者価格評価表'!E49/'12生産者価格評価表'!E$52</f>
        <v>5.2539429737334054E-2</v>
      </c>
      <c r="F49" s="143">
        <f>+'12生産者価格評価表'!F49/'12生産者価格評価表'!F$52</f>
        <v>5.884399097664398E-2</v>
      </c>
      <c r="G49" s="143">
        <f>+'12生産者価格評価表'!G49/'12生産者価格評価表'!G$52</f>
        <v>3.9613143243442065E-3</v>
      </c>
      <c r="H49" s="143">
        <f>+'12生産者価格評価表'!H49/'12生産者価格評価表'!H$52</f>
        <v>3.7667768322819199E-2</v>
      </c>
      <c r="I49" s="143">
        <f>+'12生産者価格評価表'!I49/'12生産者価格評価表'!I$52</f>
        <v>2.5962081007668537E-3</v>
      </c>
      <c r="J49" s="143">
        <f>+'12生産者価格評価表'!J49/'12生産者価格評価表'!J$52</f>
        <v>0.2740156836053847</v>
      </c>
      <c r="K49" s="143">
        <f>+'12生産者価格評価表'!K49/'12生産者価格評価表'!K$52</f>
        <v>2.3441288748588453E-2</v>
      </c>
      <c r="L49" s="143">
        <f>+'12生産者価格評価表'!L49/'12生産者価格評価表'!L$52</f>
        <v>3.589706767907571E-2</v>
      </c>
      <c r="M49" s="143">
        <f>+'12生産者価格評価表'!M49/'12生産者価格評価表'!M$52</f>
        <v>1.9776839729143417E-2</v>
      </c>
      <c r="N49" s="143">
        <f>+'12生産者価格評価表'!N49/'12生産者価格評価表'!N$52</f>
        <v>1.4953873906916182E-2</v>
      </c>
      <c r="O49" s="143">
        <f>+'12生産者価格評価表'!O49/'12生産者価格評価表'!O$52</f>
        <v>3.3541782772576585E-2</v>
      </c>
      <c r="P49" s="143">
        <f>+'12生産者価格評価表'!P49/'12生産者価格評価表'!P$52</f>
        <v>1.1789567490775E-2</v>
      </c>
      <c r="Q49" s="143">
        <f>+'12生産者価格評価表'!Q49/'12生産者価格評価表'!Q$52</f>
        <v>1.2191013712844501E-2</v>
      </c>
      <c r="R49" s="143">
        <f>+'12生産者価格評価表'!R49/'12生産者価格評価表'!R$52</f>
        <v>-2.4518564065457042E-2</v>
      </c>
      <c r="S49" s="143">
        <f>+'12生産者価格評価表'!S49/'12生産者価格評価表'!S$52</f>
        <v>-3.9644339642418869E-2</v>
      </c>
      <c r="T49" s="143">
        <f>+'12生産者価格評価表'!T49/'12生産者価格評価表'!T$52</f>
        <v>-1.0799597064734892E-2</v>
      </c>
      <c r="U49" s="143">
        <f>+'12生産者価格評価表'!U49/'12生産者価格評価表'!U$52</f>
        <v>-5.8270481473591318E-2</v>
      </c>
      <c r="V49" s="143">
        <f>+'12生産者価格評価表'!V49/'12生産者価格評価表'!V$52</f>
        <v>-2.098902888199352E-2</v>
      </c>
      <c r="W49" s="143">
        <f>+'12生産者価格評価表'!W49/'12生産者価格評価表'!W$52</f>
        <v>2.6161555644367972E-2</v>
      </c>
      <c r="X49" s="143">
        <f>+'12生産者価格評価表'!X49/'12生産者価格評価表'!X$52</f>
        <v>4.7721846094864927E-2</v>
      </c>
      <c r="Y49" s="143">
        <f>+'12生産者価格評価表'!Y49/'12生産者価格評価表'!Y$52</f>
        <v>3.485021732438566E-2</v>
      </c>
      <c r="Z49" s="143">
        <f>+'12生産者価格評価表'!Z49/'12生産者価格評価表'!Z$52</f>
        <v>4.2604557429437272E-2</v>
      </c>
      <c r="AA49" s="143">
        <f>+'12生産者価格評価表'!AA49/'12生産者価格評価表'!AA$52</f>
        <v>3.8450993902264398E-2</v>
      </c>
      <c r="AB49" s="143">
        <f>+'12生産者価格評価表'!AB49/'12生産者価格評価表'!AB$52</f>
        <v>5.759230125110204E-2</v>
      </c>
      <c r="AC49" s="143">
        <f>+'12生産者価格評価表'!AC49/'12生産者価格評価表'!AC$52</f>
        <v>1.6181596087609336E-2</v>
      </c>
      <c r="AD49" s="143">
        <f>+'12生産者価格評価表'!AD49/'12生産者価格評価表'!AD$52</f>
        <v>7.1271403880904943E-2</v>
      </c>
      <c r="AE49" s="143">
        <f>+'12生産者価格評価表'!AE49/'12生産者価格評価表'!AE$52</f>
        <v>3.3265828022240006E-2</v>
      </c>
      <c r="AF49" s="143">
        <f>+'12生産者価格評価表'!AF49/'12生産者価格評価表'!AF$52</f>
        <v>3.6375694544937172E-2</v>
      </c>
      <c r="AG49" s="143">
        <f>+'12生産者価格評価表'!AG49/'12生産者価格評価表'!AG$52</f>
        <v>1.7724063175821149E-3</v>
      </c>
      <c r="AH49" s="143">
        <f>+'12生産者価格評価表'!AH49/'12生産者価格評価表'!AH$52</f>
        <v>1.1457600240015024E-2</v>
      </c>
      <c r="AI49" s="143">
        <f>+'12生産者価格評価表'!AI49/'12生産者価格評価表'!AI$52</f>
        <v>1.1426840929087644E-2</v>
      </c>
      <c r="AJ49" s="143">
        <f>+'12生産者価格評価表'!AJ49/'12生産者価格評価表'!AJ$52</f>
        <v>3.2436306593039331E-2</v>
      </c>
      <c r="AK49" s="143">
        <f>+'12生産者価格評価表'!AK49/'12生産者価格評価表'!AK$52</f>
        <v>5.5503938463004193E-2</v>
      </c>
      <c r="AL49" s="143">
        <f>+'12生産者価格評価表'!AL49/'12生産者価格評価表'!AL$52</f>
        <v>5.3658265898138907E-2</v>
      </c>
      <c r="AM49" s="143">
        <f>+'12生産者価格評価表'!AM49/'12生産者価格評価表'!AM$52</f>
        <v>0</v>
      </c>
      <c r="AN49" s="143">
        <f>+'12生産者価格評価表'!AN49/'12生産者価格評価表'!AN$52</f>
        <v>3.2882048817173305E-2</v>
      </c>
      <c r="AO49" s="146">
        <f>+'12生産者価格評価表'!AO49/'12生産者価格評価表'!AO$52</f>
        <v>2.487986832273913E-2</v>
      </c>
    </row>
    <row r="50" spans="2:41" ht="17.45" customHeight="1" thickBot="1" x14ac:dyDescent="0.2">
      <c r="B50" s="420" t="s">
        <v>108</v>
      </c>
      <c r="C50" s="421" t="s">
        <v>31</v>
      </c>
      <c r="D50" s="144">
        <f>+'12生産者価格評価表'!D50/'12生産者価格評価表'!D$52</f>
        <v>-2.5696749282464612E-2</v>
      </c>
      <c r="E50" s="144">
        <f>+'12生産者価格評価表'!E50/'12生産者価格評価表'!E$52</f>
        <v>-1.3701715020606837E-5</v>
      </c>
      <c r="F50" s="144">
        <f>+'12生産者価格評価表'!F50/'12生産者価格評価表'!F$52</f>
        <v>-2.9152979742118014E-3</v>
      </c>
      <c r="G50" s="144">
        <f>+'12生産者価格評価表'!G50/'12生産者価格評価表'!G$52</f>
        <v>-2.5677738064586131E-6</v>
      </c>
      <c r="H50" s="144">
        <f>+'12生産者価格評価表'!H50/'12生産者価格評価表'!H$52</f>
        <v>-1.7664444041127186E-6</v>
      </c>
      <c r="I50" s="144">
        <f>+'12生産者価格評価表'!I50/'12生産者価格評価表'!I$52</f>
        <v>-1.9607872812872291E-6</v>
      </c>
      <c r="J50" s="144">
        <f>+'12生産者価格評価表'!J50/'12生産者価格評価表'!J$52</f>
        <v>-5.0471834184120197E-3</v>
      </c>
      <c r="K50" s="144">
        <f>+'12生産者価格評価表'!K50/'12生産者価格評価表'!K$52</f>
        <v>-1.4028610347800702E-6</v>
      </c>
      <c r="L50" s="144">
        <f>+'12生産者価格評価表'!L50/'12生産者価格評価表'!L$52</f>
        <v>-6.1004471895322518E-6</v>
      </c>
      <c r="M50" s="144">
        <f>+'12生産者価格評価表'!M50/'12生産者価格評価表'!M$52</f>
        <v>-2.9273337858373835E-6</v>
      </c>
      <c r="N50" s="144">
        <f>+'12生産者価格評価表'!N50/'12生産者価格評価表'!N$52</f>
        <v>-4.5329612097975042E-6</v>
      </c>
      <c r="O50" s="144">
        <f>+'12生産者価格評価表'!O50/'12生産者価格評価表'!O$52</f>
        <v>-6.9669245723907252E-6</v>
      </c>
      <c r="P50" s="144">
        <f>+'12生産者価格評価表'!P50/'12生産者価格評価表'!P$52</f>
        <v>-5.2035705302212747E-6</v>
      </c>
      <c r="Q50" s="144">
        <f>+'12生産者価格評価表'!Q50/'12生産者価格評価表'!Q$52</f>
        <v>-6.0357073716160346E-6</v>
      </c>
      <c r="R50" s="144">
        <f>+'12生産者価格評価表'!R50/'12生産者価格評価表'!R$52</f>
        <v>-4.3307140127207788E-6</v>
      </c>
      <c r="S50" s="144">
        <f>+'12生産者価格評価表'!S50/'12生産者価格評価表'!S$52</f>
        <v>-5.9293358495109456E-6</v>
      </c>
      <c r="T50" s="144">
        <f>+'12生産者価格評価表'!T50/'12生産者価格評価表'!T$52</f>
        <v>-4.0825915237998417E-6</v>
      </c>
      <c r="U50" s="144">
        <f>+'12生産者価格評価表'!U50/'12生産者価格評価表'!U$52</f>
        <v>-5.9092444435741143E-6</v>
      </c>
      <c r="V50" s="144">
        <f>+'12生産者価格評価表'!V50/'12生産者価格評価表'!V$52</f>
        <v>-4.5553773447717931E-6</v>
      </c>
      <c r="W50" s="144">
        <f>+'12生産者価格評価表'!W50/'12生産者価格評価表'!W$52</f>
        <v>-2.8993545822552537E-6</v>
      </c>
      <c r="X50" s="144">
        <f>+'12生産者価格評価表'!X50/'12生産者価格評価表'!X$52</f>
        <v>-3.6335498856421124E-3</v>
      </c>
      <c r="Y50" s="144">
        <f>+'12生産者価格評価表'!Y50/'12生産者価格評価表'!Y$52</f>
        <v>-1.8196641886293789E-4</v>
      </c>
      <c r="Z50" s="144">
        <f>+'12生産者価格評価表'!Z50/'12生産者価格評価表'!Z$52</f>
        <v>-3.1033296002309571E-2</v>
      </c>
      <c r="AA50" s="144">
        <f>+'12生産者価格評価表'!AA50/'12生産者価格評価表'!AA$52</f>
        <v>-2.5940746762050196E-6</v>
      </c>
      <c r="AB50" s="144">
        <f>+'12生産者価格評価表'!AB50/'12生産者価格評価表'!AB$52</f>
        <v>-6.9852515698223502E-4</v>
      </c>
      <c r="AC50" s="144">
        <f>+'12生産者価格評価表'!AC50/'12生産者価格評価表'!AC$52</f>
        <v>-1.2879930632042102E-2</v>
      </c>
      <c r="AD50" s="144">
        <f>+'12生産者価格評価表'!AD50/'12生産者価格評価表'!AD$52</f>
        <v>-2.4222624684610419E-4</v>
      </c>
      <c r="AE50" s="144">
        <f>+'12生産者価格評価表'!AE50/'12生産者価格評価表'!AE$52</f>
        <v>-3.3103754662912369E-3</v>
      </c>
      <c r="AF50" s="144">
        <f>+'12生産者価格評価表'!AF50/'12生産者価格評価表'!AF$52</f>
        <v>-6.62856995015947E-6</v>
      </c>
      <c r="AG50" s="144">
        <f>+'12生産者価格評価表'!AG50/'12生産者価格評価表'!AG$52</f>
        <v>0</v>
      </c>
      <c r="AH50" s="144">
        <f>+'12生産者価格評価表'!AH50/'12生産者価格評価表'!AH$52</f>
        <v>-2.126321285147705E-3</v>
      </c>
      <c r="AI50" s="144">
        <f>+'12生産者価格評価表'!AI50/'12生産者価格評価表'!AI$52</f>
        <v>-1.2954476886256335E-2</v>
      </c>
      <c r="AJ50" s="144">
        <f>+'12生産者価格評価表'!AJ50/'12生産者価格評価表'!AJ$52</f>
        <v>-1.6225208940776101E-2</v>
      </c>
      <c r="AK50" s="144">
        <f>+'12生産者価格評価表'!AK50/'12生産者価格評価表'!AK$52</f>
        <v>-3.0875924017565274E-5</v>
      </c>
      <c r="AL50" s="144">
        <f>+'12生産者価格評価表'!AL50/'12生産者価格評価表'!AL$52</f>
        <v>-3.9903964474329959E-6</v>
      </c>
      <c r="AM50" s="144">
        <f>+'12生産者価格評価表'!AM50/'12生産者価格評価表'!AM$52</f>
        <v>0</v>
      </c>
      <c r="AN50" s="144">
        <f>+'12生産者価格評価表'!AN50/'12生産者価格評価表'!AN$52</f>
        <v>-2.9603079463091154E-3</v>
      </c>
      <c r="AO50" s="146">
        <f>+'12生産者価格評価表'!AO50/'12生産者価格評価表'!AO$52</f>
        <v>-1.8469322114119642E-3</v>
      </c>
    </row>
    <row r="51" spans="2:41" ht="17.45" customHeight="1" thickBot="1" x14ac:dyDescent="0.2">
      <c r="B51" s="422" t="s">
        <v>109</v>
      </c>
      <c r="C51" s="423" t="s">
        <v>32</v>
      </c>
      <c r="D51" s="144">
        <f>+'12生産者価格評価表'!D51/'12生産者価格評価表'!D$52</f>
        <v>0.48800538680727756</v>
      </c>
      <c r="E51" s="144">
        <f>+'12生産者価格評価表'!E51/'12生産者価格評価表'!E$52</f>
        <v>0.55945011354787599</v>
      </c>
      <c r="F51" s="144">
        <f>+'12生産者価格評価表'!F51/'12生産者価格評価表'!F$52</f>
        <v>0.3457909094759869</v>
      </c>
      <c r="G51" s="144">
        <f>+'12生産者価格評価表'!G51/'12生産者価格評価表'!G$52</f>
        <v>0.43742798004539002</v>
      </c>
      <c r="H51" s="144">
        <f>+'12生産者価格評価表'!H51/'12生産者価格評価表'!H$52</f>
        <v>0.39299988607332342</v>
      </c>
      <c r="I51" s="144">
        <f>+'12生産者価格評価表'!I51/'12生産者価格評価表'!I$52</f>
        <v>0.36738442622518191</v>
      </c>
      <c r="J51" s="144">
        <f>+'12生産者価格評価表'!J51/'12生産者価格評価表'!J$52</f>
        <v>0.40445999268324073</v>
      </c>
      <c r="K51" s="144">
        <f>+'12生産者価格評価表'!K51/'12生産者価格評価表'!K$52</f>
        <v>0.43828434667485316</v>
      </c>
      <c r="L51" s="144">
        <f>+'12生産者価格評価表'!L51/'12生産者価格評価表'!L$52</f>
        <v>0.50655344851538509</v>
      </c>
      <c r="M51" s="144">
        <f>+'12生産者価格評価表'!M51/'12生産者価格評価表'!M$52</f>
        <v>0.28661029995897874</v>
      </c>
      <c r="N51" s="144">
        <f>+'12生産者価格評価表'!N51/'12生産者価格評価表'!N$52</f>
        <v>0.18600011879132672</v>
      </c>
      <c r="O51" s="144">
        <f>+'12生産者価格評価表'!O51/'12生産者価格評価表'!O$52</f>
        <v>0.46839587862469273</v>
      </c>
      <c r="P51" s="144">
        <f>+'12生産者価格評価表'!P51/'12生産者価格評価表'!P$52</f>
        <v>0.44384683682686754</v>
      </c>
      <c r="Q51" s="144">
        <f>+'12生産者価格評価表'!Q51/'12生産者価格評価表'!Q$52</f>
        <v>0.4999550068413226</v>
      </c>
      <c r="R51" s="144">
        <f>+'12生産者価格評価表'!R51/'12生産者価格評価表'!R$52</f>
        <v>0.39615947934806117</v>
      </c>
      <c r="S51" s="144">
        <f>+'12生産者価格評価表'!S51/'12生産者価格評価表'!S$52</f>
        <v>0.3908699356193534</v>
      </c>
      <c r="T51" s="144">
        <f>+'12生産者価格評価表'!T51/'12生産者価格評価表'!T$52</f>
        <v>0.3380178568466557</v>
      </c>
      <c r="U51" s="144">
        <f>+'12生産者価格評価表'!U51/'12生産者価格評価表'!U$52</f>
        <v>0.30788449782183963</v>
      </c>
      <c r="V51" s="144">
        <f>+'12生産者価格評価表'!V51/'12生産者価格評価表'!V$52</f>
        <v>0.21807179447795641</v>
      </c>
      <c r="W51" s="144">
        <f>+'12生産者価格評価表'!W51/'12生産者価格評価表'!W$52</f>
        <v>0.46557258687780495</v>
      </c>
      <c r="X51" s="144">
        <f>+'12生産者価格評価表'!X51/'12生産者価格評価表'!X$52</f>
        <v>0.48496802909498271</v>
      </c>
      <c r="Y51" s="144">
        <f>+'12生産者価格評価表'!Y51/'12生産者価格評価表'!Y$52</f>
        <v>0.4095382900899317</v>
      </c>
      <c r="Z51" s="144">
        <f>+'12生産者価格評価表'!Z51/'12生産者価格評価表'!Z$52</f>
        <v>0.4185312643970347</v>
      </c>
      <c r="AA51" s="144">
        <f>+'12生産者価格評価表'!AA51/'12生産者価格評価表'!AA$52</f>
        <v>0.64105709933746224</v>
      </c>
      <c r="AB51" s="144">
        <f>+'12生産者価格評価表'!AB51/'12生産者価格評価表'!AB$52</f>
        <v>0.70640064052768503</v>
      </c>
      <c r="AC51" s="144">
        <f>+'12生産者価格評価表'!AC51/'12生産者価格評価表'!AC$52</f>
        <v>0.62745027739756498</v>
      </c>
      <c r="AD51" s="144">
        <f>+'12生産者価格評価表'!AD51/'12生産者価格評価表'!AD$52</f>
        <v>0.81075139936374985</v>
      </c>
      <c r="AE51" s="144">
        <f>+'12生産者価格評価表'!AE51/'12生産者価格評価表'!AE$52</f>
        <v>0.51529717001747466</v>
      </c>
      <c r="AF51" s="144">
        <f>+'12生産者価格評価表'!AF51/'12生産者価格評価表'!AF$52</f>
        <v>0.53457019469211242</v>
      </c>
      <c r="AG51" s="144">
        <f>+'12生産者価格評価表'!AG51/'12生産者価格評価表'!AG$52</f>
        <v>0.72567581064108599</v>
      </c>
      <c r="AH51" s="144">
        <f>+'12生産者価格評価表'!AH51/'12生産者価格評価表'!AH$52</f>
        <v>0.64253169830003842</v>
      </c>
      <c r="AI51" s="144">
        <f>+'12生産者価格評価表'!AI51/'12生産者価格評価表'!AI$52</f>
        <v>0.59517434644420375</v>
      </c>
      <c r="AJ51" s="144">
        <f>+'12生産者価格評価表'!AJ51/'12生産者価格評価表'!AJ$52</f>
        <v>0.62026129472132696</v>
      </c>
      <c r="AK51" s="144">
        <f>+'12生産者価格評価表'!AK51/'12生産者価格評価表'!AK$52</f>
        <v>0.62910868478101722</v>
      </c>
      <c r="AL51" s="144">
        <f>+'12生産者価格評価表'!AL51/'12生産者価格評価表'!AL$52</f>
        <v>0.53003118045182429</v>
      </c>
      <c r="AM51" s="144">
        <f>+'12生産者価格評価表'!AM51/'12生産者価格評価表'!AM$52</f>
        <v>0</v>
      </c>
      <c r="AN51" s="144">
        <f>+'12生産者価格評価表'!AN51/'12生産者価格評価表'!AN$52</f>
        <v>0.65002478246198869</v>
      </c>
      <c r="AO51" s="251">
        <f>+'12生産者価格評価表'!AO51/'12生産者価格評価表'!AO$52</f>
        <v>0.48131589964048865</v>
      </c>
    </row>
    <row r="52" spans="2:41" ht="17.45" customHeight="1" thickBot="1" x14ac:dyDescent="0.2">
      <c r="B52" s="424" t="s">
        <v>85</v>
      </c>
      <c r="C52" s="425" t="s">
        <v>1500</v>
      </c>
      <c r="D52" s="144">
        <f>+'12生産者価格評価表'!D52/'12生産者価格評価表'!D$52</f>
        <v>1</v>
      </c>
      <c r="E52" s="144">
        <f>+'12生産者価格評価表'!E52/'12生産者価格評価表'!E$52</f>
        <v>1</v>
      </c>
      <c r="F52" s="144">
        <f>+'12生産者価格評価表'!F52/'12生産者価格評価表'!F$52</f>
        <v>1</v>
      </c>
      <c r="G52" s="144">
        <f>+'12生産者価格評価表'!G52/'12生産者価格評価表'!G$52</f>
        <v>1</v>
      </c>
      <c r="H52" s="144">
        <f>+'12生産者価格評価表'!H52/'12生産者価格評価表'!H$52</f>
        <v>1</v>
      </c>
      <c r="I52" s="144">
        <f>+'12生産者価格評価表'!I52/'12生産者価格評価表'!I$52</f>
        <v>1</v>
      </c>
      <c r="J52" s="144">
        <f>+'12生産者価格評価表'!J52/'12生産者価格評価表'!J$52</f>
        <v>1</v>
      </c>
      <c r="K52" s="144">
        <f>+'12生産者価格評価表'!K52/'12生産者価格評価表'!K$52</f>
        <v>1</v>
      </c>
      <c r="L52" s="144">
        <f>+'12生産者価格評価表'!L52/'12生産者価格評価表'!L$52</f>
        <v>1</v>
      </c>
      <c r="M52" s="144">
        <f>+'12生産者価格評価表'!M52/'12生産者価格評価表'!M$52</f>
        <v>1</v>
      </c>
      <c r="N52" s="144">
        <f>+'12生産者価格評価表'!N52/'12生産者価格評価表'!N$52</f>
        <v>1</v>
      </c>
      <c r="O52" s="144">
        <f>+'12生産者価格評価表'!O52/'12生産者価格評価表'!O$52</f>
        <v>1</v>
      </c>
      <c r="P52" s="144">
        <f>+'12生産者価格評価表'!P52/'12生産者価格評価表'!P$52</f>
        <v>1</v>
      </c>
      <c r="Q52" s="144">
        <f>+'12生産者価格評価表'!Q52/'12生産者価格評価表'!Q$52</f>
        <v>1</v>
      </c>
      <c r="R52" s="144">
        <f>+'12生産者価格評価表'!R52/'12生産者価格評価表'!R$52</f>
        <v>1</v>
      </c>
      <c r="S52" s="144">
        <f>+'12生産者価格評価表'!S52/'12生産者価格評価表'!S$52</f>
        <v>1</v>
      </c>
      <c r="T52" s="144">
        <f>+'12生産者価格評価表'!T52/'12生産者価格評価表'!T$52</f>
        <v>1</v>
      </c>
      <c r="U52" s="144">
        <f>+'12生産者価格評価表'!U52/'12生産者価格評価表'!U$52</f>
        <v>1</v>
      </c>
      <c r="V52" s="144">
        <f>+'12生産者価格評価表'!V52/'12生産者価格評価表'!V$52</f>
        <v>1</v>
      </c>
      <c r="W52" s="144">
        <f>+'12生産者価格評価表'!W52/'12生産者価格評価表'!W$52</f>
        <v>1</v>
      </c>
      <c r="X52" s="144">
        <f>+'12生産者価格評価表'!X52/'12生産者価格評価表'!X$52</f>
        <v>1</v>
      </c>
      <c r="Y52" s="144">
        <f>+'12生産者価格評価表'!Y52/'12生産者価格評価表'!Y$52</f>
        <v>1</v>
      </c>
      <c r="Z52" s="144">
        <f>+'12生産者価格評価表'!Z52/'12生産者価格評価表'!Z$52</f>
        <v>1</v>
      </c>
      <c r="AA52" s="144">
        <f>+'12生産者価格評価表'!AA52/'12生産者価格評価表'!AA$52</f>
        <v>1</v>
      </c>
      <c r="AB52" s="144">
        <f>+'12生産者価格評価表'!AB52/'12生産者価格評価表'!AB$52</f>
        <v>1</v>
      </c>
      <c r="AC52" s="144">
        <f>+'12生産者価格評価表'!AC52/'12生産者価格評価表'!AC$52</f>
        <v>1</v>
      </c>
      <c r="AD52" s="144">
        <f>+'12生産者価格評価表'!AD52/'12生産者価格評価表'!AD$52</f>
        <v>1</v>
      </c>
      <c r="AE52" s="144">
        <f>+'12生産者価格評価表'!AE52/'12生産者価格評価表'!AE$52</f>
        <v>1</v>
      </c>
      <c r="AF52" s="144">
        <f>+'12生産者価格評価表'!AF52/'12生産者価格評価表'!AF$52</f>
        <v>1</v>
      </c>
      <c r="AG52" s="144">
        <f>+'12生産者価格評価表'!AG52/'12生産者価格評価表'!AG$52</f>
        <v>1</v>
      </c>
      <c r="AH52" s="144">
        <f>+'12生産者価格評価表'!AH52/'12生産者価格評価表'!AH$52</f>
        <v>1</v>
      </c>
      <c r="AI52" s="144">
        <f>+'12生産者価格評価表'!AI52/'12生産者価格評価表'!AI$52</f>
        <v>1</v>
      </c>
      <c r="AJ52" s="144">
        <f>+'12生産者価格評価表'!AJ52/'12生産者価格評価表'!AJ$52</f>
        <v>1</v>
      </c>
      <c r="AK52" s="144">
        <f>+'12生産者価格評価表'!AK52/'12生産者価格評価表'!AK$52</f>
        <v>1</v>
      </c>
      <c r="AL52" s="144">
        <f>+'12生産者価格評価表'!AL52/'12生産者価格評価表'!AL$52</f>
        <v>1</v>
      </c>
      <c r="AM52" s="144">
        <f>+'12生産者価格評価表'!AM52/'12生産者価格評価表'!AM$52</f>
        <v>1</v>
      </c>
      <c r="AN52" s="144">
        <f>+'12生産者価格評価表'!AN52/'12生産者価格評価表'!AN$52</f>
        <v>1</v>
      </c>
      <c r="AO52" s="147">
        <f>+'12生産者価格評価表'!AO52/'12生産者価格評価表'!AO$52</f>
        <v>1</v>
      </c>
    </row>
    <row r="53" spans="2:41" ht="17.45" customHeight="1" x14ac:dyDescent="0.15"/>
    <row r="54" spans="2:41" ht="17.45" customHeight="1" x14ac:dyDescent="0.15"/>
  </sheetData>
  <mergeCells count="1">
    <mergeCell ref="B5:C6"/>
  </mergeCells>
  <phoneticPr fontId="6"/>
  <pageMargins left="0.25" right="0.25" top="0.75" bottom="0.75" header="0.3" footer="0.3"/>
  <pageSetup paperSize="8" scale="33"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7">
    <pageSetUpPr fitToPage="1"/>
  </sheetPr>
  <dimension ref="A1:AN90"/>
  <sheetViews>
    <sheetView zoomScale="90" zoomScaleNormal="90" zoomScaleSheetLayoutView="100" workbookViewId="0">
      <pane xSplit="3" ySplit="6" topLeftCell="D7" activePane="bottomRight" state="frozen"/>
      <selection pane="topRight"/>
      <selection pane="bottomLeft"/>
      <selection pane="bottomRight"/>
    </sheetView>
  </sheetViews>
  <sheetFormatPr defaultColWidth="12.625" defaultRowHeight="13.5" x14ac:dyDescent="0.25"/>
  <cols>
    <col min="1" max="1" width="4.625" style="34" customWidth="1"/>
    <col min="2" max="2" width="4.875" style="34" customWidth="1"/>
    <col min="3" max="3" width="29.875" style="39" customWidth="1"/>
    <col min="4" max="16" width="11.625" style="34" customWidth="1"/>
    <col min="17" max="18" width="11.625" style="38" customWidth="1"/>
    <col min="19" max="19" width="10.875" style="38" customWidth="1"/>
    <col min="20" max="16384" width="12.625" style="34"/>
  </cols>
  <sheetData>
    <row r="1" spans="1:40" ht="24.6" customHeight="1" x14ac:dyDescent="0.25">
      <c r="D1" s="52"/>
    </row>
    <row r="2" spans="1:40" ht="15" customHeight="1" x14ac:dyDescent="0.25">
      <c r="D2" s="142"/>
    </row>
    <row r="3" spans="1:40" s="31" customFormat="1" ht="7.5" customHeight="1" x14ac:dyDescent="0.25">
      <c r="A3" s="30"/>
      <c r="B3" s="30"/>
      <c r="C3" s="56"/>
      <c r="D3" s="30"/>
      <c r="E3" s="30"/>
      <c r="F3" s="30"/>
      <c r="G3" s="30"/>
      <c r="H3" s="30"/>
      <c r="I3" s="30"/>
      <c r="J3" s="30"/>
      <c r="K3" s="30"/>
      <c r="L3" s="30"/>
      <c r="M3" s="30"/>
      <c r="N3" s="30"/>
      <c r="O3" s="30"/>
      <c r="P3" s="30"/>
      <c r="Q3" s="30"/>
      <c r="R3" s="30"/>
      <c r="S3" s="30"/>
    </row>
    <row r="4" spans="1:40" ht="7.5" customHeight="1" thickBot="1" x14ac:dyDescent="0.3">
      <c r="A4" s="32"/>
      <c r="B4" s="32"/>
      <c r="C4" s="50"/>
      <c r="D4" s="32"/>
      <c r="E4" s="32"/>
      <c r="F4" s="32"/>
      <c r="G4" s="32"/>
      <c r="H4" s="32"/>
      <c r="I4" s="32"/>
      <c r="J4" s="32"/>
      <c r="K4" s="32"/>
      <c r="L4" s="32"/>
      <c r="M4" s="32"/>
      <c r="N4" s="32"/>
      <c r="O4" s="32"/>
      <c r="P4" s="32"/>
      <c r="Q4" s="33"/>
      <c r="R4" s="33"/>
      <c r="S4" s="33"/>
    </row>
    <row r="5" spans="1:40" s="36" customFormat="1" ht="17.45" customHeight="1" x14ac:dyDescent="0.25">
      <c r="A5" s="35"/>
      <c r="B5" s="836" t="s">
        <v>258</v>
      </c>
      <c r="C5" s="837"/>
      <c r="D5" s="426" t="s">
        <v>37</v>
      </c>
      <c r="E5" s="426" t="s">
        <v>38</v>
      </c>
      <c r="F5" s="426" t="s">
        <v>39</v>
      </c>
      <c r="G5" s="426" t="s">
        <v>40</v>
      </c>
      <c r="H5" s="426" t="s">
        <v>41</v>
      </c>
      <c r="I5" s="426" t="s">
        <v>42</v>
      </c>
      <c r="J5" s="426" t="s">
        <v>43</v>
      </c>
      <c r="K5" s="426" t="s">
        <v>44</v>
      </c>
      <c r="L5" s="426" t="s">
        <v>45</v>
      </c>
      <c r="M5" s="426" t="s">
        <v>46</v>
      </c>
      <c r="N5" s="426" t="s">
        <v>47</v>
      </c>
      <c r="O5" s="426" t="s">
        <v>48</v>
      </c>
      <c r="P5" s="426" t="s">
        <v>49</v>
      </c>
      <c r="Q5" s="426" t="s">
        <v>50</v>
      </c>
      <c r="R5" s="426" t="s">
        <v>51</v>
      </c>
      <c r="S5" s="426" t="s">
        <v>52</v>
      </c>
      <c r="T5" s="426" t="s">
        <v>53</v>
      </c>
      <c r="U5" s="426" t="s">
        <v>54</v>
      </c>
      <c r="V5" s="426" t="s">
        <v>55</v>
      </c>
      <c r="W5" s="426" t="s">
        <v>56</v>
      </c>
      <c r="X5" s="426" t="s">
        <v>57</v>
      </c>
      <c r="Y5" s="426" t="s">
        <v>58</v>
      </c>
      <c r="Z5" s="426" t="s">
        <v>59</v>
      </c>
      <c r="AA5" s="426" t="s">
        <v>60</v>
      </c>
      <c r="AB5" s="426" t="s">
        <v>61</v>
      </c>
      <c r="AC5" s="426" t="s">
        <v>62</v>
      </c>
      <c r="AD5" s="426" t="s">
        <v>63</v>
      </c>
      <c r="AE5" s="426" t="s">
        <v>64</v>
      </c>
      <c r="AF5" s="426" t="s">
        <v>65</v>
      </c>
      <c r="AG5" s="426" t="s">
        <v>66</v>
      </c>
      <c r="AH5" s="426" t="s">
        <v>67</v>
      </c>
      <c r="AI5" s="426" t="s">
        <v>68</v>
      </c>
      <c r="AJ5" s="426" t="s">
        <v>69</v>
      </c>
      <c r="AK5" s="426" t="s">
        <v>70</v>
      </c>
      <c r="AL5" s="426" t="s">
        <v>71</v>
      </c>
      <c r="AM5" s="426" t="s">
        <v>72</v>
      </c>
      <c r="AN5" s="428" t="s">
        <v>73</v>
      </c>
    </row>
    <row r="6" spans="1:40" s="26" customFormat="1" ht="44.45" customHeight="1" thickBot="1" x14ac:dyDescent="0.2">
      <c r="A6" s="37"/>
      <c r="B6" s="838"/>
      <c r="C6" s="839"/>
      <c r="D6" s="429" t="s">
        <v>235</v>
      </c>
      <c r="E6" s="429" t="s">
        <v>86</v>
      </c>
      <c r="F6" s="429" t="s">
        <v>87</v>
      </c>
      <c r="G6" s="429" t="s">
        <v>88</v>
      </c>
      <c r="H6" s="429" t="s">
        <v>89</v>
      </c>
      <c r="I6" s="429" t="s">
        <v>90</v>
      </c>
      <c r="J6" s="429" t="s">
        <v>91</v>
      </c>
      <c r="K6" s="429" t="s">
        <v>236</v>
      </c>
      <c r="L6" s="429" t="s">
        <v>237</v>
      </c>
      <c r="M6" s="429" t="s">
        <v>92</v>
      </c>
      <c r="N6" s="429" t="s">
        <v>93</v>
      </c>
      <c r="O6" s="429" t="s">
        <v>94</v>
      </c>
      <c r="P6" s="429" t="s">
        <v>1</v>
      </c>
      <c r="Q6" s="429" t="s">
        <v>2</v>
      </c>
      <c r="R6" s="429" t="s">
        <v>3</v>
      </c>
      <c r="S6" s="429" t="s">
        <v>95</v>
      </c>
      <c r="T6" s="429" t="s">
        <v>96</v>
      </c>
      <c r="U6" s="429" t="s">
        <v>116</v>
      </c>
      <c r="V6" s="429" t="s">
        <v>238</v>
      </c>
      <c r="W6" s="429" t="s">
        <v>4</v>
      </c>
      <c r="X6" s="429" t="s">
        <v>97</v>
      </c>
      <c r="Y6" s="429" t="s">
        <v>239</v>
      </c>
      <c r="Z6" s="429" t="s">
        <v>5</v>
      </c>
      <c r="AA6" s="429" t="s">
        <v>6</v>
      </c>
      <c r="AB6" s="429" t="s">
        <v>98</v>
      </c>
      <c r="AC6" s="429" t="s">
        <v>7</v>
      </c>
      <c r="AD6" s="429" t="s">
        <v>99</v>
      </c>
      <c r="AE6" s="429" t="s">
        <v>100</v>
      </c>
      <c r="AF6" s="429" t="s">
        <v>101</v>
      </c>
      <c r="AG6" s="429" t="s">
        <v>8</v>
      </c>
      <c r="AH6" s="429" t="s">
        <v>102</v>
      </c>
      <c r="AI6" s="429" t="s">
        <v>103</v>
      </c>
      <c r="AJ6" s="429" t="s">
        <v>240</v>
      </c>
      <c r="AK6" s="429" t="s">
        <v>241</v>
      </c>
      <c r="AL6" s="429" t="s">
        <v>242</v>
      </c>
      <c r="AM6" s="429" t="s">
        <v>243</v>
      </c>
      <c r="AN6" s="431" t="s">
        <v>244</v>
      </c>
    </row>
    <row r="7" spans="1:40" ht="15.6" customHeight="1" x14ac:dyDescent="0.25">
      <c r="A7" s="55">
        <v>1</v>
      </c>
      <c r="B7" s="420" t="s">
        <v>37</v>
      </c>
      <c r="C7" s="421" t="s">
        <v>235</v>
      </c>
      <c r="D7" s="432">
        <f t="array" ref="D7:AN43">MINVERSE('16I'!D7:AN43-MMULT('16I'!D7:AN43-'17Ḿ'!D7:AN43,'13投入係数表'!D7:AN43))</f>
        <v>1.0325040081976891</v>
      </c>
      <c r="E7" s="433">
        <v>3.8725310118140416E-5</v>
      </c>
      <c r="F7" s="433">
        <v>6.0081442896579684E-2</v>
      </c>
      <c r="G7" s="433">
        <v>2.8324941895729139E-3</v>
      </c>
      <c r="H7" s="433">
        <v>4.5923950514303938E-3</v>
      </c>
      <c r="I7" s="433">
        <v>8.1443826625601518E-4</v>
      </c>
      <c r="J7" s="433">
        <v>3.9315652198614333E-6</v>
      </c>
      <c r="K7" s="433">
        <v>2.7814583960029406E-3</v>
      </c>
      <c r="L7" s="433">
        <v>1.4290946061800618E-4</v>
      </c>
      <c r="M7" s="433">
        <v>1.8188949757402359E-5</v>
      </c>
      <c r="N7" s="433">
        <v>4.3104369495796785E-5</v>
      </c>
      <c r="O7" s="433">
        <v>3.1229746677306941E-5</v>
      </c>
      <c r="P7" s="433">
        <v>3.9834184124256273E-5</v>
      </c>
      <c r="Q7" s="433">
        <v>2.878288912794218E-5</v>
      </c>
      <c r="R7" s="433">
        <v>5.8562677078625906E-5</v>
      </c>
      <c r="S7" s="433">
        <v>4.7157890505660886E-5</v>
      </c>
      <c r="T7" s="433">
        <v>6.6148680459057879E-5</v>
      </c>
      <c r="U7" s="433">
        <v>7.2378184698188347E-5</v>
      </c>
      <c r="V7" s="433">
        <v>9.0378689312529265E-5</v>
      </c>
      <c r="W7" s="433">
        <v>1.0012350808699213E-3</v>
      </c>
      <c r="X7" s="433">
        <v>3.7553831425084022E-4</v>
      </c>
      <c r="Y7" s="433">
        <v>2.919130925366029E-5</v>
      </c>
      <c r="Z7" s="433">
        <v>1.0085025717170748E-4</v>
      </c>
      <c r="AA7" s="433">
        <v>5.0990063871241342E-5</v>
      </c>
      <c r="AB7" s="433">
        <v>7.4460218959217242E-5</v>
      </c>
      <c r="AC7" s="433">
        <v>3.4613677604006876E-5</v>
      </c>
      <c r="AD7" s="433">
        <v>1.7651695812749054E-5</v>
      </c>
      <c r="AE7" s="433">
        <v>4.9817817000692713E-5</v>
      </c>
      <c r="AF7" s="433">
        <v>8.701297689932703E-5</v>
      </c>
      <c r="AG7" s="433">
        <v>4.0807020605586055E-5</v>
      </c>
      <c r="AH7" s="433">
        <v>7.3658621008753635E-4</v>
      </c>
      <c r="AI7" s="433">
        <v>9.073204739614199E-4</v>
      </c>
      <c r="AJ7" s="433">
        <v>8.3612274763094512E-4</v>
      </c>
      <c r="AK7" s="433">
        <v>4.6667127409427503E-5</v>
      </c>
      <c r="AL7" s="433">
        <v>7.9451856103496879E-3</v>
      </c>
      <c r="AM7" s="433">
        <v>7.4184809114203395E-4</v>
      </c>
      <c r="AN7" s="438">
        <v>1.0507295740083161E-4</v>
      </c>
    </row>
    <row r="8" spans="1:40" ht="15.6" customHeight="1" x14ac:dyDescent="0.25">
      <c r="A8" s="55">
        <v>2</v>
      </c>
      <c r="B8" s="420" t="s">
        <v>38</v>
      </c>
      <c r="C8" s="421" t="s">
        <v>86</v>
      </c>
      <c r="D8" s="434">
        <v>6.3157556673108561E-5</v>
      </c>
      <c r="E8" s="435">
        <v>1.000109920079046</v>
      </c>
      <c r="F8" s="435">
        <v>4.4099947647810727E-5</v>
      </c>
      <c r="G8" s="435">
        <v>5.9481328093725984E-5</v>
      </c>
      <c r="H8" s="435">
        <v>7.4564181225747746E-5</v>
      </c>
      <c r="I8" s="435">
        <v>1.0539442922431297E-4</v>
      </c>
      <c r="J8" s="435">
        <v>3.0759744951642746E-3</v>
      </c>
      <c r="K8" s="435">
        <v>5.4235961331740908E-5</v>
      </c>
      <c r="L8" s="435">
        <v>3.5958198456220676E-4</v>
      </c>
      <c r="M8" s="435">
        <v>4.8965248750713539E-4</v>
      </c>
      <c r="N8" s="435">
        <v>1.7381940407956196E-4</v>
      </c>
      <c r="O8" s="435">
        <v>9.4892830547934693E-5</v>
      </c>
      <c r="P8" s="435">
        <v>5.0652905321086078E-5</v>
      </c>
      <c r="Q8" s="435">
        <v>5.1975949729512471E-5</v>
      </c>
      <c r="R8" s="435">
        <v>3.1751629353471039E-5</v>
      </c>
      <c r="S8" s="435">
        <v>6.4247707114885725E-5</v>
      </c>
      <c r="T8" s="435">
        <v>4.1423417346801947E-5</v>
      </c>
      <c r="U8" s="435">
        <v>2.4861817855078913E-5</v>
      </c>
      <c r="V8" s="435">
        <v>5.2198248298357404E-5</v>
      </c>
      <c r="W8" s="435">
        <v>5.4593472026360677E-5</v>
      </c>
      <c r="X8" s="435">
        <v>5.5234122810976341E-5</v>
      </c>
      <c r="Y8" s="435">
        <v>1.7658334474188054E-3</v>
      </c>
      <c r="Z8" s="435">
        <v>1.2335178762639171E-4</v>
      </c>
      <c r="AA8" s="435">
        <v>1.2514656115918558E-4</v>
      </c>
      <c r="AB8" s="435">
        <v>3.9291081345027807E-5</v>
      </c>
      <c r="AC8" s="435">
        <v>1.6869864728508553E-5</v>
      </c>
      <c r="AD8" s="435">
        <v>9.7948631171116347E-6</v>
      </c>
      <c r="AE8" s="435">
        <v>1.5102778902608053E-4</v>
      </c>
      <c r="AF8" s="435">
        <v>1.718895944481249E-5</v>
      </c>
      <c r="AG8" s="435">
        <v>3.4795437386646292E-5</v>
      </c>
      <c r="AH8" s="435">
        <v>2.9378715848153285E-5</v>
      </c>
      <c r="AI8" s="435">
        <v>2.9409509127650093E-5</v>
      </c>
      <c r="AJ8" s="435">
        <v>2.0612854928090322E-5</v>
      </c>
      <c r="AK8" s="435">
        <v>1.6888844338241917E-5</v>
      </c>
      <c r="AL8" s="435">
        <v>5.7020678365220408E-5</v>
      </c>
      <c r="AM8" s="435">
        <v>2.9980365012908256E-5</v>
      </c>
      <c r="AN8" s="439">
        <v>3.2145666855127174E-5</v>
      </c>
    </row>
    <row r="9" spans="1:40" ht="15.6" customHeight="1" x14ac:dyDescent="0.25">
      <c r="A9" s="55">
        <v>3</v>
      </c>
      <c r="B9" s="420" t="s">
        <v>39</v>
      </c>
      <c r="C9" s="421" t="s">
        <v>87</v>
      </c>
      <c r="D9" s="434">
        <v>3.1115636856705937E-2</v>
      </c>
      <c r="E9" s="435">
        <v>4.2371708778773945E-5</v>
      </c>
      <c r="F9" s="435">
        <v>1.0663257530159855</v>
      </c>
      <c r="G9" s="435">
        <v>1.0707408538474666E-3</v>
      </c>
      <c r="H9" s="435">
        <v>6.2905600463945735E-4</v>
      </c>
      <c r="I9" s="435">
        <v>3.167841768946134E-3</v>
      </c>
      <c r="J9" s="435">
        <v>9.0747296918874457E-6</v>
      </c>
      <c r="K9" s="435">
        <v>2.1325274703116488E-4</v>
      </c>
      <c r="L9" s="435">
        <v>2.5125174888921797E-4</v>
      </c>
      <c r="M9" s="435">
        <v>2.8097980400869231E-5</v>
      </c>
      <c r="N9" s="435">
        <v>4.2247218949222533E-5</v>
      </c>
      <c r="O9" s="435">
        <v>2.9374631434897127E-5</v>
      </c>
      <c r="P9" s="435">
        <v>3.4371991062055969E-5</v>
      </c>
      <c r="Q9" s="435">
        <v>2.6792420706147464E-5</v>
      </c>
      <c r="R9" s="435">
        <v>3.8433406065476453E-5</v>
      </c>
      <c r="S9" s="435">
        <v>3.9770255813853723E-5</v>
      </c>
      <c r="T9" s="435">
        <v>3.6859349920962852E-5</v>
      </c>
      <c r="U9" s="435">
        <v>3.6432669194264163E-5</v>
      </c>
      <c r="V9" s="435">
        <v>3.3640560071978598E-5</v>
      </c>
      <c r="W9" s="435">
        <v>1.0218469325081639E-3</v>
      </c>
      <c r="X9" s="435">
        <v>7.0793931561785879E-5</v>
      </c>
      <c r="Y9" s="435">
        <v>2.5940858474507291E-5</v>
      </c>
      <c r="Z9" s="435">
        <v>6.5853110330837966E-5</v>
      </c>
      <c r="AA9" s="435">
        <v>3.7801906190977548E-5</v>
      </c>
      <c r="AB9" s="435">
        <v>8.4583135949518014E-5</v>
      </c>
      <c r="AC9" s="435">
        <v>4.6316966758149888E-5</v>
      </c>
      <c r="AD9" s="435">
        <v>3.1344373546539197E-5</v>
      </c>
      <c r="AE9" s="435">
        <v>7.3109468183637781E-5</v>
      </c>
      <c r="AF9" s="435">
        <v>2.4409103716076545E-4</v>
      </c>
      <c r="AG9" s="435">
        <v>2.3730054297856475E-4</v>
      </c>
      <c r="AH9" s="435">
        <v>2.1749322103939077E-3</v>
      </c>
      <c r="AI9" s="435">
        <v>2.7117450509481019E-3</v>
      </c>
      <c r="AJ9" s="435">
        <v>6.2010549696023449E-4</v>
      </c>
      <c r="AK9" s="435">
        <v>9.5036020375158689E-5</v>
      </c>
      <c r="AL9" s="435">
        <v>3.6579299504381851E-2</v>
      </c>
      <c r="AM9" s="435">
        <v>1.6221721220589859E-4</v>
      </c>
      <c r="AN9" s="439">
        <v>1.2630696960057673E-3</v>
      </c>
    </row>
    <row r="10" spans="1:40" ht="15.6" customHeight="1" x14ac:dyDescent="0.25">
      <c r="A10" s="55">
        <v>4</v>
      </c>
      <c r="B10" s="420" t="s">
        <v>40</v>
      </c>
      <c r="C10" s="421" t="s">
        <v>88</v>
      </c>
      <c r="D10" s="434">
        <v>3.542196663556779E-4</v>
      </c>
      <c r="E10" s="435">
        <v>3.2429774487764104E-4</v>
      </c>
      <c r="F10" s="435">
        <v>1.8303226442788979E-4</v>
      </c>
      <c r="G10" s="435">
        <v>1.0178386196720051</v>
      </c>
      <c r="H10" s="435">
        <v>4.4093778005471171E-4</v>
      </c>
      <c r="I10" s="435">
        <v>2.2525694967348328E-4</v>
      </c>
      <c r="J10" s="435">
        <v>1.6411412102793187E-5</v>
      </c>
      <c r="K10" s="435">
        <v>4.7701853401971431E-4</v>
      </c>
      <c r="L10" s="435">
        <v>5.3668605703658995E-4</v>
      </c>
      <c r="M10" s="435">
        <v>8.8605623714581972E-5</v>
      </c>
      <c r="N10" s="435">
        <v>2.6199757845500105E-4</v>
      </c>
      <c r="O10" s="435">
        <v>1.7527234178409633E-4</v>
      </c>
      <c r="P10" s="435">
        <v>1.9281699611093544E-4</v>
      </c>
      <c r="Q10" s="435">
        <v>1.723554656814219E-4</v>
      </c>
      <c r="R10" s="435">
        <v>2.0939760744577215E-4</v>
      </c>
      <c r="S10" s="435">
        <v>4.6209687243881011E-4</v>
      </c>
      <c r="T10" s="435">
        <v>2.6238532550095769E-4</v>
      </c>
      <c r="U10" s="435">
        <v>2.2431154695968145E-4</v>
      </c>
      <c r="V10" s="435">
        <v>3.1656846419856255E-4</v>
      </c>
      <c r="W10" s="435">
        <v>7.0265996774600162E-4</v>
      </c>
      <c r="X10" s="435">
        <v>4.5534481874212428E-4</v>
      </c>
      <c r="Y10" s="435">
        <v>6.696750934188552E-5</v>
      </c>
      <c r="Z10" s="435">
        <v>2.1242510962430231E-4</v>
      </c>
      <c r="AA10" s="435">
        <v>3.3079058988223759E-4</v>
      </c>
      <c r="AB10" s="435">
        <v>4.62331659788276E-4</v>
      </c>
      <c r="AC10" s="435">
        <v>1.9379423929975309E-4</v>
      </c>
      <c r="AD10" s="435">
        <v>3.2632458200813312E-5</v>
      </c>
      <c r="AE10" s="435">
        <v>2.435191386729091E-4</v>
      </c>
      <c r="AF10" s="435">
        <v>1.5683454348607048E-4</v>
      </c>
      <c r="AG10" s="435">
        <v>4.8052778174031502E-4</v>
      </c>
      <c r="AH10" s="435">
        <v>1.1774919818574687E-4</v>
      </c>
      <c r="AI10" s="435">
        <v>4.0319604326831968E-4</v>
      </c>
      <c r="AJ10" s="435">
        <v>2.09997462855255E-3</v>
      </c>
      <c r="AK10" s="435">
        <v>2.3046451793048289E-4</v>
      </c>
      <c r="AL10" s="435">
        <v>4.2312594465635731E-4</v>
      </c>
      <c r="AM10" s="435">
        <v>2.1755706517875648E-3</v>
      </c>
      <c r="AN10" s="439">
        <v>1.0693449575165279E-4</v>
      </c>
    </row>
    <row r="11" spans="1:40" ht="15.6" customHeight="1" x14ac:dyDescent="0.25">
      <c r="A11" s="55">
        <v>5</v>
      </c>
      <c r="B11" s="420" t="s">
        <v>41</v>
      </c>
      <c r="C11" s="421" t="s">
        <v>89</v>
      </c>
      <c r="D11" s="434">
        <v>1.3393120282794478E-2</v>
      </c>
      <c r="E11" s="435">
        <v>1.4748482927129125E-3</v>
      </c>
      <c r="F11" s="435">
        <v>6.4407226818529407E-3</v>
      </c>
      <c r="G11" s="435">
        <v>3.0947933429800803E-3</v>
      </c>
      <c r="H11" s="435">
        <v>1.1038243078338987</v>
      </c>
      <c r="I11" s="435">
        <v>7.9606123719355749E-3</v>
      </c>
      <c r="J11" s="435">
        <v>1.7433849615923065E-4</v>
      </c>
      <c r="K11" s="435">
        <v>3.0106504842865663E-3</v>
      </c>
      <c r="L11" s="435">
        <v>1.1369623435102219E-2</v>
      </c>
      <c r="M11" s="435">
        <v>8.8003728868691017E-4</v>
      </c>
      <c r="N11" s="435">
        <v>2.4199345736878714E-3</v>
      </c>
      <c r="O11" s="435">
        <v>2.5704885843983029E-3</v>
      </c>
      <c r="P11" s="435">
        <v>1.3898479520956836E-3</v>
      </c>
      <c r="Q11" s="435">
        <v>1.4208239671350726E-3</v>
      </c>
      <c r="R11" s="435">
        <v>2.0556023498400121E-3</v>
      </c>
      <c r="S11" s="435">
        <v>2.596387768060877E-3</v>
      </c>
      <c r="T11" s="435">
        <v>2.8341529542970909E-3</v>
      </c>
      <c r="U11" s="435">
        <v>2.2247015026958918E-3</v>
      </c>
      <c r="V11" s="435">
        <v>1.2766560547966843E-3</v>
      </c>
      <c r="W11" s="435">
        <v>2.59160565305783E-2</v>
      </c>
      <c r="X11" s="435">
        <v>1.7286410496074253E-2</v>
      </c>
      <c r="Y11" s="435">
        <v>2.4781224828894733E-3</v>
      </c>
      <c r="Z11" s="435">
        <v>3.5961222141904564E-3</v>
      </c>
      <c r="AA11" s="435">
        <v>2.8532374912912189E-3</v>
      </c>
      <c r="AB11" s="435">
        <v>3.5422508093597553E-3</v>
      </c>
      <c r="AC11" s="435">
        <v>2.9666471627592538E-3</v>
      </c>
      <c r="AD11" s="435">
        <v>7.8278524777480028E-4</v>
      </c>
      <c r="AE11" s="435">
        <v>3.5067080193437713E-3</v>
      </c>
      <c r="AF11" s="435">
        <v>4.5116445343964156E-3</v>
      </c>
      <c r="AG11" s="435">
        <v>1.5048383523673392E-3</v>
      </c>
      <c r="AH11" s="435">
        <v>4.9979830470821239E-3</v>
      </c>
      <c r="AI11" s="435">
        <v>3.1951901492094934E-3</v>
      </c>
      <c r="AJ11" s="435">
        <v>8.0954060384303469E-3</v>
      </c>
      <c r="AK11" s="435">
        <v>2.1866435964064887E-3</v>
      </c>
      <c r="AL11" s="435">
        <v>3.0619260035097337E-3</v>
      </c>
      <c r="AM11" s="435">
        <v>0.15211222920959835</v>
      </c>
      <c r="AN11" s="439">
        <v>1.0904827914792635E-3</v>
      </c>
    </row>
    <row r="12" spans="1:40" ht="15.6" customHeight="1" x14ac:dyDescent="0.25">
      <c r="A12" s="55">
        <v>6</v>
      </c>
      <c r="B12" s="420" t="s">
        <v>42</v>
      </c>
      <c r="C12" s="421" t="s">
        <v>90</v>
      </c>
      <c r="D12" s="434">
        <v>8.8374164080549308E-3</v>
      </c>
      <c r="E12" s="435">
        <v>2.1407952817816644E-3</v>
      </c>
      <c r="F12" s="435">
        <v>3.1532474831394044E-3</v>
      </c>
      <c r="G12" s="435">
        <v>2.9395687945520402E-2</v>
      </c>
      <c r="H12" s="435">
        <v>7.264993019424756E-3</v>
      </c>
      <c r="I12" s="435">
        <v>1.0630774302549537</v>
      </c>
      <c r="J12" s="435">
        <v>6.3347415567278627E-4</v>
      </c>
      <c r="K12" s="435">
        <v>3.5585729936351868E-2</v>
      </c>
      <c r="L12" s="435">
        <v>6.2972126978186726E-3</v>
      </c>
      <c r="M12" s="435">
        <v>1.4360181868860221E-3</v>
      </c>
      <c r="N12" s="435">
        <v>1.7579742208696674E-3</v>
      </c>
      <c r="O12" s="435">
        <v>1.8528239089947332E-3</v>
      </c>
      <c r="P12" s="435">
        <v>1.7648508531839641E-3</v>
      </c>
      <c r="Q12" s="435">
        <v>1.3284090971083704E-3</v>
      </c>
      <c r="R12" s="435">
        <v>5.2564656633057941E-3</v>
      </c>
      <c r="S12" s="435">
        <v>3.7560250392950282E-3</v>
      </c>
      <c r="T12" s="435">
        <v>2.9169460070300334E-3</v>
      </c>
      <c r="U12" s="435">
        <v>3.175866080854703E-3</v>
      </c>
      <c r="V12" s="435">
        <v>4.2720271715658209E-3</v>
      </c>
      <c r="W12" s="435">
        <v>9.6255812647833387E-3</v>
      </c>
      <c r="X12" s="435">
        <v>1.7748556147500977E-3</v>
      </c>
      <c r="Y12" s="435">
        <v>5.8064670632570158E-4</v>
      </c>
      <c r="Z12" s="435">
        <v>3.0733937950215514E-3</v>
      </c>
      <c r="AA12" s="435">
        <v>3.8157588662862596E-3</v>
      </c>
      <c r="AB12" s="435">
        <v>2.6272107266837538E-4</v>
      </c>
      <c r="AC12" s="435">
        <v>3.0564368659039318E-4</v>
      </c>
      <c r="AD12" s="435">
        <v>1.0135761014089802E-4</v>
      </c>
      <c r="AE12" s="435">
        <v>5.0563769721495176E-4</v>
      </c>
      <c r="AF12" s="435">
        <v>5.6988457437889774E-4</v>
      </c>
      <c r="AG12" s="435">
        <v>4.5371678836108426E-4</v>
      </c>
      <c r="AH12" s="435">
        <v>3.9436421279116221E-3</v>
      </c>
      <c r="AI12" s="435">
        <v>3.1489773226812963E-2</v>
      </c>
      <c r="AJ12" s="435">
        <v>9.4192150738084456E-4</v>
      </c>
      <c r="AK12" s="435">
        <v>1.1237228482840302E-3</v>
      </c>
      <c r="AL12" s="435">
        <v>2.2965486528429648E-3</v>
      </c>
      <c r="AM12" s="435">
        <v>4.1241955109097206E-3</v>
      </c>
      <c r="AN12" s="439">
        <v>9.7230099892012961E-4</v>
      </c>
    </row>
    <row r="13" spans="1:40" ht="15.6" customHeight="1" x14ac:dyDescent="0.25">
      <c r="A13" s="55">
        <v>7</v>
      </c>
      <c r="B13" s="420" t="s">
        <v>43</v>
      </c>
      <c r="C13" s="421" t="s">
        <v>91</v>
      </c>
      <c r="D13" s="434">
        <v>1.0466699143301875E-2</v>
      </c>
      <c r="E13" s="435">
        <v>1.7635237630816845E-2</v>
      </c>
      <c r="F13" s="435">
        <v>5.2416121057532834E-3</v>
      </c>
      <c r="G13" s="435">
        <v>4.5720425802977405E-3</v>
      </c>
      <c r="H13" s="435">
        <v>4.3822425606175625E-3</v>
      </c>
      <c r="I13" s="435">
        <v>1.2382176582976476E-2</v>
      </c>
      <c r="J13" s="435">
        <v>1.0354398927657473</v>
      </c>
      <c r="K13" s="435">
        <v>2.7047412271500354E-3</v>
      </c>
      <c r="L13" s="435">
        <v>1.5368738211514719E-2</v>
      </c>
      <c r="M13" s="435">
        <v>1.798138246120112E-2</v>
      </c>
      <c r="N13" s="435">
        <v>5.843190279511668E-3</v>
      </c>
      <c r="O13" s="435">
        <v>5.3181390728759097E-3</v>
      </c>
      <c r="P13" s="435">
        <v>2.6693173443247372E-3</v>
      </c>
      <c r="Q13" s="435">
        <v>2.8410781389945411E-3</v>
      </c>
      <c r="R13" s="435">
        <v>2.2630473414945499E-3</v>
      </c>
      <c r="S13" s="435">
        <v>2.4961849296694216E-3</v>
      </c>
      <c r="T13" s="435">
        <v>2.6770607768307813E-3</v>
      </c>
      <c r="U13" s="435">
        <v>1.7689790854175493E-3</v>
      </c>
      <c r="V13" s="435">
        <v>3.2197493334476194E-3</v>
      </c>
      <c r="W13" s="435">
        <v>5.0971497411691187E-3</v>
      </c>
      <c r="X13" s="435">
        <v>7.249208845833216E-3</v>
      </c>
      <c r="Y13" s="435">
        <v>2.2167595201930644E-2</v>
      </c>
      <c r="Z13" s="435">
        <v>1.1156014182008756E-2</v>
      </c>
      <c r="AA13" s="435">
        <v>1.0254492481622862E-2</v>
      </c>
      <c r="AB13" s="435">
        <v>3.05183428585109E-3</v>
      </c>
      <c r="AC13" s="435">
        <v>1.9969024278762675E-3</v>
      </c>
      <c r="AD13" s="435">
        <v>6.9530019490307246E-4</v>
      </c>
      <c r="AE13" s="435">
        <v>4.3262615849938429E-2</v>
      </c>
      <c r="AF13" s="435">
        <v>1.8132199616160301E-3</v>
      </c>
      <c r="AG13" s="435">
        <v>5.6457480712062543E-3</v>
      </c>
      <c r="AH13" s="435">
        <v>3.4351760050266656E-3</v>
      </c>
      <c r="AI13" s="435">
        <v>2.6139357993079254E-3</v>
      </c>
      <c r="AJ13" s="435">
        <v>3.5432839703960035E-3</v>
      </c>
      <c r="AK13" s="435">
        <v>2.0612163630963454E-3</v>
      </c>
      <c r="AL13" s="435">
        <v>4.3234949202039874E-3</v>
      </c>
      <c r="AM13" s="435">
        <v>3.5840950504678129E-3</v>
      </c>
      <c r="AN13" s="439">
        <v>7.3161459378197893E-3</v>
      </c>
    </row>
    <row r="14" spans="1:40" ht="15.6" customHeight="1" x14ac:dyDescent="0.25">
      <c r="A14" s="55">
        <v>8</v>
      </c>
      <c r="B14" s="420" t="s">
        <v>44</v>
      </c>
      <c r="C14" s="421" t="s">
        <v>236</v>
      </c>
      <c r="D14" s="434">
        <v>7.806224673385766E-3</v>
      </c>
      <c r="E14" s="435">
        <v>2.5744360121458232E-3</v>
      </c>
      <c r="F14" s="435">
        <v>8.753008929466375E-3</v>
      </c>
      <c r="G14" s="435">
        <v>5.0465628986577664E-3</v>
      </c>
      <c r="H14" s="435">
        <v>1.0342434070672136E-2</v>
      </c>
      <c r="I14" s="435">
        <v>1.6077273794736613E-2</v>
      </c>
      <c r="J14" s="435">
        <v>1.9679466214268262E-4</v>
      </c>
      <c r="K14" s="435">
        <v>1.082279086355447</v>
      </c>
      <c r="L14" s="435">
        <v>5.03745548221801E-3</v>
      </c>
      <c r="M14" s="435">
        <v>9.4501781540192494E-4</v>
      </c>
      <c r="N14" s="435">
        <v>3.0134945061042139E-3</v>
      </c>
      <c r="O14" s="435">
        <v>3.8693239038035503E-3</v>
      </c>
      <c r="P14" s="435">
        <v>8.8382842746281953E-3</v>
      </c>
      <c r="Q14" s="435">
        <v>5.1610510827700433E-3</v>
      </c>
      <c r="R14" s="435">
        <v>1.4707983180917521E-2</v>
      </c>
      <c r="S14" s="435">
        <v>8.7292380783751157E-3</v>
      </c>
      <c r="T14" s="435">
        <v>1.6584154054960328E-2</v>
      </c>
      <c r="U14" s="435">
        <v>2.0250636593269859E-2</v>
      </c>
      <c r="V14" s="435">
        <v>2.9305423047441308E-2</v>
      </c>
      <c r="W14" s="435">
        <v>2.8688389307171921E-2</v>
      </c>
      <c r="X14" s="435">
        <v>7.197946202436716E-3</v>
      </c>
      <c r="Y14" s="435">
        <v>7.7064476428217869E-4</v>
      </c>
      <c r="Z14" s="435">
        <v>2.0560514137561606E-2</v>
      </c>
      <c r="AA14" s="435">
        <v>9.9750163673125794E-3</v>
      </c>
      <c r="AB14" s="435">
        <v>2.6721620451776429E-3</v>
      </c>
      <c r="AC14" s="435">
        <v>2.1437661632225462E-3</v>
      </c>
      <c r="AD14" s="435">
        <v>6.9423037156671967E-4</v>
      </c>
      <c r="AE14" s="435">
        <v>2.7695174523808546E-3</v>
      </c>
      <c r="AF14" s="435">
        <v>2.941512736154818E-3</v>
      </c>
      <c r="AG14" s="435">
        <v>1.6424090389342825E-3</v>
      </c>
      <c r="AH14" s="435">
        <v>4.3330646586448134E-3</v>
      </c>
      <c r="AI14" s="435">
        <v>2.1381518107352004E-3</v>
      </c>
      <c r="AJ14" s="435">
        <v>4.2412502480967057E-3</v>
      </c>
      <c r="AK14" s="435">
        <v>3.9908639150214786E-3</v>
      </c>
      <c r="AL14" s="435">
        <v>2.2005462553480234E-3</v>
      </c>
      <c r="AM14" s="435">
        <v>2.2950913836301216E-2</v>
      </c>
      <c r="AN14" s="439">
        <v>1.5922042712235686E-3</v>
      </c>
    </row>
    <row r="15" spans="1:40" ht="15.6" customHeight="1" x14ac:dyDescent="0.25">
      <c r="A15" s="55">
        <v>9</v>
      </c>
      <c r="B15" s="420" t="s">
        <v>45</v>
      </c>
      <c r="C15" s="421" t="s">
        <v>237</v>
      </c>
      <c r="D15" s="434">
        <v>1.3353541837758101E-3</v>
      </c>
      <c r="E15" s="435">
        <v>2.646667111954646E-4</v>
      </c>
      <c r="F15" s="435">
        <v>9.0582630607835286E-4</v>
      </c>
      <c r="G15" s="435">
        <v>4.9409290810684928E-4</v>
      </c>
      <c r="H15" s="435">
        <v>8.9755636971135179E-4</v>
      </c>
      <c r="I15" s="435">
        <v>3.6108358728623472E-3</v>
      </c>
      <c r="J15" s="435">
        <v>4.568072412630191E-4</v>
      </c>
      <c r="K15" s="435">
        <v>1.3954708504847417E-3</v>
      </c>
      <c r="L15" s="435">
        <v>1.0262159534480055</v>
      </c>
      <c r="M15" s="435">
        <v>3.2342747679877191E-3</v>
      </c>
      <c r="N15" s="435">
        <v>6.7582864916844246E-3</v>
      </c>
      <c r="O15" s="435">
        <v>3.0511765852963197E-3</v>
      </c>
      <c r="P15" s="435">
        <v>3.4718632475756405E-3</v>
      </c>
      <c r="Q15" s="435">
        <v>3.7163018766817497E-3</v>
      </c>
      <c r="R15" s="435">
        <v>3.3635173081235426E-3</v>
      </c>
      <c r="S15" s="435">
        <v>1.4263228309423955E-2</v>
      </c>
      <c r="T15" s="435">
        <v>3.163937564778166E-3</v>
      </c>
      <c r="U15" s="435">
        <v>2.078500215942752E-3</v>
      </c>
      <c r="V15" s="435">
        <v>5.4439140653643791E-3</v>
      </c>
      <c r="W15" s="435">
        <v>2.8363864317530207E-3</v>
      </c>
      <c r="X15" s="435">
        <v>1.9214377769351223E-2</v>
      </c>
      <c r="Y15" s="435">
        <v>6.1690509647831519E-4</v>
      </c>
      <c r="Z15" s="435">
        <v>3.5238118016616142E-3</v>
      </c>
      <c r="AA15" s="435">
        <v>4.3631458044420847E-4</v>
      </c>
      <c r="AB15" s="435">
        <v>2.5166234598607534E-4</v>
      </c>
      <c r="AC15" s="435">
        <v>1.997896720917863E-4</v>
      </c>
      <c r="AD15" s="435">
        <v>3.3508513217018907E-4</v>
      </c>
      <c r="AE15" s="435">
        <v>4.2020963029960298E-4</v>
      </c>
      <c r="AF15" s="435">
        <v>2.2383967468139933E-4</v>
      </c>
      <c r="AG15" s="435">
        <v>3.7280731260329715E-4</v>
      </c>
      <c r="AH15" s="435">
        <v>8.9506035911895542E-4</v>
      </c>
      <c r="AI15" s="435">
        <v>5.507835971987811E-4</v>
      </c>
      <c r="AJ15" s="435">
        <v>3.4105058984960207E-4</v>
      </c>
      <c r="AK15" s="435">
        <v>4.6599247951369452E-4</v>
      </c>
      <c r="AL15" s="435">
        <v>5.9690209783719588E-4</v>
      </c>
      <c r="AM15" s="435">
        <v>2.4650852959196743E-3</v>
      </c>
      <c r="AN15" s="439">
        <v>1.4279243253611741E-3</v>
      </c>
    </row>
    <row r="16" spans="1:40" ht="15.6" customHeight="1" x14ac:dyDescent="0.25">
      <c r="A16" s="55">
        <v>10</v>
      </c>
      <c r="B16" s="420" t="s">
        <v>46</v>
      </c>
      <c r="C16" s="421" t="s">
        <v>92</v>
      </c>
      <c r="D16" s="434">
        <v>6.7154191036549317E-4</v>
      </c>
      <c r="E16" s="435">
        <v>2.5371304898809746E-3</v>
      </c>
      <c r="F16" s="435">
        <v>1.1416032558327698E-3</v>
      </c>
      <c r="G16" s="435">
        <v>5.4066132606238955E-4</v>
      </c>
      <c r="H16" s="435">
        <v>7.4891908565205756E-3</v>
      </c>
      <c r="I16" s="435">
        <v>1.6551640830710593E-3</v>
      </c>
      <c r="J16" s="435">
        <v>1.0455683458707947E-4</v>
      </c>
      <c r="K16" s="435">
        <v>2.4458210037323195E-3</v>
      </c>
      <c r="L16" s="435">
        <v>5.5723474171023857E-3</v>
      </c>
      <c r="M16" s="435">
        <v>1.3480681630950329</v>
      </c>
      <c r="N16" s="435">
        <v>1.7633122022198456E-3</v>
      </c>
      <c r="O16" s="435">
        <v>0.14525662152838104</v>
      </c>
      <c r="P16" s="435">
        <v>6.4559587130085402E-2</v>
      </c>
      <c r="Q16" s="435">
        <v>6.7452433428967992E-2</v>
      </c>
      <c r="R16" s="435">
        <v>2.5587368087403497E-2</v>
      </c>
      <c r="S16" s="435">
        <v>4.9240733472342936E-3</v>
      </c>
      <c r="T16" s="435">
        <v>4.0666542374236003E-2</v>
      </c>
      <c r="U16" s="435">
        <v>8.2954865303631661E-3</v>
      </c>
      <c r="V16" s="435">
        <v>4.6277490714541111E-2</v>
      </c>
      <c r="W16" s="435">
        <v>5.3816643317063477E-3</v>
      </c>
      <c r="X16" s="435">
        <v>2.1849436119319061E-2</v>
      </c>
      <c r="Y16" s="435">
        <v>8.2687106312652155E-4</v>
      </c>
      <c r="Z16" s="435">
        <v>1.9735904276483871E-3</v>
      </c>
      <c r="AA16" s="435">
        <v>3.874794800018405E-4</v>
      </c>
      <c r="AB16" s="435">
        <v>5.5472770987881304E-4</v>
      </c>
      <c r="AC16" s="435">
        <v>4.0048478982161224E-4</v>
      </c>
      <c r="AD16" s="435">
        <v>4.1394327882091254E-4</v>
      </c>
      <c r="AE16" s="435">
        <v>1.3952668905702602E-3</v>
      </c>
      <c r="AF16" s="435">
        <v>4.878361766895932E-4</v>
      </c>
      <c r="AG16" s="435">
        <v>8.5232467211444267E-4</v>
      </c>
      <c r="AH16" s="435">
        <v>5.0760841915808833E-4</v>
      </c>
      <c r="AI16" s="435">
        <v>3.9263264773438242E-4</v>
      </c>
      <c r="AJ16" s="435">
        <v>5.3948066607574952E-4</v>
      </c>
      <c r="AK16" s="435">
        <v>1.626263360232401E-3</v>
      </c>
      <c r="AL16" s="435">
        <v>5.6057734332617775E-4</v>
      </c>
      <c r="AM16" s="435">
        <v>1.6931829215681513E-3</v>
      </c>
      <c r="AN16" s="439">
        <v>2.5695665587729096E-3</v>
      </c>
    </row>
    <row r="17" spans="1:40" s="38" customFormat="1" ht="15.6" customHeight="1" x14ac:dyDescent="0.25">
      <c r="A17" s="55">
        <v>11</v>
      </c>
      <c r="B17" s="420" t="s">
        <v>47</v>
      </c>
      <c r="C17" s="421" t="s">
        <v>93</v>
      </c>
      <c r="D17" s="434">
        <v>1.4312028516559648E-4</v>
      </c>
      <c r="E17" s="435">
        <v>2.8834015612817023E-4</v>
      </c>
      <c r="F17" s="435">
        <v>5.957626900893096E-4</v>
      </c>
      <c r="G17" s="435">
        <v>1.2659755558627097E-4</v>
      </c>
      <c r="H17" s="435">
        <v>9.4403640715171207E-4</v>
      </c>
      <c r="I17" s="435">
        <v>1.6627821876368154E-3</v>
      </c>
      <c r="J17" s="435">
        <v>2.7345512210378793E-5</v>
      </c>
      <c r="K17" s="435">
        <v>9.8281307570077261E-4</v>
      </c>
      <c r="L17" s="435">
        <v>4.4223003544325654E-3</v>
      </c>
      <c r="M17" s="435">
        <v>3.7582848241556224E-3</v>
      </c>
      <c r="N17" s="435">
        <v>1.161252962721895</v>
      </c>
      <c r="O17" s="435">
        <v>1.7890582211907244E-2</v>
      </c>
      <c r="P17" s="435">
        <v>1.1369852208969043E-2</v>
      </c>
      <c r="Q17" s="435">
        <v>6.8931222393531083E-3</v>
      </c>
      <c r="R17" s="435">
        <v>1.2000790714806893E-2</v>
      </c>
      <c r="S17" s="435">
        <v>1.4368937131295624E-2</v>
      </c>
      <c r="T17" s="435">
        <v>2.1898742269961444E-2</v>
      </c>
      <c r="U17" s="435">
        <v>8.9861808964987102E-3</v>
      </c>
      <c r="V17" s="435">
        <v>1.0002914085239966E-2</v>
      </c>
      <c r="W17" s="435">
        <v>5.2534826025624525E-3</v>
      </c>
      <c r="X17" s="435">
        <v>3.8714192634715892E-3</v>
      </c>
      <c r="Y17" s="435">
        <v>2.8049175627573893E-4</v>
      </c>
      <c r="Z17" s="435">
        <v>4.6008552677041033E-4</v>
      </c>
      <c r="AA17" s="435">
        <v>1.0910142875305378E-4</v>
      </c>
      <c r="AB17" s="435">
        <v>1.1956826413471316E-4</v>
      </c>
      <c r="AC17" s="435">
        <v>1.1902660081589279E-4</v>
      </c>
      <c r="AD17" s="435">
        <v>8.1409628623038178E-5</v>
      </c>
      <c r="AE17" s="435">
        <v>2.5425849656346194E-4</v>
      </c>
      <c r="AF17" s="435">
        <v>1.6322797997172391E-4</v>
      </c>
      <c r="AG17" s="435">
        <v>2.3381945449932499E-4</v>
      </c>
      <c r="AH17" s="435">
        <v>2.1328848973226462E-4</v>
      </c>
      <c r="AI17" s="435">
        <v>6.5450337199232309E-4</v>
      </c>
      <c r="AJ17" s="435">
        <v>2.2343917964144644E-4</v>
      </c>
      <c r="AK17" s="435">
        <v>4.661083981438585E-4</v>
      </c>
      <c r="AL17" s="435">
        <v>2.3194487575888394E-4</v>
      </c>
      <c r="AM17" s="435">
        <v>8.3569945395974878E-4</v>
      </c>
      <c r="AN17" s="439">
        <v>7.8689237418126581E-4</v>
      </c>
    </row>
    <row r="18" spans="1:40" s="38" customFormat="1" ht="15.6" customHeight="1" x14ac:dyDescent="0.25">
      <c r="A18" s="55">
        <v>12</v>
      </c>
      <c r="B18" s="420" t="s">
        <v>48</v>
      </c>
      <c r="C18" s="421" t="s">
        <v>94</v>
      </c>
      <c r="D18" s="434">
        <v>2.1334036547354762E-3</v>
      </c>
      <c r="E18" s="435">
        <v>4.333254889301438E-3</v>
      </c>
      <c r="F18" s="435">
        <v>6.7116311812003959E-3</v>
      </c>
      <c r="G18" s="435">
        <v>1.1600444086797886E-3</v>
      </c>
      <c r="H18" s="435">
        <v>8.0524420006747015E-3</v>
      </c>
      <c r="I18" s="435">
        <v>9.6813323891856116E-3</v>
      </c>
      <c r="J18" s="435">
        <v>3.6942783087940735E-4</v>
      </c>
      <c r="K18" s="435">
        <v>4.8225594760360375E-3</v>
      </c>
      <c r="L18" s="435">
        <v>7.4935320039944513E-3</v>
      </c>
      <c r="M18" s="435">
        <v>1.8900735291996634E-3</v>
      </c>
      <c r="N18" s="435">
        <v>3.3632568471495638E-3</v>
      </c>
      <c r="O18" s="435">
        <v>1.0505221985966664</v>
      </c>
      <c r="P18" s="435">
        <v>1.5198651483927291E-2</v>
      </c>
      <c r="Q18" s="435">
        <v>1.7806044822873703E-2</v>
      </c>
      <c r="R18" s="435">
        <v>2.8718185336395002E-2</v>
      </c>
      <c r="S18" s="435">
        <v>1.1295818453972463E-2</v>
      </c>
      <c r="T18" s="435">
        <v>2.1215585023889833E-2</v>
      </c>
      <c r="U18" s="435">
        <v>2.1881870072638542E-2</v>
      </c>
      <c r="V18" s="435">
        <v>6.7472919960773732E-3</v>
      </c>
      <c r="W18" s="435">
        <v>1.2166367443580725E-2</v>
      </c>
      <c r="X18" s="435">
        <v>5.1062389238337724E-2</v>
      </c>
      <c r="Y18" s="435">
        <v>1.9687396430307274E-3</v>
      </c>
      <c r="Z18" s="435">
        <v>3.5462335603357485E-3</v>
      </c>
      <c r="AA18" s="435">
        <v>7.430554219047395E-4</v>
      </c>
      <c r="AB18" s="435">
        <v>2.0984762715979448E-3</v>
      </c>
      <c r="AC18" s="435">
        <v>6.3992297704424782E-4</v>
      </c>
      <c r="AD18" s="435">
        <v>9.9006383291714152E-4</v>
      </c>
      <c r="AE18" s="435">
        <v>1.8762019137346228E-3</v>
      </c>
      <c r="AF18" s="435">
        <v>8.6803022220114864E-4</v>
      </c>
      <c r="AG18" s="435">
        <v>2.4064000102426916E-3</v>
      </c>
      <c r="AH18" s="435">
        <v>1.001105569271439E-3</v>
      </c>
      <c r="AI18" s="435">
        <v>1.0376273681790271E-3</v>
      </c>
      <c r="AJ18" s="435">
        <v>1.7684303049491129E-3</v>
      </c>
      <c r="AK18" s="435">
        <v>1.3455345047438472E-3</v>
      </c>
      <c r="AL18" s="435">
        <v>2.2906501235976017E-3</v>
      </c>
      <c r="AM18" s="435">
        <v>2.6617543787322154E-3</v>
      </c>
      <c r="AN18" s="439">
        <v>2.8045263212939462E-3</v>
      </c>
    </row>
    <row r="19" spans="1:40" s="38" customFormat="1" ht="15.6" customHeight="1" x14ac:dyDescent="0.25">
      <c r="A19" s="55">
        <v>13</v>
      </c>
      <c r="B19" s="420" t="s">
        <v>49</v>
      </c>
      <c r="C19" s="421" t="s">
        <v>1</v>
      </c>
      <c r="D19" s="434">
        <v>1.622167552167459E-4</v>
      </c>
      <c r="E19" s="435">
        <v>1.5483441099207009E-3</v>
      </c>
      <c r="F19" s="435">
        <v>2.1539231832181464E-4</v>
      </c>
      <c r="G19" s="435">
        <v>1.7896674362245039E-4</v>
      </c>
      <c r="H19" s="435">
        <v>2.422935495062957E-4</v>
      </c>
      <c r="I19" s="435">
        <v>2.9666960732470751E-4</v>
      </c>
      <c r="J19" s="435">
        <v>4.7009930527894881E-5</v>
      </c>
      <c r="K19" s="435">
        <v>3.9205835373848889E-4</v>
      </c>
      <c r="L19" s="435">
        <v>1.159303023265477E-3</v>
      </c>
      <c r="M19" s="435">
        <v>2.5226354676038124E-4</v>
      </c>
      <c r="N19" s="435">
        <v>1.9438435146019306E-4</v>
      </c>
      <c r="O19" s="435">
        <v>7.3484758615416671E-4</v>
      </c>
      <c r="P19" s="435">
        <v>1.0711805829725509</v>
      </c>
      <c r="Q19" s="435">
        <v>1.5512344296379843E-2</v>
      </c>
      <c r="R19" s="435">
        <v>1.0027970594265259E-2</v>
      </c>
      <c r="S19" s="435">
        <v>1.0272905183651016E-3</v>
      </c>
      <c r="T19" s="435">
        <v>8.1922095133986281E-3</v>
      </c>
      <c r="U19" s="435">
        <v>1.2522206264407427E-3</v>
      </c>
      <c r="V19" s="435">
        <v>3.95605868674395E-3</v>
      </c>
      <c r="W19" s="435">
        <v>2.9657576701994678E-4</v>
      </c>
      <c r="X19" s="435">
        <v>3.0839362010398564E-3</v>
      </c>
      <c r="Y19" s="435">
        <v>3.4406455573056757E-4</v>
      </c>
      <c r="Z19" s="435">
        <v>7.0347792613555879E-3</v>
      </c>
      <c r="AA19" s="435">
        <v>3.4562876648134812E-4</v>
      </c>
      <c r="AB19" s="435">
        <v>3.2554793371241341E-4</v>
      </c>
      <c r="AC19" s="435">
        <v>4.6662177889906777E-4</v>
      </c>
      <c r="AD19" s="435">
        <v>1.678376160611592E-4</v>
      </c>
      <c r="AE19" s="435">
        <v>5.9443348178074345E-4</v>
      </c>
      <c r="AF19" s="435">
        <v>6.0790137503025305E-4</v>
      </c>
      <c r="AG19" s="435">
        <v>4.7971971399890973E-4</v>
      </c>
      <c r="AH19" s="435">
        <v>4.5656703774463712E-4</v>
      </c>
      <c r="AI19" s="435">
        <v>2.6274221606934357E-4</v>
      </c>
      <c r="AJ19" s="435">
        <v>3.2107234358622923E-4</v>
      </c>
      <c r="AK19" s="435">
        <v>3.8761079168562239E-3</v>
      </c>
      <c r="AL19" s="435">
        <v>2.6624988242906935E-4</v>
      </c>
      <c r="AM19" s="435">
        <v>2.0935158814924392E-4</v>
      </c>
      <c r="AN19" s="439">
        <v>2.4615240177637023E-4</v>
      </c>
    </row>
    <row r="20" spans="1:40" s="38" customFormat="1" ht="15.6" customHeight="1" x14ac:dyDescent="0.25">
      <c r="A20" s="55">
        <v>14</v>
      </c>
      <c r="B20" s="420" t="s">
        <v>50</v>
      </c>
      <c r="C20" s="421" t="s">
        <v>2</v>
      </c>
      <c r="D20" s="434">
        <v>2.2065203873615616E-4</v>
      </c>
      <c r="E20" s="435">
        <v>6.3981665938975198E-4</v>
      </c>
      <c r="F20" s="435">
        <v>3.1780674486271904E-4</v>
      </c>
      <c r="G20" s="435">
        <v>2.4944688249594759E-4</v>
      </c>
      <c r="H20" s="435">
        <v>3.1275103530069222E-4</v>
      </c>
      <c r="I20" s="435">
        <v>4.2970574852246477E-4</v>
      </c>
      <c r="J20" s="435">
        <v>6.4528933427931794E-5</v>
      </c>
      <c r="K20" s="435">
        <v>1.6236098425577252E-3</v>
      </c>
      <c r="L20" s="435">
        <v>1.3112669097987929E-3</v>
      </c>
      <c r="M20" s="435">
        <v>3.1670474952542427E-4</v>
      </c>
      <c r="N20" s="435">
        <v>4.1561461768356561E-4</v>
      </c>
      <c r="O20" s="435">
        <v>6.4999158810888087E-4</v>
      </c>
      <c r="P20" s="435">
        <v>3.1725739167259366E-3</v>
      </c>
      <c r="Q20" s="435">
        <v>1.0556422850634821</v>
      </c>
      <c r="R20" s="435">
        <v>1.6467680503595209E-3</v>
      </c>
      <c r="S20" s="435">
        <v>1.8661123195835006E-3</v>
      </c>
      <c r="T20" s="435">
        <v>1.2621628098213984E-3</v>
      </c>
      <c r="U20" s="435">
        <v>1.0028892874003902E-3</v>
      </c>
      <c r="V20" s="435">
        <v>8.1525273494713855E-4</v>
      </c>
      <c r="W20" s="435">
        <v>4.0442683718302673E-4</v>
      </c>
      <c r="X20" s="435">
        <v>6.7381270409453656E-4</v>
      </c>
      <c r="Y20" s="435">
        <v>4.3062553127275324E-4</v>
      </c>
      <c r="Z20" s="435">
        <v>1.3375097183769471E-3</v>
      </c>
      <c r="AA20" s="435">
        <v>4.4176702735875917E-4</v>
      </c>
      <c r="AB20" s="435">
        <v>4.7366880376657555E-4</v>
      </c>
      <c r="AC20" s="435">
        <v>7.2833710425553998E-4</v>
      </c>
      <c r="AD20" s="435">
        <v>2.0498265683152356E-4</v>
      </c>
      <c r="AE20" s="435">
        <v>7.705825497273973E-4</v>
      </c>
      <c r="AF20" s="435">
        <v>9.5668148110892811E-4</v>
      </c>
      <c r="AG20" s="435">
        <v>5.1704549644588412E-4</v>
      </c>
      <c r="AH20" s="435">
        <v>6.3932164890373E-4</v>
      </c>
      <c r="AI20" s="435">
        <v>3.1954411308177295E-4</v>
      </c>
      <c r="AJ20" s="435">
        <v>4.8722550680971598E-4</v>
      </c>
      <c r="AK20" s="435">
        <v>6.4015307210064923E-3</v>
      </c>
      <c r="AL20" s="435">
        <v>3.110634360411416E-4</v>
      </c>
      <c r="AM20" s="435">
        <v>2.4274167070693434E-4</v>
      </c>
      <c r="AN20" s="439">
        <v>2.9121393152167774E-4</v>
      </c>
    </row>
    <row r="21" spans="1:40" s="38" customFormat="1" ht="15.6" customHeight="1" x14ac:dyDescent="0.25">
      <c r="A21" s="55">
        <v>15</v>
      </c>
      <c r="B21" s="420" t="s">
        <v>51</v>
      </c>
      <c r="C21" s="421" t="s">
        <v>3</v>
      </c>
      <c r="D21" s="434">
        <v>5.9266014144640887E-5</v>
      </c>
      <c r="E21" s="435">
        <v>7.8067373241402056E-5</v>
      </c>
      <c r="F21" s="435">
        <v>7.5534639180859376E-5</v>
      </c>
      <c r="G21" s="435">
        <v>6.6960189171949192E-5</v>
      </c>
      <c r="H21" s="435">
        <v>6.650107036405263E-5</v>
      </c>
      <c r="I21" s="435">
        <v>8.6748692497681204E-5</v>
      </c>
      <c r="J21" s="435">
        <v>1.1999003353507254E-5</v>
      </c>
      <c r="K21" s="435">
        <v>7.1282642768475597E-5</v>
      </c>
      <c r="L21" s="435">
        <v>8.6252511411230042E-5</v>
      </c>
      <c r="M21" s="435">
        <v>3.646183697658815E-5</v>
      </c>
      <c r="N21" s="435">
        <v>5.4614342107153759E-5</v>
      </c>
      <c r="O21" s="435">
        <v>5.8639597833359171E-5</v>
      </c>
      <c r="P21" s="435">
        <v>9.5369619855002839E-4</v>
      </c>
      <c r="Q21" s="435">
        <v>1.0657672271416883E-3</v>
      </c>
      <c r="R21" s="435">
        <v>1.0249986416905243</v>
      </c>
      <c r="S21" s="435">
        <v>8.9993845189075645E-5</v>
      </c>
      <c r="T21" s="435">
        <v>2.4265063020157063E-4</v>
      </c>
      <c r="U21" s="435">
        <v>3.6290280366649844E-4</v>
      </c>
      <c r="V21" s="435">
        <v>1.5291527563869296E-4</v>
      </c>
      <c r="W21" s="435">
        <v>1.2198133793144033E-4</v>
      </c>
      <c r="X21" s="435">
        <v>1.6288353228223441E-4</v>
      </c>
      <c r="Y21" s="435">
        <v>7.6025443661489943E-5</v>
      </c>
      <c r="Z21" s="435">
        <v>2.4150455453244028E-4</v>
      </c>
      <c r="AA21" s="435">
        <v>1.019144911679291E-4</v>
      </c>
      <c r="AB21" s="435">
        <v>3.5681738242715515E-4</v>
      </c>
      <c r="AC21" s="435">
        <v>1.4839328345443004E-4</v>
      </c>
      <c r="AD21" s="435">
        <v>3.9408537797628661E-5</v>
      </c>
      <c r="AE21" s="435">
        <v>1.5531310813439878E-4</v>
      </c>
      <c r="AF21" s="435">
        <v>1.9857780616820087E-4</v>
      </c>
      <c r="AG21" s="435">
        <v>7.413601395710002E-4</v>
      </c>
      <c r="AH21" s="435">
        <v>1.4443072341546392E-4</v>
      </c>
      <c r="AI21" s="435">
        <v>3.0426733609280146E-3</v>
      </c>
      <c r="AJ21" s="435">
        <v>1.1854601537285868E-4</v>
      </c>
      <c r="AK21" s="435">
        <v>1.0642988668766948E-3</v>
      </c>
      <c r="AL21" s="435">
        <v>2.9991055261319324E-4</v>
      </c>
      <c r="AM21" s="435">
        <v>5.7048952333022479E-3</v>
      </c>
      <c r="AN21" s="439">
        <v>1.2079433784493955E-4</v>
      </c>
    </row>
    <row r="22" spans="1:40" s="38" customFormat="1" ht="15.6" customHeight="1" x14ac:dyDescent="0.25">
      <c r="A22" s="55">
        <v>16</v>
      </c>
      <c r="B22" s="420" t="s">
        <v>52</v>
      </c>
      <c r="C22" s="421" t="s">
        <v>95</v>
      </c>
      <c r="D22" s="434">
        <v>9.2697387466120776E-5</v>
      </c>
      <c r="E22" s="435">
        <v>1.7366427036641293E-4</v>
      </c>
      <c r="F22" s="435">
        <v>1.3299306388067877E-4</v>
      </c>
      <c r="G22" s="435">
        <v>1.0355658717532767E-4</v>
      </c>
      <c r="H22" s="435">
        <v>1.1463608450846043E-4</v>
      </c>
      <c r="I22" s="435">
        <v>1.735940668716543E-4</v>
      </c>
      <c r="J22" s="435">
        <v>2.3088830761099747E-5</v>
      </c>
      <c r="K22" s="435">
        <v>1.3389154933776784E-4</v>
      </c>
      <c r="L22" s="435">
        <v>1.7589986160379344E-4</v>
      </c>
      <c r="M22" s="435">
        <v>6.9141700643911332E-5</v>
      </c>
      <c r="N22" s="435">
        <v>1.1465598021081056E-4</v>
      </c>
      <c r="O22" s="435">
        <v>1.4323336844069593E-3</v>
      </c>
      <c r="P22" s="435">
        <v>3.3203731794106722E-3</v>
      </c>
      <c r="Q22" s="435">
        <v>2.8644039401381108E-3</v>
      </c>
      <c r="R22" s="435">
        <v>1.8802845304701114E-2</v>
      </c>
      <c r="S22" s="435">
        <v>1.04366960323488</v>
      </c>
      <c r="T22" s="435">
        <v>1.2703602697198779E-2</v>
      </c>
      <c r="U22" s="435">
        <v>5.1939930089400378E-2</v>
      </c>
      <c r="V22" s="435">
        <v>2.9161424862357375E-3</v>
      </c>
      <c r="W22" s="435">
        <v>5.4836283786456033E-4</v>
      </c>
      <c r="X22" s="435">
        <v>4.2632863404642101E-4</v>
      </c>
      <c r="Y22" s="435">
        <v>1.7039354953366227E-4</v>
      </c>
      <c r="Z22" s="435">
        <v>4.6571082010833724E-4</v>
      </c>
      <c r="AA22" s="435">
        <v>1.8302833333298373E-4</v>
      </c>
      <c r="AB22" s="435">
        <v>2.0520822267518419E-4</v>
      </c>
      <c r="AC22" s="435">
        <v>3.0705276612819207E-4</v>
      </c>
      <c r="AD22" s="435">
        <v>8.4361258865635363E-5</v>
      </c>
      <c r="AE22" s="435">
        <v>3.3028810753594063E-4</v>
      </c>
      <c r="AF22" s="435">
        <v>4.9251016714783359E-4</v>
      </c>
      <c r="AG22" s="435">
        <v>4.5517809842212043E-4</v>
      </c>
      <c r="AH22" s="435">
        <v>5.8000061783195487E-4</v>
      </c>
      <c r="AI22" s="435">
        <v>1.8997401487143105E-4</v>
      </c>
      <c r="AJ22" s="435">
        <v>2.1867167268069189E-4</v>
      </c>
      <c r="AK22" s="435">
        <v>2.4084348842823302E-3</v>
      </c>
      <c r="AL22" s="435">
        <v>1.3971277276302908E-4</v>
      </c>
      <c r="AM22" s="435">
        <v>5.2541164602752837E-3</v>
      </c>
      <c r="AN22" s="439">
        <v>1.4801053026853816E-4</v>
      </c>
    </row>
    <row r="23" spans="1:40" ht="15.6" customHeight="1" x14ac:dyDescent="0.25">
      <c r="A23" s="55">
        <v>17</v>
      </c>
      <c r="B23" s="420" t="s">
        <v>53</v>
      </c>
      <c r="C23" s="421" t="s">
        <v>96</v>
      </c>
      <c r="D23" s="434">
        <v>3.5285471759726079E-4</v>
      </c>
      <c r="E23" s="435">
        <v>8.1061106369368372E-4</v>
      </c>
      <c r="F23" s="435">
        <v>2.7980188411942262E-4</v>
      </c>
      <c r="G23" s="435">
        <v>2.2826376307044901E-4</v>
      </c>
      <c r="H23" s="435">
        <v>3.4539814229771312E-4</v>
      </c>
      <c r="I23" s="435">
        <v>3.5084538106617158E-4</v>
      </c>
      <c r="J23" s="435">
        <v>5.914156199956169E-5</v>
      </c>
      <c r="K23" s="435">
        <v>3.2744863910565424E-4</v>
      </c>
      <c r="L23" s="435">
        <v>4.1244608805475881E-4</v>
      </c>
      <c r="M23" s="435">
        <v>1.908282562888019E-4</v>
      </c>
      <c r="N23" s="435">
        <v>2.4856901265706683E-4</v>
      </c>
      <c r="O23" s="435">
        <v>7.8232980263374897E-4</v>
      </c>
      <c r="P23" s="435">
        <v>1.701641527956611E-2</v>
      </c>
      <c r="Q23" s="435">
        <v>1.8228569422866131E-2</v>
      </c>
      <c r="R23" s="435">
        <v>1.4205271088525978E-2</v>
      </c>
      <c r="S23" s="435">
        <v>4.7024430138935215E-3</v>
      </c>
      <c r="T23" s="435">
        <v>1.1411558917731228</v>
      </c>
      <c r="U23" s="435">
        <v>9.5100699536917258E-3</v>
      </c>
      <c r="V23" s="435">
        <v>4.1882661402164359E-2</v>
      </c>
      <c r="W23" s="435">
        <v>8.1895914238204871E-4</v>
      </c>
      <c r="X23" s="435">
        <v>5.6681181703792972E-3</v>
      </c>
      <c r="Y23" s="435">
        <v>4.7220995705332241E-4</v>
      </c>
      <c r="Z23" s="435">
        <v>1.3809059511803784E-3</v>
      </c>
      <c r="AA23" s="435">
        <v>3.8285853119605928E-4</v>
      </c>
      <c r="AB23" s="435">
        <v>5.2757486149745177E-4</v>
      </c>
      <c r="AC23" s="435">
        <v>5.7265864660381095E-4</v>
      </c>
      <c r="AD23" s="435">
        <v>2.4068140845832412E-4</v>
      </c>
      <c r="AE23" s="435">
        <v>1.1970621627414738E-3</v>
      </c>
      <c r="AF23" s="435">
        <v>8.1422070669828197E-4</v>
      </c>
      <c r="AG23" s="435">
        <v>1.441035977709531E-3</v>
      </c>
      <c r="AH23" s="435">
        <v>7.6744570666979327E-4</v>
      </c>
      <c r="AI23" s="435">
        <v>3.4741284081005658E-4</v>
      </c>
      <c r="AJ23" s="435">
        <v>3.9716900210984963E-4</v>
      </c>
      <c r="AK23" s="435">
        <v>4.5604115877739678E-3</v>
      </c>
      <c r="AL23" s="435">
        <v>3.5424028951079579E-4</v>
      </c>
      <c r="AM23" s="435">
        <v>3.527640296398523E-4</v>
      </c>
      <c r="AN23" s="439">
        <v>5.6978185646161614E-4</v>
      </c>
    </row>
    <row r="24" spans="1:40" ht="15.6" customHeight="1" x14ac:dyDescent="0.25">
      <c r="A24" s="55">
        <v>18</v>
      </c>
      <c r="B24" s="420" t="s">
        <v>54</v>
      </c>
      <c r="C24" s="421" t="s">
        <v>116</v>
      </c>
      <c r="D24" s="434">
        <v>5.1576615434562447E-6</v>
      </c>
      <c r="E24" s="435">
        <v>7.2636853253972818E-6</v>
      </c>
      <c r="F24" s="435">
        <v>5.6725279510147898E-6</v>
      </c>
      <c r="G24" s="435">
        <v>4.6448335220558367E-6</v>
      </c>
      <c r="H24" s="435">
        <v>4.8260432710790858E-6</v>
      </c>
      <c r="I24" s="435">
        <v>8.0408679535741499E-6</v>
      </c>
      <c r="J24" s="435">
        <v>1.5787125700900624E-6</v>
      </c>
      <c r="K24" s="435">
        <v>5.2590463013520253E-6</v>
      </c>
      <c r="L24" s="435">
        <v>7.705791047572769E-6</v>
      </c>
      <c r="M24" s="435">
        <v>3.385607811246547E-6</v>
      </c>
      <c r="N24" s="435">
        <v>4.1349467114122828E-6</v>
      </c>
      <c r="O24" s="435">
        <v>5.162019462195565E-6</v>
      </c>
      <c r="P24" s="435">
        <v>1.1063584635113009E-4</v>
      </c>
      <c r="Q24" s="435">
        <v>1.5971053596516517E-5</v>
      </c>
      <c r="R24" s="435">
        <v>6.884022688515161E-6</v>
      </c>
      <c r="S24" s="435">
        <v>7.8557463173103878E-6</v>
      </c>
      <c r="T24" s="435">
        <v>7.3251973082276314E-6</v>
      </c>
      <c r="U24" s="435">
        <v>1.0017473898239571</v>
      </c>
      <c r="V24" s="435">
        <v>4.7966324880255545E-4</v>
      </c>
      <c r="W24" s="435">
        <v>6.0726561246341575E-6</v>
      </c>
      <c r="X24" s="435">
        <v>8.9533066870438845E-5</v>
      </c>
      <c r="Y24" s="435">
        <v>8.0780478084159459E-6</v>
      </c>
      <c r="Z24" s="435">
        <v>1.7900460284292649E-5</v>
      </c>
      <c r="AA24" s="435">
        <v>7.355007063051911E-6</v>
      </c>
      <c r="AB24" s="435">
        <v>1.7343061401694055E-5</v>
      </c>
      <c r="AC24" s="435">
        <v>1.4140447534555181E-5</v>
      </c>
      <c r="AD24" s="435">
        <v>6.855043058991999E-6</v>
      </c>
      <c r="AE24" s="435">
        <v>1.9256764200577002E-5</v>
      </c>
      <c r="AF24" s="435">
        <v>1.9833516417362077E-5</v>
      </c>
      <c r="AG24" s="435">
        <v>7.3072094450486773E-5</v>
      </c>
      <c r="AH24" s="435">
        <v>1.6036177586059241E-5</v>
      </c>
      <c r="AI24" s="435">
        <v>5.4500795638655544E-6</v>
      </c>
      <c r="AJ24" s="435">
        <v>9.0612524695264575E-6</v>
      </c>
      <c r="AK24" s="435">
        <v>6.8873415568417612E-5</v>
      </c>
      <c r="AL24" s="435">
        <v>9.6742139358183938E-6</v>
      </c>
      <c r="AM24" s="435">
        <v>5.5307716030343456E-6</v>
      </c>
      <c r="AN24" s="439">
        <v>1.2136580045106792E-5</v>
      </c>
    </row>
    <row r="25" spans="1:40" ht="15.6" customHeight="1" x14ac:dyDescent="0.25">
      <c r="A25" s="55">
        <v>19</v>
      </c>
      <c r="B25" s="420" t="s">
        <v>55</v>
      </c>
      <c r="C25" s="421" t="s">
        <v>238</v>
      </c>
      <c r="D25" s="434">
        <v>3.2017316436865665E-3</v>
      </c>
      <c r="E25" s="435">
        <v>3.7275665143784702E-3</v>
      </c>
      <c r="F25" s="435">
        <v>1.4943288995836392E-3</v>
      </c>
      <c r="G25" s="435">
        <v>9.7414161257377771E-4</v>
      </c>
      <c r="H25" s="435">
        <v>1.2220496847087795E-3</v>
      </c>
      <c r="I25" s="435">
        <v>1.3412940719276173E-3</v>
      </c>
      <c r="J25" s="435">
        <v>4.0357128755736196E-4</v>
      </c>
      <c r="K25" s="435">
        <v>1.0355514738140516E-3</v>
      </c>
      <c r="L25" s="435">
        <v>1.7369157292168875E-3</v>
      </c>
      <c r="M25" s="435">
        <v>8.2311984413588031E-4</v>
      </c>
      <c r="N25" s="435">
        <v>1.0727103307575194E-3</v>
      </c>
      <c r="O25" s="435">
        <v>9.9848693961162812E-4</v>
      </c>
      <c r="P25" s="435">
        <v>1.160596204344599E-3</v>
      </c>
      <c r="Q25" s="435">
        <v>1.0270429987338369E-3</v>
      </c>
      <c r="R25" s="435">
        <v>1.0644155640222497E-3</v>
      </c>
      <c r="S25" s="435">
        <v>1.0715564738547503E-3</v>
      </c>
      <c r="T25" s="435">
        <v>1.0965264208430961E-3</v>
      </c>
      <c r="U25" s="435">
        <v>1.0523480290357649E-3</v>
      </c>
      <c r="V25" s="435">
        <v>1.3708456076715028</v>
      </c>
      <c r="W25" s="435">
        <v>1.9829822105323462E-3</v>
      </c>
      <c r="X25" s="435">
        <v>1.9659958583924078E-3</v>
      </c>
      <c r="Y25" s="435">
        <v>1.4781883903129355E-3</v>
      </c>
      <c r="Z25" s="435">
        <v>2.9921315072717856E-3</v>
      </c>
      <c r="AA25" s="435">
        <v>1.9493163179716349E-3</v>
      </c>
      <c r="AB25" s="435">
        <v>1.7156034529490726E-3</v>
      </c>
      <c r="AC25" s="435">
        <v>2.1440247537788319E-3</v>
      </c>
      <c r="AD25" s="435">
        <v>5.4730640329233118E-4</v>
      </c>
      <c r="AE25" s="435">
        <v>1.7084443786770709E-2</v>
      </c>
      <c r="AF25" s="435">
        <v>2.5102247407073944E-3</v>
      </c>
      <c r="AG25" s="435">
        <v>6.2971585185240733E-3</v>
      </c>
      <c r="AH25" s="435">
        <v>1.9010624513935656E-3</v>
      </c>
      <c r="AI25" s="435">
        <v>9.8304816088545582E-4</v>
      </c>
      <c r="AJ25" s="435">
        <v>1.6430137117786543E-3</v>
      </c>
      <c r="AK25" s="435">
        <v>1.4776452780932118E-2</v>
      </c>
      <c r="AL25" s="435">
        <v>1.2546239132670148E-3</v>
      </c>
      <c r="AM25" s="435">
        <v>1.4314746613274833E-3</v>
      </c>
      <c r="AN25" s="439">
        <v>1.8137264875874E-3</v>
      </c>
    </row>
    <row r="26" spans="1:40" ht="15.6" customHeight="1" x14ac:dyDescent="0.25">
      <c r="A26" s="55">
        <v>20</v>
      </c>
      <c r="B26" s="420" t="s">
        <v>56</v>
      </c>
      <c r="C26" s="421" t="s">
        <v>4</v>
      </c>
      <c r="D26" s="434">
        <v>1.0791061273340452E-3</v>
      </c>
      <c r="E26" s="435">
        <v>1.8646524824043136E-3</v>
      </c>
      <c r="F26" s="435">
        <v>3.0325782154497975E-3</v>
      </c>
      <c r="G26" s="435">
        <v>3.5266359113449927E-3</v>
      </c>
      <c r="H26" s="435">
        <v>3.9213572404856317E-3</v>
      </c>
      <c r="I26" s="435">
        <v>2.1833495309803528E-3</v>
      </c>
      <c r="J26" s="435">
        <v>4.2816328564351656E-4</v>
      </c>
      <c r="K26" s="435">
        <v>2.220493355931634E-3</v>
      </c>
      <c r="L26" s="435">
        <v>4.0982629954684031E-3</v>
      </c>
      <c r="M26" s="435">
        <v>4.9056172397842429E-3</v>
      </c>
      <c r="N26" s="435">
        <v>1.9241875248910013E-2</v>
      </c>
      <c r="O26" s="435">
        <v>2.7209942720716903E-3</v>
      </c>
      <c r="P26" s="435">
        <v>1.352766122809405E-3</v>
      </c>
      <c r="Q26" s="435">
        <v>2.4532468642893455E-3</v>
      </c>
      <c r="R26" s="435">
        <v>2.1488637963885315E-3</v>
      </c>
      <c r="S26" s="435">
        <v>1.6840418136889171E-3</v>
      </c>
      <c r="T26" s="435">
        <v>1.9341083310830379E-3</v>
      </c>
      <c r="U26" s="435">
        <v>1.9772803639283836E-3</v>
      </c>
      <c r="V26" s="435">
        <v>1.3619558173941127E-3</v>
      </c>
      <c r="W26" s="435">
        <v>1.0130109756901011</v>
      </c>
      <c r="X26" s="435">
        <v>1.9401289659064219E-3</v>
      </c>
      <c r="Y26" s="435">
        <v>3.7731395275904058E-3</v>
      </c>
      <c r="Z26" s="435">
        <v>2.6924299517240573E-3</v>
      </c>
      <c r="AA26" s="435">
        <v>2.7943384714236926E-3</v>
      </c>
      <c r="AB26" s="435">
        <v>2.2990564393621403E-3</v>
      </c>
      <c r="AC26" s="435">
        <v>5.9744519932222713E-3</v>
      </c>
      <c r="AD26" s="435">
        <v>5.5412396694016119E-4</v>
      </c>
      <c r="AE26" s="435">
        <v>1.3904134297846498E-3</v>
      </c>
      <c r="AF26" s="435">
        <v>7.1615964549408915E-3</v>
      </c>
      <c r="AG26" s="435">
        <v>2.8468837997387723E-3</v>
      </c>
      <c r="AH26" s="435">
        <v>8.8693538765372715E-3</v>
      </c>
      <c r="AI26" s="435">
        <v>1.7206119205574204E-3</v>
      </c>
      <c r="AJ26" s="435">
        <v>1.3959843032955107E-2</v>
      </c>
      <c r="AK26" s="435">
        <v>2.9674251156233322E-3</v>
      </c>
      <c r="AL26" s="435">
        <v>2.5023543531480907E-3</v>
      </c>
      <c r="AM26" s="435">
        <v>4.4124325882616229E-2</v>
      </c>
      <c r="AN26" s="439">
        <v>1.0977526645967388E-3</v>
      </c>
    </row>
    <row r="27" spans="1:40" ht="15.6" customHeight="1" x14ac:dyDescent="0.25">
      <c r="A27" s="55">
        <v>21</v>
      </c>
      <c r="B27" s="420" t="s">
        <v>57</v>
      </c>
      <c r="C27" s="421" t="s">
        <v>97</v>
      </c>
      <c r="D27" s="434">
        <v>5.7959764040272088E-3</v>
      </c>
      <c r="E27" s="435">
        <v>6.3191790719508145E-3</v>
      </c>
      <c r="F27" s="435">
        <v>2.7628830678593742E-3</v>
      </c>
      <c r="G27" s="435">
        <v>5.1973281677332121E-3</v>
      </c>
      <c r="H27" s="435">
        <v>7.7151035808206017E-3</v>
      </c>
      <c r="I27" s="435">
        <v>6.0219196179490857E-3</v>
      </c>
      <c r="J27" s="435">
        <v>1.1509817538274379E-3</v>
      </c>
      <c r="K27" s="435">
        <v>6.9991641840920866E-3</v>
      </c>
      <c r="L27" s="435">
        <v>8.9139908917377966E-3</v>
      </c>
      <c r="M27" s="435">
        <v>9.2972413552032413E-3</v>
      </c>
      <c r="N27" s="435">
        <v>7.3646731049108859E-3</v>
      </c>
      <c r="O27" s="435">
        <v>6.9377868970465191E-3</v>
      </c>
      <c r="P27" s="435">
        <v>4.1388387625844866E-3</v>
      </c>
      <c r="Q27" s="435">
        <v>3.8598338620070413E-3</v>
      </c>
      <c r="R27" s="435">
        <v>3.3542683416195418E-3</v>
      </c>
      <c r="S27" s="435">
        <v>5.3530460207059961E-3</v>
      </c>
      <c r="T27" s="435">
        <v>4.8944806510745941E-3</v>
      </c>
      <c r="U27" s="435">
        <v>4.0579799632873568E-3</v>
      </c>
      <c r="V27" s="435">
        <v>2.748594500969509E-3</v>
      </c>
      <c r="W27" s="435">
        <v>4.3811645883472762E-3</v>
      </c>
      <c r="X27" s="435">
        <v>1.0030041451644833</v>
      </c>
      <c r="Y27" s="435">
        <v>2.7886409310309973E-2</v>
      </c>
      <c r="Z27" s="435">
        <v>5.0651480067476329E-2</v>
      </c>
      <c r="AA27" s="435">
        <v>6.3953769150992571E-3</v>
      </c>
      <c r="AB27" s="435">
        <v>5.7896171674276017E-3</v>
      </c>
      <c r="AC27" s="435">
        <v>5.480600918567626E-3</v>
      </c>
      <c r="AD27" s="435">
        <v>1.4943311365009702E-2</v>
      </c>
      <c r="AE27" s="435">
        <v>1.2631999211966725E-2</v>
      </c>
      <c r="AF27" s="435">
        <v>5.8713795460228506E-3</v>
      </c>
      <c r="AG27" s="435">
        <v>1.0120586043187161E-2</v>
      </c>
      <c r="AH27" s="435">
        <v>8.9113637335903086E-3</v>
      </c>
      <c r="AI27" s="435">
        <v>4.6586107201558131E-3</v>
      </c>
      <c r="AJ27" s="435">
        <v>3.2211001886720942E-3</v>
      </c>
      <c r="AK27" s="435">
        <v>2.8645293354260548E-3</v>
      </c>
      <c r="AL27" s="435">
        <v>5.5273944904282689E-3</v>
      </c>
      <c r="AM27" s="435">
        <v>3.2104829074613844E-3</v>
      </c>
      <c r="AN27" s="439">
        <v>1.6970631274166613E-2</v>
      </c>
    </row>
    <row r="28" spans="1:40" ht="15.6" customHeight="1" x14ac:dyDescent="0.25">
      <c r="A28" s="55">
        <v>22</v>
      </c>
      <c r="B28" s="420" t="s">
        <v>58</v>
      </c>
      <c r="C28" s="421" t="s">
        <v>239</v>
      </c>
      <c r="D28" s="434">
        <v>1.9774673439652238E-2</v>
      </c>
      <c r="E28" s="435">
        <v>2.641678190093228E-2</v>
      </c>
      <c r="F28" s="435">
        <v>1.6828989006049389E-2</v>
      </c>
      <c r="G28" s="435">
        <v>2.7406692610894654E-2</v>
      </c>
      <c r="H28" s="435">
        <v>3.1957806058100578E-2</v>
      </c>
      <c r="I28" s="435">
        <v>2.5329396536830594E-2</v>
      </c>
      <c r="J28" s="435">
        <v>6.2177190469367262E-3</v>
      </c>
      <c r="K28" s="435">
        <v>2.7659949242030701E-2</v>
      </c>
      <c r="L28" s="435">
        <v>3.9952830164142673E-2</v>
      </c>
      <c r="M28" s="435">
        <v>6.1245322960335191E-2</v>
      </c>
      <c r="N28" s="435">
        <v>3.2618180402984399E-2</v>
      </c>
      <c r="O28" s="435">
        <v>2.5125462156049962E-2</v>
      </c>
      <c r="P28" s="435">
        <v>1.5469633989303899E-2</v>
      </c>
      <c r="Q28" s="435">
        <v>1.5656503791519567E-2</v>
      </c>
      <c r="R28" s="435">
        <v>1.0392754512149912E-2</v>
      </c>
      <c r="S28" s="435">
        <v>3.1801243527491155E-2</v>
      </c>
      <c r="T28" s="435">
        <v>1.2861750096829544E-2</v>
      </c>
      <c r="U28" s="435">
        <v>1.0168053134782312E-2</v>
      </c>
      <c r="V28" s="435">
        <v>1.777939178688755E-2</v>
      </c>
      <c r="W28" s="435">
        <v>2.0421132960416144E-2</v>
      </c>
      <c r="X28" s="435">
        <v>8.0087228317761196E-3</v>
      </c>
      <c r="Y28" s="435">
        <v>1.0800824299401759</v>
      </c>
      <c r="Z28" s="435">
        <v>5.6086256556849672E-2</v>
      </c>
      <c r="AA28" s="435">
        <v>5.9961407311750446E-2</v>
      </c>
      <c r="AB28" s="435">
        <v>1.9012816847438725E-2</v>
      </c>
      <c r="AC28" s="435">
        <v>6.7769650886448582E-3</v>
      </c>
      <c r="AD28" s="435">
        <v>4.6820178237563124E-3</v>
      </c>
      <c r="AE28" s="435">
        <v>1.4122771278150634E-2</v>
      </c>
      <c r="AF28" s="435">
        <v>7.2900207620783548E-3</v>
      </c>
      <c r="AG28" s="435">
        <v>1.1166998202280036E-2</v>
      </c>
      <c r="AH28" s="435">
        <v>1.1500365118821878E-2</v>
      </c>
      <c r="AI28" s="435">
        <v>1.2993890476734986E-2</v>
      </c>
      <c r="AJ28" s="435">
        <v>6.0213646356693717E-3</v>
      </c>
      <c r="AK28" s="435">
        <v>6.413137849130085E-3</v>
      </c>
      <c r="AL28" s="435">
        <v>2.7786931411708432E-2</v>
      </c>
      <c r="AM28" s="435">
        <v>1.0611299509208218E-2</v>
      </c>
      <c r="AN28" s="439">
        <v>5.3169825391412859E-3</v>
      </c>
    </row>
    <row r="29" spans="1:40" ht="15.6" customHeight="1" x14ac:dyDescent="0.25">
      <c r="A29" s="55">
        <v>23</v>
      </c>
      <c r="B29" s="420" t="s">
        <v>59</v>
      </c>
      <c r="C29" s="421" t="s">
        <v>5</v>
      </c>
      <c r="D29" s="434">
        <v>1.4299582210849497E-3</v>
      </c>
      <c r="E29" s="435">
        <v>2.4990051179878264E-3</v>
      </c>
      <c r="F29" s="435">
        <v>2.6454361095211904E-3</v>
      </c>
      <c r="G29" s="435">
        <v>2.5485461262320717E-3</v>
      </c>
      <c r="H29" s="435">
        <v>2.5236576722161524E-3</v>
      </c>
      <c r="I29" s="435">
        <v>3.5230591310575587E-3</v>
      </c>
      <c r="J29" s="435">
        <v>7.5965519974667702E-4</v>
      </c>
      <c r="K29" s="435">
        <v>1.2424337070271174E-3</v>
      </c>
      <c r="L29" s="435">
        <v>1.6588480418323768E-3</v>
      </c>
      <c r="M29" s="435">
        <v>2.580785966835468E-3</v>
      </c>
      <c r="N29" s="435">
        <v>1.2291811456634034E-3</v>
      </c>
      <c r="O29" s="435">
        <v>1.2593723158727103E-3</v>
      </c>
      <c r="P29" s="435">
        <v>1.0373186989389004E-3</v>
      </c>
      <c r="Q29" s="435">
        <v>1.0946800955704606E-3</v>
      </c>
      <c r="R29" s="435">
        <v>1.4112668218881342E-3</v>
      </c>
      <c r="S29" s="435">
        <v>1.8212559880592166E-3</v>
      </c>
      <c r="T29" s="435">
        <v>9.5963350658193373E-4</v>
      </c>
      <c r="U29" s="435">
        <v>7.7597968313974745E-4</v>
      </c>
      <c r="V29" s="435">
        <v>9.5744667402066776E-4</v>
      </c>
      <c r="W29" s="435">
        <v>1.357051349582468E-3</v>
      </c>
      <c r="X29" s="435">
        <v>1.5927054921901964E-3</v>
      </c>
      <c r="Y29" s="435">
        <v>1.5103155180246823E-3</v>
      </c>
      <c r="Z29" s="435">
        <v>1.0613294887582261</v>
      </c>
      <c r="AA29" s="435">
        <v>1.0933535055819397E-2</v>
      </c>
      <c r="AB29" s="435">
        <v>3.1731595272168692E-3</v>
      </c>
      <c r="AC29" s="435">
        <v>1.9034589682904702E-3</v>
      </c>
      <c r="AD29" s="435">
        <v>7.2117336513841915E-4</v>
      </c>
      <c r="AE29" s="435">
        <v>5.2322067785296328E-3</v>
      </c>
      <c r="AF29" s="435">
        <v>2.3993049625130802E-3</v>
      </c>
      <c r="AG29" s="435">
        <v>4.2360913474300318E-3</v>
      </c>
      <c r="AH29" s="435">
        <v>7.8095502746789213E-3</v>
      </c>
      <c r="AI29" s="435">
        <v>5.2643193019192474E-3</v>
      </c>
      <c r="AJ29" s="435">
        <v>2.9330941144544071E-3</v>
      </c>
      <c r="AK29" s="435">
        <v>1.2730608438061273E-3</v>
      </c>
      <c r="AL29" s="435">
        <v>9.5934501769955622E-3</v>
      </c>
      <c r="AM29" s="435">
        <v>1.3401600937426406E-3</v>
      </c>
      <c r="AN29" s="439">
        <v>1.665034842570386E-3</v>
      </c>
    </row>
    <row r="30" spans="1:40" ht="15.6" customHeight="1" x14ac:dyDescent="0.25">
      <c r="A30" s="55">
        <v>24</v>
      </c>
      <c r="B30" s="420" t="s">
        <v>60</v>
      </c>
      <c r="C30" s="421" t="s">
        <v>6</v>
      </c>
      <c r="D30" s="434">
        <v>4.5764198010216295E-4</v>
      </c>
      <c r="E30" s="435">
        <v>1.3000492824178419E-3</v>
      </c>
      <c r="F30" s="435">
        <v>6.8349608210172181E-4</v>
      </c>
      <c r="G30" s="435">
        <v>4.0744646047308881E-4</v>
      </c>
      <c r="H30" s="435">
        <v>6.8083213638229069E-4</v>
      </c>
      <c r="I30" s="435">
        <v>1.3885474357933139E-3</v>
      </c>
      <c r="J30" s="435">
        <v>1.1327099712758234E-4</v>
      </c>
      <c r="K30" s="435">
        <v>3.4033668865411214E-4</v>
      </c>
      <c r="L30" s="435">
        <v>1.2182489613018941E-3</v>
      </c>
      <c r="M30" s="435">
        <v>4.9258214568630978E-4</v>
      </c>
      <c r="N30" s="435">
        <v>3.7051512675842209E-4</v>
      </c>
      <c r="O30" s="435">
        <v>3.3685423086315936E-4</v>
      </c>
      <c r="P30" s="435">
        <v>3.7521851331827588E-4</v>
      </c>
      <c r="Q30" s="435">
        <v>2.4708498825923552E-4</v>
      </c>
      <c r="R30" s="435">
        <v>6.2966107723836599E-4</v>
      </c>
      <c r="S30" s="435">
        <v>6.3625155723103801E-4</v>
      </c>
      <c r="T30" s="435">
        <v>3.0823258164439446E-4</v>
      </c>
      <c r="U30" s="435">
        <v>3.5224417350784187E-4</v>
      </c>
      <c r="V30" s="435">
        <v>3.0213649752850125E-4</v>
      </c>
      <c r="W30" s="435">
        <v>5.7925799007027198E-4</v>
      </c>
      <c r="X30" s="435">
        <v>9.5493756957138116E-4</v>
      </c>
      <c r="Y30" s="435">
        <v>4.8180704804787677E-3</v>
      </c>
      <c r="Z30" s="435">
        <v>1.2332589282075062E-3</v>
      </c>
      <c r="AA30" s="435">
        <v>1.0006020356140573</v>
      </c>
      <c r="AB30" s="435">
        <v>7.6220246416168404E-4</v>
      </c>
      <c r="AC30" s="435">
        <v>1.6284856032887224E-3</v>
      </c>
      <c r="AD30" s="435">
        <v>1.8376421437879374E-4</v>
      </c>
      <c r="AE30" s="435">
        <v>3.5307833956258671E-3</v>
      </c>
      <c r="AF30" s="435">
        <v>1.7555385117927829E-3</v>
      </c>
      <c r="AG30" s="435">
        <v>9.8171633165477154E-3</v>
      </c>
      <c r="AH30" s="435">
        <v>2.0496040808780985E-3</v>
      </c>
      <c r="AI30" s="435">
        <v>1.731101414311318E-3</v>
      </c>
      <c r="AJ30" s="435">
        <v>3.5219007410856504E-4</v>
      </c>
      <c r="AK30" s="435">
        <v>6.832016244192686E-4</v>
      </c>
      <c r="AL30" s="435">
        <v>5.8203291588122437E-3</v>
      </c>
      <c r="AM30" s="435">
        <v>4.5568979199310289E-4</v>
      </c>
      <c r="AN30" s="439">
        <v>4.7613458546014141E-3</v>
      </c>
    </row>
    <row r="31" spans="1:40" ht="15.6" customHeight="1" x14ac:dyDescent="0.25">
      <c r="A31" s="55">
        <v>25</v>
      </c>
      <c r="B31" s="420" t="s">
        <v>61</v>
      </c>
      <c r="C31" s="421" t="s">
        <v>98</v>
      </c>
      <c r="D31" s="434">
        <v>6.3424349734507252E-2</v>
      </c>
      <c r="E31" s="435">
        <v>1.7245060752693317E-2</v>
      </c>
      <c r="F31" s="435">
        <v>6.6869716190080836E-2</v>
      </c>
      <c r="G31" s="435">
        <v>6.98597346250453E-2</v>
      </c>
      <c r="H31" s="435">
        <v>7.4434019510297239E-2</v>
      </c>
      <c r="I31" s="435">
        <v>5.182321568485114E-2</v>
      </c>
      <c r="J31" s="435">
        <v>7.0946486005693367E-3</v>
      </c>
      <c r="K31" s="435">
        <v>5.6058566236710482E-2</v>
      </c>
      <c r="L31" s="435">
        <v>3.6739222590319802E-2</v>
      </c>
      <c r="M31" s="435">
        <v>2.5097937540188194E-2</v>
      </c>
      <c r="N31" s="435">
        <v>4.1141720866972972E-2</v>
      </c>
      <c r="O31" s="435">
        <v>3.3268637274667688E-2</v>
      </c>
      <c r="P31" s="435">
        <v>4.1927322999244281E-2</v>
      </c>
      <c r="Q31" s="435">
        <v>4.0171177971264856E-2</v>
      </c>
      <c r="R31" s="435">
        <v>5.3753003157604166E-2</v>
      </c>
      <c r="S31" s="435">
        <v>4.583606406739784E-2</v>
      </c>
      <c r="T31" s="435">
        <v>5.6720103087592622E-2</v>
      </c>
      <c r="U31" s="435">
        <v>4.6582972766019762E-2</v>
      </c>
      <c r="V31" s="435">
        <v>4.8818028038218317E-2</v>
      </c>
      <c r="W31" s="435">
        <v>5.8814347455511062E-2</v>
      </c>
      <c r="X31" s="435">
        <v>5.1010847484701367E-2</v>
      </c>
      <c r="Y31" s="435">
        <v>9.6072239307689617E-3</v>
      </c>
      <c r="Z31" s="435">
        <v>2.92906532261876E-2</v>
      </c>
      <c r="AA31" s="435">
        <v>2.119334835293403E-2</v>
      </c>
      <c r="AB31" s="435">
        <v>1.0123434793882482</v>
      </c>
      <c r="AC31" s="435">
        <v>9.8250976061379763E-3</v>
      </c>
      <c r="AD31" s="435">
        <v>3.441509494243124E-3</v>
      </c>
      <c r="AE31" s="435">
        <v>2.5154546301449518E-2</v>
      </c>
      <c r="AF31" s="435">
        <v>1.3990364433246213E-2</v>
      </c>
      <c r="AG31" s="435">
        <v>1.2048843239828492E-2</v>
      </c>
      <c r="AH31" s="435">
        <v>2.743785503055363E-2</v>
      </c>
      <c r="AI31" s="435">
        <v>4.1930706135684628E-2</v>
      </c>
      <c r="AJ31" s="435">
        <v>3.5634397982448093E-2</v>
      </c>
      <c r="AK31" s="435">
        <v>2.0137811508777352E-2</v>
      </c>
      <c r="AL31" s="435">
        <v>6.5697475051194512E-2</v>
      </c>
      <c r="AM31" s="435">
        <v>0.22022268212812024</v>
      </c>
      <c r="AN31" s="439">
        <v>8.2146287775382819E-3</v>
      </c>
    </row>
    <row r="32" spans="1:40" ht="15.6" customHeight="1" x14ac:dyDescent="0.25">
      <c r="A32" s="55">
        <v>26</v>
      </c>
      <c r="B32" s="420" t="s">
        <v>62</v>
      </c>
      <c r="C32" s="421" t="s">
        <v>7</v>
      </c>
      <c r="D32" s="434">
        <v>1.0245847900990514E-2</v>
      </c>
      <c r="E32" s="435">
        <v>4.9869959854197871E-2</v>
      </c>
      <c r="F32" s="435">
        <v>1.0597244414366942E-2</v>
      </c>
      <c r="G32" s="435">
        <v>2.0717961015035046E-2</v>
      </c>
      <c r="H32" s="435">
        <v>1.4144662757022064E-2</v>
      </c>
      <c r="I32" s="435">
        <v>1.092285994854951E-2</v>
      </c>
      <c r="J32" s="435">
        <v>4.4829293554366056E-3</v>
      </c>
      <c r="K32" s="435">
        <v>7.9654264431157605E-3</v>
      </c>
      <c r="L32" s="435">
        <v>1.5992467464379694E-2</v>
      </c>
      <c r="M32" s="435">
        <v>9.4069697642638114E-3</v>
      </c>
      <c r="N32" s="435">
        <v>1.2940833129922434E-2</v>
      </c>
      <c r="O32" s="435">
        <v>1.505988743202206E-2</v>
      </c>
      <c r="P32" s="435">
        <v>9.005191424185599E-3</v>
      </c>
      <c r="Q32" s="435">
        <v>1.0343225767444199E-2</v>
      </c>
      <c r="R32" s="435">
        <v>1.2716551485419949E-2</v>
      </c>
      <c r="S32" s="435">
        <v>9.7191782988790189E-3</v>
      </c>
      <c r="T32" s="435">
        <v>1.0079556701830895E-2</v>
      </c>
      <c r="U32" s="435">
        <v>1.1953067517431224E-2</v>
      </c>
      <c r="V32" s="435">
        <v>8.9434615696918403E-3</v>
      </c>
      <c r="W32" s="435">
        <v>2.7803196279725991E-2</v>
      </c>
      <c r="X32" s="435">
        <v>1.3892264477654133E-2</v>
      </c>
      <c r="Y32" s="435">
        <v>1.9477103020578968E-2</v>
      </c>
      <c r="Z32" s="435">
        <v>2.4176611560736E-2</v>
      </c>
      <c r="AA32" s="435">
        <v>3.3736252370602939E-2</v>
      </c>
      <c r="AB32" s="435">
        <v>2.1543200096677283E-2</v>
      </c>
      <c r="AC32" s="435">
        <v>1.0712594768781172</v>
      </c>
      <c r="AD32" s="435">
        <v>6.9399107569149091E-2</v>
      </c>
      <c r="AE32" s="435">
        <v>3.1128786728834498E-2</v>
      </c>
      <c r="AF32" s="435">
        <v>9.9441249683684986E-3</v>
      </c>
      <c r="AG32" s="435">
        <v>1.5877754860296044E-2</v>
      </c>
      <c r="AH32" s="435">
        <v>1.0483620196353129E-2</v>
      </c>
      <c r="AI32" s="435">
        <v>1.0367466369210283E-2</v>
      </c>
      <c r="AJ32" s="435">
        <v>2.6048826406640333E-2</v>
      </c>
      <c r="AK32" s="435">
        <v>1.2425471611075444E-2</v>
      </c>
      <c r="AL32" s="435">
        <v>1.6275375906856366E-2</v>
      </c>
      <c r="AM32" s="435">
        <v>9.2745865343898705E-3</v>
      </c>
      <c r="AN32" s="439">
        <v>3.3937342826131582E-2</v>
      </c>
    </row>
    <row r="33" spans="1:40" ht="15.6" customHeight="1" x14ac:dyDescent="0.25">
      <c r="A33" s="55">
        <v>27</v>
      </c>
      <c r="B33" s="420" t="s">
        <v>63</v>
      </c>
      <c r="C33" s="421" t="s">
        <v>99</v>
      </c>
      <c r="D33" s="434">
        <v>6.2554141370952804E-3</v>
      </c>
      <c r="E33" s="435">
        <v>1.3383870296305091E-2</v>
      </c>
      <c r="F33" s="435">
        <v>8.8326844476857014E-3</v>
      </c>
      <c r="G33" s="435">
        <v>8.5594626859962428E-3</v>
      </c>
      <c r="H33" s="435">
        <v>8.2152380320113152E-3</v>
      </c>
      <c r="I33" s="435">
        <v>8.2792509272303551E-3</v>
      </c>
      <c r="J33" s="435">
        <v>1.6612907913092143E-3</v>
      </c>
      <c r="K33" s="435">
        <v>8.3843884281369456E-3</v>
      </c>
      <c r="L33" s="435">
        <v>8.8407295564910341E-3</v>
      </c>
      <c r="M33" s="435">
        <v>4.9454399063822516E-3</v>
      </c>
      <c r="N33" s="435">
        <v>6.4951264251621316E-3</v>
      </c>
      <c r="O33" s="435">
        <v>7.7597281899359936E-3</v>
      </c>
      <c r="P33" s="435">
        <v>7.8417591128499709E-3</v>
      </c>
      <c r="Q33" s="435">
        <v>6.9123536083770401E-3</v>
      </c>
      <c r="R33" s="435">
        <v>6.4845614654451388E-3</v>
      </c>
      <c r="S33" s="435">
        <v>5.4563140724890689E-3</v>
      </c>
      <c r="T33" s="435">
        <v>6.5767100731630324E-3</v>
      </c>
      <c r="U33" s="435">
        <v>6.9346259102984545E-3</v>
      </c>
      <c r="V33" s="435">
        <v>5.1619060958113068E-3</v>
      </c>
      <c r="W33" s="435">
        <v>9.5394803254743518E-3</v>
      </c>
      <c r="X33" s="435">
        <v>1.0824404254780946E-2</v>
      </c>
      <c r="Y33" s="435">
        <v>1.1299766531058748E-2</v>
      </c>
      <c r="Z33" s="435">
        <v>7.749646659040931E-3</v>
      </c>
      <c r="AA33" s="435">
        <v>6.8948418427477029E-3</v>
      </c>
      <c r="AB33" s="435">
        <v>3.7760266596561738E-2</v>
      </c>
      <c r="AC33" s="435">
        <v>2.2669588103334543E-2</v>
      </c>
      <c r="AD33" s="435">
        <v>1.0517181401926312</v>
      </c>
      <c r="AE33" s="435">
        <v>3.325636119035575E-2</v>
      </c>
      <c r="AF33" s="435">
        <v>3.407924835650613E-2</v>
      </c>
      <c r="AG33" s="435">
        <v>6.5854190605172183E-3</v>
      </c>
      <c r="AH33" s="435">
        <v>1.9652990062805999E-2</v>
      </c>
      <c r="AI33" s="435">
        <v>2.3050550527571812E-2</v>
      </c>
      <c r="AJ33" s="435">
        <v>2.1414198550879313E-2</v>
      </c>
      <c r="AK33" s="435">
        <v>1.6262654818186471E-2</v>
      </c>
      <c r="AL33" s="435">
        <v>4.455437543550269E-2</v>
      </c>
      <c r="AM33" s="435">
        <v>1.0974320343799561E-2</v>
      </c>
      <c r="AN33" s="439">
        <v>2.262813584207151E-2</v>
      </c>
    </row>
    <row r="34" spans="1:40" ht="15.6" customHeight="1" x14ac:dyDescent="0.25">
      <c r="A34" s="55">
        <v>28</v>
      </c>
      <c r="B34" s="420" t="s">
        <v>64</v>
      </c>
      <c r="C34" s="421" t="s">
        <v>100</v>
      </c>
      <c r="D34" s="434">
        <v>6.4640366678102093E-2</v>
      </c>
      <c r="E34" s="435">
        <v>0.20168865246187026</v>
      </c>
      <c r="F34" s="435">
        <v>5.0557407919455996E-2</v>
      </c>
      <c r="G34" s="435">
        <v>3.0398615163936861E-2</v>
      </c>
      <c r="H34" s="435">
        <v>4.8945971046704791E-2</v>
      </c>
      <c r="I34" s="435">
        <v>3.0889122977995967E-2</v>
      </c>
      <c r="J34" s="435">
        <v>2.0015518528520775E-2</v>
      </c>
      <c r="K34" s="435">
        <v>2.28973390582707E-2</v>
      </c>
      <c r="L34" s="435">
        <v>6.0610792372419113E-2</v>
      </c>
      <c r="M34" s="435">
        <v>3.3653537426589962E-2</v>
      </c>
      <c r="N34" s="435">
        <v>3.9572545265017266E-2</v>
      </c>
      <c r="O34" s="435">
        <v>3.3279315439911569E-2</v>
      </c>
      <c r="P34" s="435">
        <v>2.5218416812531425E-2</v>
      </c>
      <c r="Q34" s="435">
        <v>2.4114878606020799E-2</v>
      </c>
      <c r="R34" s="435">
        <v>3.015675946010243E-2</v>
      </c>
      <c r="S34" s="435">
        <v>2.1278727824266954E-2</v>
      </c>
      <c r="T34" s="435">
        <v>2.8519589322293613E-2</v>
      </c>
      <c r="U34" s="435">
        <v>2.5816575469944373E-2</v>
      </c>
      <c r="V34" s="435">
        <v>2.8495176400528507E-2</v>
      </c>
      <c r="W34" s="435">
        <v>8.9424069894798799E-2</v>
      </c>
      <c r="X34" s="435">
        <v>4.5027231538971209E-2</v>
      </c>
      <c r="Y34" s="435">
        <v>3.7550419030463592E-2</v>
      </c>
      <c r="Z34" s="435">
        <v>3.4842121991040996E-2</v>
      </c>
      <c r="AA34" s="435">
        <v>7.0862863268556495E-2</v>
      </c>
      <c r="AB34" s="435">
        <v>4.7334496116050159E-2</v>
      </c>
      <c r="AC34" s="435">
        <v>3.5764924266242192E-2</v>
      </c>
      <c r="AD34" s="435">
        <v>6.163368122207886E-3</v>
      </c>
      <c r="AE34" s="435">
        <v>1.1111531057705797</v>
      </c>
      <c r="AF34" s="435">
        <v>2.5328582969760354E-2</v>
      </c>
      <c r="AG34" s="435">
        <v>3.1302893785754668E-2</v>
      </c>
      <c r="AH34" s="435">
        <v>3.0423729770886566E-2</v>
      </c>
      <c r="AI34" s="435">
        <v>1.9835903111034038E-2</v>
      </c>
      <c r="AJ34" s="435">
        <v>3.9657878934203097E-2</v>
      </c>
      <c r="AK34" s="435">
        <v>1.7199329279899037E-2</v>
      </c>
      <c r="AL34" s="435">
        <v>3.7072925728769808E-2</v>
      </c>
      <c r="AM34" s="435">
        <v>7.2738003927454803E-2</v>
      </c>
      <c r="AN34" s="439">
        <v>4.9766446877438981E-2</v>
      </c>
    </row>
    <row r="35" spans="1:40" ht="15.6" customHeight="1" x14ac:dyDescent="0.25">
      <c r="A35" s="55">
        <v>29</v>
      </c>
      <c r="B35" s="420" t="s">
        <v>65</v>
      </c>
      <c r="C35" s="421" t="s">
        <v>101</v>
      </c>
      <c r="D35" s="434">
        <v>5.7197788441247953E-3</v>
      </c>
      <c r="E35" s="435">
        <v>8.2394746267174281E-3</v>
      </c>
      <c r="F35" s="435">
        <v>6.501814347357123E-3</v>
      </c>
      <c r="G35" s="435">
        <v>6.1497848521026603E-3</v>
      </c>
      <c r="H35" s="435">
        <v>6.0741568982317111E-3</v>
      </c>
      <c r="I35" s="435">
        <v>1.0478809673193156E-2</v>
      </c>
      <c r="J35" s="435">
        <v>1.2049258502376523E-3</v>
      </c>
      <c r="K35" s="435">
        <v>5.8237824436642872E-3</v>
      </c>
      <c r="L35" s="435">
        <v>7.9568486074633859E-3</v>
      </c>
      <c r="M35" s="435">
        <v>4.2885253524081665E-3</v>
      </c>
      <c r="N35" s="435">
        <v>4.8562128098668701E-3</v>
      </c>
      <c r="O35" s="435">
        <v>6.2657160645724977E-3</v>
      </c>
      <c r="P35" s="435">
        <v>8.1900628399416836E-3</v>
      </c>
      <c r="Q35" s="435">
        <v>7.2750751516920059E-3</v>
      </c>
      <c r="R35" s="435">
        <v>7.8480472853823501E-3</v>
      </c>
      <c r="S35" s="435">
        <v>6.9399511991582096E-3</v>
      </c>
      <c r="T35" s="435">
        <v>9.403157634323393E-3</v>
      </c>
      <c r="U35" s="435">
        <v>1.8831200807595778E-2</v>
      </c>
      <c r="V35" s="435">
        <v>5.3783175052771201E-3</v>
      </c>
      <c r="W35" s="435">
        <v>7.8422538104740234E-3</v>
      </c>
      <c r="X35" s="435">
        <v>9.9818185767871874E-3</v>
      </c>
      <c r="Y35" s="435">
        <v>1.0132250322280904E-2</v>
      </c>
      <c r="Z35" s="435">
        <v>3.1353479838342906E-2</v>
      </c>
      <c r="AA35" s="435">
        <v>9.8889900570886136E-3</v>
      </c>
      <c r="AB35" s="435">
        <v>2.3313613567184949E-2</v>
      </c>
      <c r="AC35" s="435">
        <v>3.5023179046946226E-2</v>
      </c>
      <c r="AD35" s="435">
        <v>5.0817727183065748E-3</v>
      </c>
      <c r="AE35" s="435">
        <v>1.1307911927874757E-2</v>
      </c>
      <c r="AF35" s="435">
        <v>1.0881035518363986</v>
      </c>
      <c r="AG35" s="435">
        <v>1.7804087445367246E-2</v>
      </c>
      <c r="AH35" s="435">
        <v>2.8562807860438692E-2</v>
      </c>
      <c r="AI35" s="435">
        <v>9.9159574256501778E-3</v>
      </c>
      <c r="AJ35" s="435">
        <v>3.5878743964931049E-2</v>
      </c>
      <c r="AK35" s="435">
        <v>3.9512356025713014E-2</v>
      </c>
      <c r="AL35" s="435">
        <v>1.5272347139302943E-2</v>
      </c>
      <c r="AM35" s="435">
        <v>6.6353609111290375E-3</v>
      </c>
      <c r="AN35" s="439">
        <v>2.6155486393615434E-2</v>
      </c>
    </row>
    <row r="36" spans="1:40" ht="15.6" customHeight="1" x14ac:dyDescent="0.25">
      <c r="A36" s="55">
        <v>30</v>
      </c>
      <c r="B36" s="420" t="s">
        <v>66</v>
      </c>
      <c r="C36" s="421" t="s">
        <v>8</v>
      </c>
      <c r="D36" s="434">
        <v>5.537190279520229E-4</v>
      </c>
      <c r="E36" s="435">
        <v>6.2684694713595291E-4</v>
      </c>
      <c r="F36" s="435">
        <v>3.7459341145971721E-4</v>
      </c>
      <c r="G36" s="435">
        <v>2.2834778787974991E-4</v>
      </c>
      <c r="H36" s="435">
        <v>2.9726683779103503E-4</v>
      </c>
      <c r="I36" s="435">
        <v>1.5656825168353721E-4</v>
      </c>
      <c r="J36" s="435">
        <v>9.0071854810679365E-5</v>
      </c>
      <c r="K36" s="435">
        <v>2.4579206337230024E-4</v>
      </c>
      <c r="L36" s="435">
        <v>7.6784192749637941E-4</v>
      </c>
      <c r="M36" s="435">
        <v>6.6113625158524916E-4</v>
      </c>
      <c r="N36" s="435">
        <v>3.4059955775923932E-4</v>
      </c>
      <c r="O36" s="435">
        <v>5.4133622276170265E-4</v>
      </c>
      <c r="P36" s="435">
        <v>6.6847812535453775E-4</v>
      </c>
      <c r="Q36" s="435">
        <v>4.6437628028558073E-4</v>
      </c>
      <c r="R36" s="435">
        <v>2.5674017463617438E-4</v>
      </c>
      <c r="S36" s="435">
        <v>1.11745424862363E-4</v>
      </c>
      <c r="T36" s="435">
        <v>4.4469793889586652E-4</v>
      </c>
      <c r="U36" s="435">
        <v>2.8277276357301844E-4</v>
      </c>
      <c r="V36" s="435">
        <v>1.6982462380839505E-4</v>
      </c>
      <c r="W36" s="435">
        <v>2.2967217260739514E-4</v>
      </c>
      <c r="X36" s="435">
        <v>1.0975339278366588E-3</v>
      </c>
      <c r="Y36" s="435">
        <v>3.027608393077212E-4</v>
      </c>
      <c r="Z36" s="435">
        <v>7.3177800218537762E-4</v>
      </c>
      <c r="AA36" s="435">
        <v>4.5087372966652633E-4</v>
      </c>
      <c r="AB36" s="435">
        <v>3.8871522526251202E-4</v>
      </c>
      <c r="AC36" s="435">
        <v>7.931799835330872E-4</v>
      </c>
      <c r="AD36" s="435">
        <v>3.1965912145376216E-4</v>
      </c>
      <c r="AE36" s="435">
        <v>3.8622228189225545E-4</v>
      </c>
      <c r="AF36" s="435">
        <v>3.5593217644351132E-4</v>
      </c>
      <c r="AG36" s="435">
        <v>1.0000833801819597</v>
      </c>
      <c r="AH36" s="435">
        <v>3.1616687760855597E-4</v>
      </c>
      <c r="AI36" s="435">
        <v>2.3040339900891744E-4</v>
      </c>
      <c r="AJ36" s="435">
        <v>8.9886774817955512E-4</v>
      </c>
      <c r="AK36" s="435">
        <v>3.1074960940477998E-4</v>
      </c>
      <c r="AL36" s="435">
        <v>2.9443497778214523E-4</v>
      </c>
      <c r="AM36" s="435">
        <v>1.8810222594028126E-4</v>
      </c>
      <c r="AN36" s="439">
        <v>0.10158273075781471</v>
      </c>
    </row>
    <row r="37" spans="1:40" ht="15.6" customHeight="1" x14ac:dyDescent="0.25">
      <c r="A37" s="55">
        <v>31</v>
      </c>
      <c r="B37" s="420" t="s">
        <v>67</v>
      </c>
      <c r="C37" s="421" t="s">
        <v>102</v>
      </c>
      <c r="D37" s="434">
        <v>1.8965307571546886E-4</v>
      </c>
      <c r="E37" s="435">
        <v>8.216051564451486E-4</v>
      </c>
      <c r="F37" s="435">
        <v>3.7981963068796267E-4</v>
      </c>
      <c r="G37" s="435">
        <v>1.4866666667125598E-4</v>
      </c>
      <c r="H37" s="435">
        <v>3.2642021435809872E-4</v>
      </c>
      <c r="I37" s="435">
        <v>4.7500303019897265E-4</v>
      </c>
      <c r="J37" s="435">
        <v>5.4969710389959756E-5</v>
      </c>
      <c r="K37" s="435">
        <v>2.9628644271731316E-4</v>
      </c>
      <c r="L37" s="435">
        <v>8.3642574958109198E-4</v>
      </c>
      <c r="M37" s="435">
        <v>2.68720910767545E-4</v>
      </c>
      <c r="N37" s="435">
        <v>2.1106062612301322E-4</v>
      </c>
      <c r="O37" s="435">
        <v>4.6330005106910076E-4</v>
      </c>
      <c r="P37" s="435">
        <v>1.0939273592417945E-3</v>
      </c>
      <c r="Q37" s="435">
        <v>5.1225185065915176E-4</v>
      </c>
      <c r="R37" s="435">
        <v>5.7151329966785873E-4</v>
      </c>
      <c r="S37" s="435">
        <v>1.4916867968441439E-3</v>
      </c>
      <c r="T37" s="435">
        <v>1.3259078858856503E-3</v>
      </c>
      <c r="U37" s="435">
        <v>1.3788314789226362E-3</v>
      </c>
      <c r="V37" s="435">
        <v>4.1337258478406309E-4</v>
      </c>
      <c r="W37" s="435">
        <v>2.8201728551803751E-4</v>
      </c>
      <c r="X37" s="435">
        <v>3.965290126699093E-4</v>
      </c>
      <c r="Y37" s="435">
        <v>7.8343370688033838E-4</v>
      </c>
      <c r="Z37" s="435">
        <v>4.6243810309907379E-4</v>
      </c>
      <c r="AA37" s="435">
        <v>4.5216438699930279E-4</v>
      </c>
      <c r="AB37" s="435">
        <v>4.4009536959156953E-4</v>
      </c>
      <c r="AC37" s="435">
        <v>5.1143180463243405E-4</v>
      </c>
      <c r="AD37" s="435">
        <v>7.9624960578671423E-5</v>
      </c>
      <c r="AE37" s="435">
        <v>1.4198328550530178E-3</v>
      </c>
      <c r="AF37" s="435">
        <v>5.3729831859890215E-3</v>
      </c>
      <c r="AG37" s="435">
        <v>2.8334663960367538E-4</v>
      </c>
      <c r="AH37" s="435">
        <v>1.0002640418006084</v>
      </c>
      <c r="AI37" s="435">
        <v>2.4039114351179038E-4</v>
      </c>
      <c r="AJ37" s="435">
        <v>3.0396905341251233E-4</v>
      </c>
      <c r="AK37" s="435">
        <v>8.1832371829212839E-4</v>
      </c>
      <c r="AL37" s="435">
        <v>7.8185118022565674E-4</v>
      </c>
      <c r="AM37" s="435">
        <v>2.3086731590012024E-4</v>
      </c>
      <c r="AN37" s="439">
        <v>2.5524836562854951E-3</v>
      </c>
    </row>
    <row r="38" spans="1:40" ht="15.6" customHeight="1" x14ac:dyDescent="0.25">
      <c r="A38" s="55">
        <v>32</v>
      </c>
      <c r="B38" s="420" t="s">
        <v>68</v>
      </c>
      <c r="C38" s="421" t="s">
        <v>103</v>
      </c>
      <c r="D38" s="434">
        <v>4.6446755176830163E-5</v>
      </c>
      <c r="E38" s="435">
        <v>1.3667571608430869E-4</v>
      </c>
      <c r="F38" s="435">
        <v>3.7918612045310489E-5</v>
      </c>
      <c r="G38" s="435">
        <v>2.5983955421078615E-5</v>
      </c>
      <c r="H38" s="435">
        <v>3.831619082811779E-5</v>
      </c>
      <c r="I38" s="435">
        <v>3.2762008855854962E-5</v>
      </c>
      <c r="J38" s="435">
        <v>1.3896018166443612E-5</v>
      </c>
      <c r="K38" s="435">
        <v>2.0369418765687621E-5</v>
      </c>
      <c r="L38" s="435">
        <v>4.5512760957530102E-5</v>
      </c>
      <c r="M38" s="435">
        <v>2.7570746509136112E-5</v>
      </c>
      <c r="N38" s="435">
        <v>2.9871179676464922E-5</v>
      </c>
      <c r="O38" s="435">
        <v>2.6849111156647729E-5</v>
      </c>
      <c r="P38" s="435">
        <v>2.2371367634740362E-5</v>
      </c>
      <c r="Q38" s="435">
        <v>2.0894099455711943E-5</v>
      </c>
      <c r="R38" s="435">
        <v>2.5127118775695312E-5</v>
      </c>
      <c r="S38" s="435">
        <v>1.8962165537822401E-5</v>
      </c>
      <c r="T38" s="435">
        <v>2.4633738775292657E-5</v>
      </c>
      <c r="U38" s="435">
        <v>2.5261069599834675E-5</v>
      </c>
      <c r="V38" s="435">
        <v>2.2816971867716715E-5</v>
      </c>
      <c r="W38" s="435">
        <v>6.7401739870093306E-5</v>
      </c>
      <c r="X38" s="435">
        <v>3.8629948762799382E-5</v>
      </c>
      <c r="Y38" s="435">
        <v>3.1795063337780248E-5</v>
      </c>
      <c r="Z38" s="435">
        <v>1.3331974727977253E-4</v>
      </c>
      <c r="AA38" s="435">
        <v>5.4382267092098183E-5</v>
      </c>
      <c r="AB38" s="435">
        <v>6.0146467066983149E-5</v>
      </c>
      <c r="AC38" s="435">
        <v>1.4796541065284922E-4</v>
      </c>
      <c r="AD38" s="435">
        <v>2.5044473434588194E-5</v>
      </c>
      <c r="AE38" s="435">
        <v>7.0640042299786551E-4</v>
      </c>
      <c r="AF38" s="435">
        <v>3.209433215265155E-4</v>
      </c>
      <c r="AG38" s="435">
        <v>4.4384784465359961E-5</v>
      </c>
      <c r="AH38" s="435">
        <v>5.0650493115780378E-5</v>
      </c>
      <c r="AI38" s="435">
        <v>1.0152725845232766</v>
      </c>
      <c r="AJ38" s="435">
        <v>4.7672769233597603E-5</v>
      </c>
      <c r="AK38" s="435">
        <v>4.9112844858786941E-5</v>
      </c>
      <c r="AL38" s="435">
        <v>3.4455094418019719E-4</v>
      </c>
      <c r="AM38" s="435">
        <v>5.4003262450733344E-5</v>
      </c>
      <c r="AN38" s="439">
        <v>1.7218011361511736E-4</v>
      </c>
    </row>
    <row r="39" spans="1:40" ht="15.6" customHeight="1" x14ac:dyDescent="0.25">
      <c r="A39" s="55">
        <v>33</v>
      </c>
      <c r="B39" s="420" t="s">
        <v>69</v>
      </c>
      <c r="C39" s="421" t="s">
        <v>240</v>
      </c>
      <c r="D39" s="434">
        <v>2.7105111297904133E-3</v>
      </c>
      <c r="E39" s="435">
        <v>2.4962144198681997E-3</v>
      </c>
      <c r="F39" s="435">
        <v>1.6005665524845409E-3</v>
      </c>
      <c r="G39" s="435">
        <v>1.2090024063239728E-3</v>
      </c>
      <c r="H39" s="435">
        <v>8.1483601737798272E-4</v>
      </c>
      <c r="I39" s="435">
        <v>1.3653349276365539E-3</v>
      </c>
      <c r="J39" s="435">
        <v>2.5291569392739367E-4</v>
      </c>
      <c r="K39" s="435">
        <v>7.3580674286090179E-4</v>
      </c>
      <c r="L39" s="435">
        <v>9.5311088603683208E-4</v>
      </c>
      <c r="M39" s="435">
        <v>9.7400704379809995E-4</v>
      </c>
      <c r="N39" s="435">
        <v>1.427962290409177E-3</v>
      </c>
      <c r="O39" s="435">
        <v>5.7750791036244482E-4</v>
      </c>
      <c r="P39" s="435">
        <v>2.3178890258469913E-3</v>
      </c>
      <c r="Q39" s="435">
        <v>8.2978511380535239E-4</v>
      </c>
      <c r="R39" s="435">
        <v>7.7450617519666544E-4</v>
      </c>
      <c r="S39" s="435">
        <v>5.6743791838088388E-4</v>
      </c>
      <c r="T39" s="435">
        <v>5.7826020612667837E-4</v>
      </c>
      <c r="U39" s="435">
        <v>4.1472541035869663E-4</v>
      </c>
      <c r="V39" s="435">
        <v>3.7646043644905589E-4</v>
      </c>
      <c r="W39" s="435">
        <v>1.2186146285516203E-3</v>
      </c>
      <c r="X39" s="435">
        <v>1.1976746436742547E-3</v>
      </c>
      <c r="Y39" s="435">
        <v>2.273992959072811E-3</v>
      </c>
      <c r="Z39" s="435">
        <v>6.7235544801639647E-3</v>
      </c>
      <c r="AA39" s="435">
        <v>2.2553126788098926E-3</v>
      </c>
      <c r="AB39" s="435">
        <v>8.4884042843440526E-4</v>
      </c>
      <c r="AC39" s="435">
        <v>3.5530041100933461E-3</v>
      </c>
      <c r="AD39" s="435">
        <v>5.2369336057322329E-4</v>
      </c>
      <c r="AE39" s="435">
        <v>1.6414597245366321E-3</v>
      </c>
      <c r="AF39" s="435">
        <v>1.3307582724676015E-3</v>
      </c>
      <c r="AG39" s="435">
        <v>3.3453490735680129E-4</v>
      </c>
      <c r="AH39" s="435">
        <v>3.5774475616160016E-3</v>
      </c>
      <c r="AI39" s="435">
        <v>1.3065683789526441E-3</v>
      </c>
      <c r="AJ39" s="435">
        <v>1.0003766867547406</v>
      </c>
      <c r="AK39" s="435">
        <v>2.0417171604857312E-3</v>
      </c>
      <c r="AL39" s="435">
        <v>2.4786605735330814E-3</v>
      </c>
      <c r="AM39" s="435">
        <v>4.3801254002621292E-4</v>
      </c>
      <c r="AN39" s="439">
        <v>5.4623607973471814E-4</v>
      </c>
    </row>
    <row r="40" spans="1:40" ht="15.6" customHeight="1" x14ac:dyDescent="0.25">
      <c r="A40" s="55">
        <v>34</v>
      </c>
      <c r="B40" s="420" t="s">
        <v>70</v>
      </c>
      <c r="C40" s="421" t="s">
        <v>241</v>
      </c>
      <c r="D40" s="434">
        <v>3.6457137115095524E-2</v>
      </c>
      <c r="E40" s="435">
        <v>6.3792573962101543E-2</v>
      </c>
      <c r="F40" s="435">
        <v>5.3895717589845994E-2</v>
      </c>
      <c r="G40" s="435">
        <v>4.3036473836337762E-2</v>
      </c>
      <c r="H40" s="435">
        <v>4.202480677753305E-2</v>
      </c>
      <c r="I40" s="435">
        <v>7.1730752396995986E-2</v>
      </c>
      <c r="J40" s="435">
        <v>9.8572849317946302E-3</v>
      </c>
      <c r="K40" s="435">
        <v>5.6062506411977159E-2</v>
      </c>
      <c r="L40" s="435">
        <v>7.0274849387552449E-2</v>
      </c>
      <c r="M40" s="435">
        <v>2.7811984377720353E-2</v>
      </c>
      <c r="N40" s="435">
        <v>4.1124357724336306E-2</v>
      </c>
      <c r="O40" s="435">
        <v>4.2079217594611591E-2</v>
      </c>
      <c r="P40" s="435">
        <v>6.3591143235076877E-2</v>
      </c>
      <c r="Q40" s="435">
        <v>4.7494591318276401E-2</v>
      </c>
      <c r="R40" s="435">
        <v>5.0780746940415011E-2</v>
      </c>
      <c r="S40" s="435">
        <v>6.1094707575657513E-2</v>
      </c>
      <c r="T40" s="435">
        <v>5.5027871929011686E-2</v>
      </c>
      <c r="U40" s="435">
        <v>5.4562210833590814E-2</v>
      </c>
      <c r="V40" s="435">
        <v>5.2005692607954554E-2</v>
      </c>
      <c r="W40" s="435">
        <v>5.8265752562499794E-2</v>
      </c>
      <c r="X40" s="435">
        <v>0.1052040447318567</v>
      </c>
      <c r="Y40" s="435">
        <v>7.5275536492691295E-2</v>
      </c>
      <c r="Z40" s="435">
        <v>0.19733850572593903</v>
      </c>
      <c r="AA40" s="435">
        <v>7.5946032782544873E-2</v>
      </c>
      <c r="AB40" s="435">
        <v>8.3263865064979584E-2</v>
      </c>
      <c r="AC40" s="435">
        <v>0.12951033938303835</v>
      </c>
      <c r="AD40" s="435">
        <v>3.6254988335505091E-2</v>
      </c>
      <c r="AE40" s="435">
        <v>0.13150272620908371</v>
      </c>
      <c r="AF40" s="435">
        <v>0.1698807202081242</v>
      </c>
      <c r="AG40" s="435">
        <v>8.9640702803341257E-2</v>
      </c>
      <c r="AH40" s="435">
        <v>0.11259447214252409</v>
      </c>
      <c r="AI40" s="435">
        <v>5.5492912604262909E-2</v>
      </c>
      <c r="AJ40" s="435">
        <v>8.5633388283644238E-2</v>
      </c>
      <c r="AK40" s="435">
        <v>1.1450864164753176</v>
      </c>
      <c r="AL40" s="435">
        <v>5.3599586284508109E-2</v>
      </c>
      <c r="AM40" s="435">
        <v>3.3106551437831276E-2</v>
      </c>
      <c r="AN40" s="439">
        <v>5.0655876492243075E-2</v>
      </c>
    </row>
    <row r="41" spans="1:40" ht="15.6" customHeight="1" x14ac:dyDescent="0.25">
      <c r="A41" s="55">
        <v>35</v>
      </c>
      <c r="B41" s="420" t="s">
        <v>71</v>
      </c>
      <c r="C41" s="421" t="s">
        <v>242</v>
      </c>
      <c r="D41" s="434">
        <v>1.3657794642615091E-3</v>
      </c>
      <c r="E41" s="435">
        <v>4.6701921510589723E-4</v>
      </c>
      <c r="F41" s="435">
        <v>4.8896317703458298E-4</v>
      </c>
      <c r="G41" s="435">
        <v>2.9713253451003549E-4</v>
      </c>
      <c r="H41" s="435">
        <v>2.7590306114967471E-4</v>
      </c>
      <c r="I41" s="435">
        <v>3.9164407017648579E-4</v>
      </c>
      <c r="J41" s="435">
        <v>7.8950568967941671E-5</v>
      </c>
      <c r="K41" s="435">
        <v>2.6481683663811222E-4</v>
      </c>
      <c r="L41" s="435">
        <v>7.5007605540049638E-4</v>
      </c>
      <c r="M41" s="435">
        <v>1.8964645800842537E-4</v>
      </c>
      <c r="N41" s="435">
        <v>2.2424189750091115E-4</v>
      </c>
      <c r="O41" s="435">
        <v>2.5465539729586494E-4</v>
      </c>
      <c r="P41" s="435">
        <v>3.3819164954234195E-4</v>
      </c>
      <c r="Q41" s="435">
        <v>2.6187425674627126E-4</v>
      </c>
      <c r="R41" s="435">
        <v>2.8469463174068287E-4</v>
      </c>
      <c r="S41" s="435">
        <v>4.1583534011992282E-4</v>
      </c>
      <c r="T41" s="435">
        <v>3.223852512496011E-4</v>
      </c>
      <c r="U41" s="435">
        <v>3.5972079247117761E-4</v>
      </c>
      <c r="V41" s="435">
        <v>2.6690623970264252E-4</v>
      </c>
      <c r="W41" s="435">
        <v>3.7868580295318335E-4</v>
      </c>
      <c r="X41" s="435">
        <v>5.4071964767640301E-4</v>
      </c>
      <c r="Y41" s="435">
        <v>3.0978032291986056E-4</v>
      </c>
      <c r="Z41" s="435">
        <v>9.3938960345219653E-4</v>
      </c>
      <c r="AA41" s="435">
        <v>3.1131826351212465E-4</v>
      </c>
      <c r="AB41" s="435">
        <v>8.1395498724444351E-4</v>
      </c>
      <c r="AC41" s="435">
        <v>6.70562543251239E-4</v>
      </c>
      <c r="AD41" s="435">
        <v>6.9798399980009146E-4</v>
      </c>
      <c r="AE41" s="435">
        <v>8.8281295017671917E-4</v>
      </c>
      <c r="AF41" s="435">
        <v>5.9538294097329619E-3</v>
      </c>
      <c r="AG41" s="435">
        <v>5.7172731459753884E-4</v>
      </c>
      <c r="AH41" s="435">
        <v>6.4737823895565857E-3</v>
      </c>
      <c r="AI41" s="435">
        <v>1.6592773546583579E-2</v>
      </c>
      <c r="AJ41" s="435">
        <v>2.0850495951115497E-3</v>
      </c>
      <c r="AK41" s="435">
        <v>2.159432586054773E-3</v>
      </c>
      <c r="AL41" s="435">
        <v>1.0087601686027108</v>
      </c>
      <c r="AM41" s="435">
        <v>2.7127749383468614E-4</v>
      </c>
      <c r="AN41" s="439">
        <v>2.7299369974643239E-3</v>
      </c>
    </row>
    <row r="42" spans="1:40" ht="15.6" customHeight="1" x14ac:dyDescent="0.25">
      <c r="A42" s="55">
        <v>36</v>
      </c>
      <c r="B42" s="420" t="s">
        <v>72</v>
      </c>
      <c r="C42" s="421" t="s">
        <v>243</v>
      </c>
      <c r="D42" s="434">
        <v>8.2996031726640599E-4</v>
      </c>
      <c r="E42" s="435">
        <v>1.8741090291309651E-3</v>
      </c>
      <c r="F42" s="435">
        <v>1.2756208808141342E-3</v>
      </c>
      <c r="G42" s="435">
        <v>1.4438697663226873E-3</v>
      </c>
      <c r="H42" s="435">
        <v>1.222468846295438E-3</v>
      </c>
      <c r="I42" s="435">
        <v>1.1179611500233607E-3</v>
      </c>
      <c r="J42" s="435">
        <v>1.2494646797182581E-4</v>
      </c>
      <c r="K42" s="435">
        <v>5.1890856431235867E-4</v>
      </c>
      <c r="L42" s="435">
        <v>1.5464974510070873E-3</v>
      </c>
      <c r="M42" s="435">
        <v>4.5644528833525382E-4</v>
      </c>
      <c r="N42" s="435">
        <v>7.2006146396691039E-4</v>
      </c>
      <c r="O42" s="435">
        <v>7.8914178816888838E-4</v>
      </c>
      <c r="P42" s="435">
        <v>1.5258904367862008E-3</v>
      </c>
      <c r="Q42" s="435">
        <v>1.527194795707906E-3</v>
      </c>
      <c r="R42" s="435">
        <v>9.1121404238300794E-4</v>
      </c>
      <c r="S42" s="435">
        <v>2.2070038352654136E-3</v>
      </c>
      <c r="T42" s="435">
        <v>1.4398955644049482E-3</v>
      </c>
      <c r="U42" s="435">
        <v>1.3143358250691396E-3</v>
      </c>
      <c r="V42" s="435">
        <v>7.4403764066516634E-4</v>
      </c>
      <c r="W42" s="435">
        <v>1.5462540760599957E-3</v>
      </c>
      <c r="X42" s="435">
        <v>1.165380792158395E-3</v>
      </c>
      <c r="Y42" s="435">
        <v>4.1316617411191897E-4</v>
      </c>
      <c r="Z42" s="435">
        <v>1.9194657932674463E-3</v>
      </c>
      <c r="AA42" s="435">
        <v>3.3283448353017666E-3</v>
      </c>
      <c r="AB42" s="435">
        <v>2.3237993523379241E-3</v>
      </c>
      <c r="AC42" s="435">
        <v>3.9123182688753184E-3</v>
      </c>
      <c r="AD42" s="435">
        <v>6.9472613363224546E-4</v>
      </c>
      <c r="AE42" s="435">
        <v>2.7575065735729164E-3</v>
      </c>
      <c r="AF42" s="435">
        <v>2.1752854599811715E-3</v>
      </c>
      <c r="AG42" s="435">
        <v>3.1720832083564202E-3</v>
      </c>
      <c r="AH42" s="435">
        <v>5.4612225545671361E-3</v>
      </c>
      <c r="AI42" s="435">
        <v>2.7735459151933752E-3</v>
      </c>
      <c r="AJ42" s="435">
        <v>4.9528775684185549E-3</v>
      </c>
      <c r="AK42" s="435">
        <v>2.0366579784063558E-3</v>
      </c>
      <c r="AL42" s="435">
        <v>2.1577891279443134E-3</v>
      </c>
      <c r="AM42" s="435">
        <v>1.0008633247409167</v>
      </c>
      <c r="AN42" s="439">
        <v>8.1621111438051066E-4</v>
      </c>
    </row>
    <row r="43" spans="1:40" ht="15.6" customHeight="1" thickBot="1" x14ac:dyDescent="0.3">
      <c r="A43" s="55">
        <v>37</v>
      </c>
      <c r="B43" s="420" t="s">
        <v>73</v>
      </c>
      <c r="C43" s="421" t="s">
        <v>244</v>
      </c>
      <c r="D43" s="436">
        <v>5.4557525805872384E-3</v>
      </c>
      <c r="E43" s="437">
        <v>6.1762765533253938E-3</v>
      </c>
      <c r="F43" s="437">
        <v>3.6908411451943191E-3</v>
      </c>
      <c r="G43" s="437">
        <v>2.2498938452667305E-3</v>
      </c>
      <c r="H43" s="437">
        <v>2.9289481407201519E-3</v>
      </c>
      <c r="I43" s="437">
        <v>1.5426553902613989E-3</v>
      </c>
      <c r="J43" s="437">
        <v>8.87471315802825E-4</v>
      </c>
      <c r="K43" s="437">
        <v>2.4217709999799367E-3</v>
      </c>
      <c r="L43" s="437">
        <v>7.5654896544108318E-3</v>
      </c>
      <c r="M43" s="437">
        <v>6.5141265310075741E-3</v>
      </c>
      <c r="N43" s="437">
        <v>3.3559022218626893E-3</v>
      </c>
      <c r="O43" s="437">
        <v>5.3337457179698095E-3</v>
      </c>
      <c r="P43" s="437">
        <v>6.5864654696048096E-3</v>
      </c>
      <c r="Q43" s="437">
        <v>4.5754651034876073E-3</v>
      </c>
      <c r="R43" s="437">
        <v>2.529641929576405E-3</v>
      </c>
      <c r="S43" s="437">
        <v>1.1010193966360824E-3</v>
      </c>
      <c r="T43" s="437">
        <v>4.3815758629179077E-3</v>
      </c>
      <c r="U43" s="437">
        <v>2.786139100708223E-3</v>
      </c>
      <c r="V43" s="437">
        <v>1.6732694431988834E-3</v>
      </c>
      <c r="W43" s="437">
        <v>2.2629429099200889E-3</v>
      </c>
      <c r="X43" s="437">
        <v>1.0813920520708058E-2</v>
      </c>
      <c r="Y43" s="437">
        <v>2.9830801308438652E-3</v>
      </c>
      <c r="Z43" s="437">
        <v>7.210154468785512E-3</v>
      </c>
      <c r="AA43" s="437">
        <v>4.4424254720758461E-3</v>
      </c>
      <c r="AB43" s="437">
        <v>3.8299823309002326E-3</v>
      </c>
      <c r="AC43" s="437">
        <v>7.815143644306426E-3</v>
      </c>
      <c r="AD43" s="437">
        <v>3.1495776535436669E-3</v>
      </c>
      <c r="AE43" s="437">
        <v>3.8054195444707341E-3</v>
      </c>
      <c r="AF43" s="437">
        <v>3.5069733784080358E-3</v>
      </c>
      <c r="AG43" s="437">
        <v>8.2153875870853395E-4</v>
      </c>
      <c r="AH43" s="437">
        <v>3.1151688335307589E-3</v>
      </c>
      <c r="AI43" s="437">
        <v>2.2701476295083861E-3</v>
      </c>
      <c r="AJ43" s="437">
        <v>8.8564773633933273E-3</v>
      </c>
      <c r="AK43" s="437">
        <v>3.0617928910571966E-3</v>
      </c>
      <c r="AL43" s="437">
        <v>2.9010460337463226E-3</v>
      </c>
      <c r="AM43" s="437">
        <v>1.853357303583239E-3</v>
      </c>
      <c r="AN43" s="440">
        <v>1.0008871241518287</v>
      </c>
    </row>
    <row r="44" spans="1:40" ht="20.45" customHeight="1" thickBot="1" x14ac:dyDescent="0.3">
      <c r="B44" s="40"/>
      <c r="C44" s="418" t="s">
        <v>277</v>
      </c>
      <c r="D44" s="641">
        <f>SUM(D7:D43)</f>
        <v>1.3393505519702604</v>
      </c>
      <c r="E44" s="641">
        <f t="shared" ref="E44:AN44" si="0">SUM(E7:E43)</f>
        <v>1.4439673648297737</v>
      </c>
      <c r="F44" s="641">
        <f t="shared" si="0"/>
        <v>1.3931555636354489</v>
      </c>
      <c r="G44" s="641">
        <f t="shared" si="0"/>
        <v>1.2914493780385692</v>
      </c>
      <c r="H44" s="641">
        <f t="shared" si="0"/>
        <v>1.3977843827643048</v>
      </c>
      <c r="I44" s="641">
        <f t="shared" si="0"/>
        <v>1.3507596500778849</v>
      </c>
      <c r="J44" s="641">
        <f t="shared" si="0"/>
        <v>1.0956085579322254</v>
      </c>
      <c r="K44" s="641">
        <f t="shared" si="0"/>
        <v>1.3405000768634556</v>
      </c>
      <c r="L44" s="641">
        <f t="shared" si="0"/>
        <v>1.3566794277336915</v>
      </c>
      <c r="M44" s="641">
        <f t="shared" si="0"/>
        <v>1.5733272998174821</v>
      </c>
      <c r="N44" s="641">
        <f t="shared" si="0"/>
        <v>1.4020631844834928</v>
      </c>
      <c r="O44" s="641">
        <f t="shared" si="0"/>
        <v>1.4174034232273884</v>
      </c>
      <c r="P44" s="641">
        <f t="shared" si="0"/>
        <v>1.3971956901137044</v>
      </c>
      <c r="Q44" s="641">
        <f t="shared" si="0"/>
        <v>1.3690700489063359</v>
      </c>
      <c r="R44" s="641">
        <f t="shared" si="0"/>
        <v>1.3500738233329468</v>
      </c>
      <c r="S44" s="641">
        <f t="shared" si="0"/>
        <v>1.3130124937579553</v>
      </c>
      <c r="T44" s="641">
        <f t="shared" si="0"/>
        <v>1.4728268572047907</v>
      </c>
      <c r="U44" s="641">
        <f t="shared" si="0"/>
        <v>1.3244619328742102</v>
      </c>
      <c r="V44" s="641">
        <f t="shared" si="0"/>
        <v>1.7037053493711491</v>
      </c>
      <c r="W44" s="641">
        <f t="shared" si="0"/>
        <v>1.3993490454179751</v>
      </c>
      <c r="X44" s="641">
        <f t="shared" si="0"/>
        <v>1.4092252024862104</v>
      </c>
      <c r="Y44" s="641">
        <f t="shared" si="0"/>
        <v>1.3230682086150982</v>
      </c>
      <c r="Z44" s="641">
        <f t="shared" si="0"/>
        <v>1.5767267216450664</v>
      </c>
      <c r="AA44" s="641">
        <f t="shared" si="0"/>
        <v>1.3430348973893744</v>
      </c>
      <c r="AB44" s="641">
        <f t="shared" si="0"/>
        <v>1.282137140055273</v>
      </c>
      <c r="AC44" s="641">
        <f t="shared" si="0"/>
        <v>1.3566651806304417</v>
      </c>
      <c r="AD44" s="641">
        <f t="shared" si="0"/>
        <v>1.2041106184822423</v>
      </c>
      <c r="AE44" s="641">
        <f t="shared" si="0"/>
        <v>1.4666705366987565</v>
      </c>
      <c r="AF44" s="641">
        <f t="shared" si="0"/>
        <v>1.4025054113846602</v>
      </c>
      <c r="AG44" s="641">
        <f t="shared" si="0"/>
        <v>1.2406684842214986</v>
      </c>
      <c r="AH44" s="641">
        <f t="shared" si="0"/>
        <v>1.3144446320326781</v>
      </c>
      <c r="AI44" s="641">
        <f t="shared" si="0"/>
        <v>1.2769235583778136</v>
      </c>
      <c r="AJ44" s="641">
        <f t="shared" si="0"/>
        <v>1.3147424647587942</v>
      </c>
      <c r="AK44" s="641">
        <f t="shared" si="0"/>
        <v>1.3221146934247252</v>
      </c>
      <c r="AL44" s="641">
        <f t="shared" si="0"/>
        <v>1.3646237436480873</v>
      </c>
      <c r="AM44" s="641">
        <f t="shared" si="0"/>
        <v>1.6233300547430076</v>
      </c>
      <c r="AN44" s="642">
        <f t="shared" si="0"/>
        <v>1.3537256497758099</v>
      </c>
    </row>
    <row r="45" spans="1:40" ht="26.1" customHeight="1" thickBot="1" x14ac:dyDescent="0.3">
      <c r="B45" s="28"/>
      <c r="C45" s="59"/>
      <c r="D45" s="58"/>
      <c r="E45" s="60"/>
      <c r="F45" s="60"/>
      <c r="G45" s="60"/>
      <c r="H45" s="60"/>
      <c r="I45" s="60"/>
      <c r="J45" s="60"/>
      <c r="K45" s="60"/>
      <c r="L45" s="60"/>
      <c r="M45" s="60"/>
      <c r="N45" s="60"/>
      <c r="O45" s="60"/>
      <c r="P45" s="60"/>
      <c r="Q45" s="60"/>
      <c r="R45" s="60"/>
      <c r="S45" s="60"/>
      <c r="T45" s="60"/>
      <c r="U45" s="60"/>
      <c r="V45" s="61"/>
      <c r="W45" s="60"/>
      <c r="X45" s="60"/>
      <c r="Y45" s="60"/>
      <c r="Z45" s="60"/>
      <c r="AA45" s="60"/>
      <c r="AB45" s="60"/>
      <c r="AC45" s="60"/>
      <c r="AD45" s="60"/>
      <c r="AE45" s="60"/>
      <c r="AF45" s="60"/>
      <c r="AG45" s="60"/>
      <c r="AH45" s="60"/>
      <c r="AI45" s="60"/>
      <c r="AJ45" s="60"/>
      <c r="AK45" s="60"/>
      <c r="AL45" s="60"/>
      <c r="AM45" s="60"/>
      <c r="AN45" s="442"/>
    </row>
    <row r="46" spans="1:40" x14ac:dyDescent="0.25">
      <c r="B46" s="252"/>
      <c r="C46" s="253"/>
      <c r="D46" s="38"/>
      <c r="E46" s="38"/>
      <c r="F46" s="38"/>
      <c r="G46" s="38"/>
      <c r="H46" s="38"/>
      <c r="I46" s="38"/>
      <c r="J46" s="38"/>
      <c r="K46" s="38"/>
      <c r="L46" s="38"/>
      <c r="M46" s="38"/>
      <c r="N46" s="38"/>
      <c r="O46" s="38"/>
      <c r="P46" s="38"/>
      <c r="T46" s="38"/>
      <c r="U46" s="38"/>
      <c r="V46" s="38"/>
      <c r="W46" s="38"/>
      <c r="X46" s="38"/>
      <c r="Y46" s="38"/>
      <c r="Z46" s="38"/>
      <c r="AA46" s="38"/>
      <c r="AB46" s="38"/>
      <c r="AC46" s="38"/>
      <c r="AD46" s="38"/>
      <c r="AE46" s="38"/>
      <c r="AF46" s="38"/>
      <c r="AG46" s="38"/>
      <c r="AH46" s="38"/>
      <c r="AI46" s="38"/>
      <c r="AJ46" s="38"/>
      <c r="AK46" s="38"/>
      <c r="AL46" s="38"/>
      <c r="AM46" s="38"/>
      <c r="AN46" s="443"/>
    </row>
    <row r="47" spans="1:40" x14ac:dyDescent="0.25">
      <c r="B47" s="252"/>
      <c r="C47" s="253"/>
      <c r="D47" s="38"/>
      <c r="E47" s="38"/>
      <c r="F47" s="38"/>
      <c r="G47" s="38"/>
      <c r="H47" s="38"/>
      <c r="I47" s="38"/>
      <c r="J47" s="38"/>
      <c r="K47" s="38"/>
      <c r="L47" s="38"/>
      <c r="M47" s="38"/>
      <c r="N47" s="38"/>
      <c r="O47" s="38"/>
      <c r="P47" s="38"/>
      <c r="T47" s="38"/>
      <c r="U47" s="38"/>
      <c r="V47" s="38"/>
      <c r="W47" s="38"/>
      <c r="X47" s="38"/>
      <c r="Y47" s="38"/>
      <c r="Z47" s="38"/>
      <c r="AA47" s="38"/>
      <c r="AB47" s="38"/>
      <c r="AC47" s="38"/>
      <c r="AD47" s="38"/>
      <c r="AE47" s="38"/>
      <c r="AF47" s="38"/>
      <c r="AG47" s="38"/>
      <c r="AH47" s="38"/>
      <c r="AI47" s="38"/>
      <c r="AJ47" s="38"/>
      <c r="AK47" s="38"/>
      <c r="AL47" s="38"/>
      <c r="AM47" s="38"/>
      <c r="AN47" s="443"/>
    </row>
    <row r="48" spans="1:40" ht="12.95" customHeight="1" x14ac:dyDescent="0.25">
      <c r="B48" s="252"/>
      <c r="C48" s="254"/>
      <c r="D48" s="255"/>
      <c r="E48" s="38"/>
      <c r="F48" s="38"/>
      <c r="G48" s="38"/>
      <c r="H48" s="38"/>
      <c r="I48" s="38"/>
      <c r="J48" s="38"/>
      <c r="K48" s="38"/>
      <c r="L48" s="38"/>
      <c r="M48" s="38"/>
      <c r="N48" s="38"/>
      <c r="O48" s="38"/>
      <c r="P48" s="38"/>
      <c r="T48" s="38"/>
      <c r="U48" s="38"/>
      <c r="V48" s="38"/>
      <c r="W48" s="38"/>
      <c r="X48" s="38"/>
      <c r="Y48" s="38"/>
      <c r="Z48" s="38"/>
      <c r="AA48" s="38"/>
      <c r="AB48" s="38"/>
      <c r="AC48" s="38"/>
      <c r="AD48" s="38"/>
      <c r="AE48" s="38"/>
      <c r="AF48" s="38"/>
      <c r="AG48" s="38"/>
      <c r="AH48" s="38"/>
      <c r="AI48" s="38"/>
      <c r="AJ48" s="38"/>
      <c r="AK48" s="38"/>
      <c r="AL48" s="38"/>
      <c r="AM48" s="38"/>
      <c r="AN48" s="443"/>
    </row>
    <row r="49" spans="1:40" ht="19.5" thickBot="1" x14ac:dyDescent="0.3">
      <c r="A49" s="32"/>
      <c r="B49" s="256"/>
      <c r="C49" s="257"/>
      <c r="D49" s="394"/>
      <c r="E49" s="33"/>
      <c r="F49" s="33"/>
      <c r="G49" s="33"/>
      <c r="H49" s="33"/>
      <c r="I49" s="33"/>
      <c r="J49" s="33"/>
      <c r="K49" s="33"/>
      <c r="L49" s="33"/>
      <c r="M49" s="33"/>
      <c r="N49" s="33"/>
      <c r="O49" s="33"/>
      <c r="P49" s="33"/>
      <c r="Q49" s="33"/>
      <c r="R49" s="33"/>
      <c r="S49" s="33"/>
      <c r="T49" s="38"/>
      <c r="U49" s="38"/>
      <c r="V49" s="38"/>
      <c r="W49" s="38"/>
      <c r="X49" s="38"/>
      <c r="Y49" s="38"/>
      <c r="Z49" s="38"/>
      <c r="AA49" s="38"/>
      <c r="AB49" s="38"/>
      <c r="AC49" s="38"/>
      <c r="AD49" s="38"/>
      <c r="AE49" s="38"/>
      <c r="AF49" s="38"/>
      <c r="AG49" s="38"/>
      <c r="AH49" s="38"/>
      <c r="AI49" s="38"/>
      <c r="AJ49" s="38"/>
      <c r="AK49" s="38"/>
      <c r="AL49" s="38"/>
      <c r="AM49" s="38"/>
      <c r="AN49" s="443"/>
    </row>
    <row r="50" spans="1:40" ht="16.5" customHeight="1" x14ac:dyDescent="0.25">
      <c r="A50" s="35"/>
      <c r="B50" s="840" t="s">
        <v>259</v>
      </c>
      <c r="C50" s="841"/>
      <c r="D50" s="229"/>
      <c r="E50" s="229"/>
      <c r="F50" s="229"/>
      <c r="G50" s="229"/>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444"/>
    </row>
    <row r="51" spans="1:40" ht="16.5" customHeight="1" thickBot="1" x14ac:dyDescent="0.3">
      <c r="A51" s="37"/>
      <c r="B51" s="842"/>
      <c r="C51" s="843"/>
      <c r="D51" s="230"/>
      <c r="E51" s="230"/>
      <c r="F51" s="230"/>
      <c r="G51" s="230"/>
      <c r="H51" s="230"/>
      <c r="I51" s="230"/>
      <c r="J51" s="230"/>
      <c r="K51" s="230"/>
      <c r="L51" s="230"/>
      <c r="M51" s="230"/>
      <c r="N51" s="230"/>
      <c r="O51" s="230"/>
      <c r="P51" s="230"/>
      <c r="Q51" s="230"/>
      <c r="R51" s="230"/>
      <c r="S51" s="230"/>
      <c r="T51" s="230"/>
      <c r="U51" s="230"/>
      <c r="V51" s="230"/>
      <c r="W51" s="230"/>
      <c r="X51" s="230"/>
      <c r="Y51" s="230"/>
      <c r="Z51" s="230"/>
      <c r="AA51" s="230"/>
      <c r="AB51" s="230"/>
      <c r="AC51" s="230"/>
      <c r="AD51" s="230"/>
      <c r="AE51" s="230"/>
      <c r="AF51" s="230"/>
      <c r="AG51" s="230"/>
      <c r="AH51" s="230"/>
      <c r="AI51" s="230"/>
      <c r="AJ51" s="230"/>
      <c r="AK51" s="230"/>
      <c r="AL51" s="230"/>
      <c r="AM51" s="230"/>
      <c r="AN51" s="445"/>
    </row>
    <row r="52" spans="1:40" ht="15.6" customHeight="1" x14ac:dyDescent="0.25">
      <c r="A52" s="19"/>
      <c r="B52" s="420" t="s">
        <v>37</v>
      </c>
      <c r="C52" s="421" t="s">
        <v>235</v>
      </c>
      <c r="D52" s="432">
        <f t="array" ref="D52:AN88">MMULT(D7:AN43,'16I'!D7:AN43-'17Ḿ'!D7:AN43)</f>
        <v>0.32175801759704009</v>
      </c>
      <c r="E52" s="433">
        <v>2.416227706081623E-7</v>
      </c>
      <c r="F52" s="433">
        <v>1.6438473170274165E-2</v>
      </c>
      <c r="G52" s="433">
        <v>2.7292909487451513E-4</v>
      </c>
      <c r="H52" s="433">
        <v>1.443268668383658E-3</v>
      </c>
      <c r="I52" s="433">
        <v>1.5551457021702406E-4</v>
      </c>
      <c r="J52" s="433">
        <v>1.9702148067857204E-6</v>
      </c>
      <c r="K52" s="433">
        <v>1.0862683665941373E-3</v>
      </c>
      <c r="L52" s="433">
        <v>5.242854017871554E-5</v>
      </c>
      <c r="M52" s="433">
        <v>9.6853008409722099E-6</v>
      </c>
      <c r="N52" s="433">
        <v>1.0758273991907221E-5</v>
      </c>
      <c r="O52" s="433">
        <v>1.5654125140372077E-5</v>
      </c>
      <c r="P52" s="433">
        <v>1.5291027359391465E-5</v>
      </c>
      <c r="Q52" s="433">
        <v>1.2331476897867418E-5</v>
      </c>
      <c r="R52" s="433">
        <v>1.3668105495030556E-5</v>
      </c>
      <c r="S52" s="433">
        <v>7.1205690102612598E-6</v>
      </c>
      <c r="T52" s="433">
        <v>3.6475458944184121E-5</v>
      </c>
      <c r="U52" s="433">
        <v>3.450790916190159E-6</v>
      </c>
      <c r="V52" s="433">
        <v>5.376780845969266E-5</v>
      </c>
      <c r="W52" s="433">
        <v>3.2948197485634616E-4</v>
      </c>
      <c r="X52" s="433">
        <v>3.7553831425084022E-4</v>
      </c>
      <c r="Y52" s="433">
        <v>2.2421017458581396E-5</v>
      </c>
      <c r="Z52" s="433">
        <v>8.9715540666780014E-5</v>
      </c>
      <c r="AA52" s="433">
        <v>1.4116896426143878E-5</v>
      </c>
      <c r="AB52" s="433">
        <v>6.3005584944602911E-5</v>
      </c>
      <c r="AC52" s="433">
        <v>2.6879428099072801E-5</v>
      </c>
      <c r="AD52" s="433">
        <v>1.6214101074759938E-5</v>
      </c>
      <c r="AE52" s="433">
        <v>3.771955547666542E-5</v>
      </c>
      <c r="AF52" s="433">
        <v>3.9608350125146795E-5</v>
      </c>
      <c r="AG52" s="433">
        <v>4.0807020605586055E-5</v>
      </c>
      <c r="AH52" s="433">
        <v>6.9262356781134066E-4</v>
      </c>
      <c r="AI52" s="433">
        <v>8.7295349478705561E-4</v>
      </c>
      <c r="AJ52" s="433">
        <v>7.4539629673638389E-4</v>
      </c>
      <c r="AK52" s="433">
        <v>3.7150310041635122E-5</v>
      </c>
      <c r="AL52" s="433">
        <v>5.5484176784041965E-3</v>
      </c>
      <c r="AM52" s="433">
        <v>7.4184809114203395E-4</v>
      </c>
      <c r="AN52" s="438">
        <v>6.8828018021468187E-5</v>
      </c>
    </row>
    <row r="53" spans="1:40" ht="15.6" customHeight="1" x14ac:dyDescent="0.25">
      <c r="A53" s="19"/>
      <c r="B53" s="420" t="s">
        <v>38</v>
      </c>
      <c r="C53" s="421" t="s">
        <v>86</v>
      </c>
      <c r="D53" s="434">
        <v>1.9681715586639409E-5</v>
      </c>
      <c r="E53" s="435">
        <v>6.2400876601117023E-3</v>
      </c>
      <c r="F53" s="435">
        <v>1.2065885426002327E-5</v>
      </c>
      <c r="G53" s="435">
        <v>5.7314098289474364E-6</v>
      </c>
      <c r="H53" s="435">
        <v>2.3433555985843049E-5</v>
      </c>
      <c r="I53" s="435">
        <v>2.0124753518071252E-5</v>
      </c>
      <c r="J53" s="435">
        <v>1.541454905810129E-3</v>
      </c>
      <c r="K53" s="435">
        <v>2.1181265630705016E-5</v>
      </c>
      <c r="L53" s="435">
        <v>1.3191819802296971E-4</v>
      </c>
      <c r="M53" s="435">
        <v>2.6073147225594843E-4</v>
      </c>
      <c r="N53" s="435">
        <v>4.3382997966837483E-5</v>
      </c>
      <c r="O53" s="435">
        <v>4.7565683438633292E-5</v>
      </c>
      <c r="P53" s="435">
        <v>1.9443977029411639E-5</v>
      </c>
      <c r="Q53" s="435">
        <v>2.2268098955777933E-5</v>
      </c>
      <c r="R53" s="435">
        <v>7.4106007664179323E-6</v>
      </c>
      <c r="S53" s="435">
        <v>9.7010325813382324E-6</v>
      </c>
      <c r="T53" s="435">
        <v>2.284154647190975E-5</v>
      </c>
      <c r="U53" s="435">
        <v>1.1853424560457101E-6</v>
      </c>
      <c r="V53" s="435">
        <v>3.1053619362993797E-5</v>
      </c>
      <c r="W53" s="435">
        <v>1.7965376284939539E-5</v>
      </c>
      <c r="X53" s="435">
        <v>5.5234122810976341E-5</v>
      </c>
      <c r="Y53" s="435">
        <v>1.3562866334458639E-3</v>
      </c>
      <c r="Z53" s="435">
        <v>1.097327129297611E-4</v>
      </c>
      <c r="AA53" s="435">
        <v>3.4647554990977765E-5</v>
      </c>
      <c r="AB53" s="435">
        <v>3.3246713451183175E-5</v>
      </c>
      <c r="AC53" s="435">
        <v>1.3100379601344017E-5</v>
      </c>
      <c r="AD53" s="435">
        <v>8.99714691885757E-6</v>
      </c>
      <c r="AE53" s="435">
        <v>1.1435067631743383E-4</v>
      </c>
      <c r="AF53" s="435">
        <v>7.8244228417192294E-6</v>
      </c>
      <c r="AG53" s="435">
        <v>3.4795437386646292E-5</v>
      </c>
      <c r="AH53" s="435">
        <v>2.7625267361501771E-5</v>
      </c>
      <c r="AI53" s="435">
        <v>2.8295552133705742E-5</v>
      </c>
      <c r="AJ53" s="435">
        <v>1.8376184324726287E-5</v>
      </c>
      <c r="AK53" s="435">
        <v>1.3444705904136091E-5</v>
      </c>
      <c r="AL53" s="435">
        <v>3.9819653736480069E-5</v>
      </c>
      <c r="AM53" s="435">
        <v>2.9980365012908256E-5</v>
      </c>
      <c r="AN53" s="439">
        <v>2.1057012121363346E-5</v>
      </c>
    </row>
    <row r="54" spans="1:40" ht="15.6" customHeight="1" x14ac:dyDescent="0.25">
      <c r="A54" s="19"/>
      <c r="B54" s="420" t="s">
        <v>39</v>
      </c>
      <c r="C54" s="421" t="s">
        <v>87</v>
      </c>
      <c r="D54" s="434">
        <v>9.6965295551338926E-3</v>
      </c>
      <c r="E54" s="435">
        <v>2.6437411706442854E-7</v>
      </c>
      <c r="F54" s="435">
        <v>0.29175010513476785</v>
      </c>
      <c r="G54" s="435">
        <v>1.0317279137289889E-4</v>
      </c>
      <c r="H54" s="435">
        <v>1.9769571476041701E-4</v>
      </c>
      <c r="I54" s="435">
        <v>6.0488998568043002E-4</v>
      </c>
      <c r="J54" s="435">
        <v>4.5475951196772486E-6</v>
      </c>
      <c r="K54" s="435">
        <v>8.3283544173137915E-5</v>
      </c>
      <c r="L54" s="435">
        <v>9.2175579941634609E-5</v>
      </c>
      <c r="M54" s="435">
        <v>1.4961688103811912E-5</v>
      </c>
      <c r="N54" s="435">
        <v>1.0544340682123904E-5</v>
      </c>
      <c r="O54" s="435">
        <v>1.4724235876313559E-5</v>
      </c>
      <c r="P54" s="435">
        <v>1.3194271886859431E-5</v>
      </c>
      <c r="Q54" s="435">
        <v>1.147869887234712E-5</v>
      </c>
      <c r="R54" s="435">
        <v>8.9700791500873298E-6</v>
      </c>
      <c r="S54" s="435">
        <v>6.0050788540741756E-6</v>
      </c>
      <c r="T54" s="435">
        <v>2.0324845415223952E-5</v>
      </c>
      <c r="U54" s="435">
        <v>1.7370085258752651E-6</v>
      </c>
      <c r="V54" s="435">
        <v>2.0013337261090128E-5</v>
      </c>
      <c r="W54" s="435">
        <v>3.362648310636153E-4</v>
      </c>
      <c r="X54" s="435">
        <v>7.0793931561785879E-5</v>
      </c>
      <c r="Y54" s="435">
        <v>1.9924438321470212E-5</v>
      </c>
      <c r="Z54" s="435">
        <v>5.8582373150136965E-5</v>
      </c>
      <c r="AA54" s="435">
        <v>1.0465678092821843E-5</v>
      </c>
      <c r="AB54" s="435">
        <v>7.1571236714561984E-5</v>
      </c>
      <c r="AC54" s="435">
        <v>3.596767705488529E-5</v>
      </c>
      <c r="AD54" s="435">
        <v>2.8791615615852179E-5</v>
      </c>
      <c r="AE54" s="435">
        <v>5.5354826988582932E-5</v>
      </c>
      <c r="AF54" s="435">
        <v>1.111103608541014E-4</v>
      </c>
      <c r="AG54" s="435">
        <v>2.3730054297856475E-4</v>
      </c>
      <c r="AH54" s="435">
        <v>2.0451228745265418E-3</v>
      </c>
      <c r="AI54" s="435">
        <v>2.6090310834287469E-3</v>
      </c>
      <c r="AJ54" s="435">
        <v>5.5281876055841297E-4</v>
      </c>
      <c r="AK54" s="435">
        <v>7.5655344951595561E-5</v>
      </c>
      <c r="AL54" s="435">
        <v>2.5544681016561106E-2</v>
      </c>
      <c r="AM54" s="435">
        <v>1.6221721220589859E-4</v>
      </c>
      <c r="AN54" s="439">
        <v>8.2737353120668168E-4</v>
      </c>
    </row>
    <row r="55" spans="1:40" ht="15.6" customHeight="1" x14ac:dyDescent="0.25">
      <c r="A55" s="19"/>
      <c r="B55" s="420" t="s">
        <v>40</v>
      </c>
      <c r="C55" s="421" t="s">
        <v>88</v>
      </c>
      <c r="D55" s="434">
        <v>1.1038506072188144E-4</v>
      </c>
      <c r="E55" s="435">
        <v>2.0234239410934721E-6</v>
      </c>
      <c r="F55" s="435">
        <v>5.0078207563548303E-5</v>
      </c>
      <c r="G55" s="435">
        <v>9.8075319701641753E-2</v>
      </c>
      <c r="H55" s="435">
        <v>1.3857511723896511E-4</v>
      </c>
      <c r="I55" s="435">
        <v>4.3012146123617689E-5</v>
      </c>
      <c r="J55" s="435">
        <v>8.224207234777886E-6</v>
      </c>
      <c r="K55" s="435">
        <v>1.862944074696047E-4</v>
      </c>
      <c r="L55" s="435">
        <v>1.9689155905437664E-4</v>
      </c>
      <c r="M55" s="435">
        <v>4.7180960601007632E-5</v>
      </c>
      <c r="N55" s="435">
        <v>6.5391090676084762E-5</v>
      </c>
      <c r="O55" s="435">
        <v>8.7856465833200038E-5</v>
      </c>
      <c r="P55" s="435">
        <v>7.4016075079912018E-5</v>
      </c>
      <c r="Q55" s="435">
        <v>7.3842394132989146E-5</v>
      </c>
      <c r="R55" s="435">
        <v>4.8871887894284843E-5</v>
      </c>
      <c r="S55" s="435">
        <v>6.9773957960046138E-5</v>
      </c>
      <c r="T55" s="435">
        <v>1.4468353868056705E-4</v>
      </c>
      <c r="U55" s="435">
        <v>1.06945518442162E-5</v>
      </c>
      <c r="V55" s="435">
        <v>1.8833192511287861E-4</v>
      </c>
      <c r="W55" s="435">
        <v>2.3122820828880544E-4</v>
      </c>
      <c r="X55" s="435">
        <v>4.5534481874212428E-4</v>
      </c>
      <c r="Y55" s="435">
        <v>5.1435846301544623E-5</v>
      </c>
      <c r="Z55" s="435">
        <v>1.8897159110557805E-4</v>
      </c>
      <c r="AA55" s="435">
        <v>9.1581303131968423E-5</v>
      </c>
      <c r="AB55" s="435">
        <v>3.9120858185125726E-4</v>
      </c>
      <c r="AC55" s="435">
        <v>1.5049190614374993E-4</v>
      </c>
      <c r="AD55" s="435">
        <v>2.9974795690945205E-5</v>
      </c>
      <c r="AE55" s="435">
        <v>1.8438049304076996E-4</v>
      </c>
      <c r="AF55" s="435">
        <v>7.1391161772352656E-5</v>
      </c>
      <c r="AG55" s="435">
        <v>4.8052778174031502E-4</v>
      </c>
      <c r="AH55" s="435">
        <v>1.1072141812788552E-4</v>
      </c>
      <c r="AI55" s="435">
        <v>3.8792400828194988E-4</v>
      </c>
      <c r="AJ55" s="435">
        <v>1.8721094669395901E-3</v>
      </c>
      <c r="AK55" s="435">
        <v>1.8346593780237241E-4</v>
      </c>
      <c r="AL55" s="435">
        <v>2.9548453449150839E-4</v>
      </c>
      <c r="AM55" s="435">
        <v>2.1755706517875648E-3</v>
      </c>
      <c r="AN55" s="439">
        <v>7.0047418315581924E-5</v>
      </c>
    </row>
    <row r="56" spans="1:40" ht="15.6" customHeight="1" x14ac:dyDescent="0.25">
      <c r="A56" s="19"/>
      <c r="B56" s="420" t="s">
        <v>41</v>
      </c>
      <c r="C56" s="421" t="s">
        <v>89</v>
      </c>
      <c r="D56" s="434">
        <v>4.1736824239093596E-3</v>
      </c>
      <c r="E56" s="435">
        <v>9.2021711285168147E-6</v>
      </c>
      <c r="F56" s="435">
        <v>1.7622021359417635E-3</v>
      </c>
      <c r="G56" s="435">
        <v>2.9820331107213558E-4</v>
      </c>
      <c r="H56" s="435">
        <v>0.34690287334943803</v>
      </c>
      <c r="I56" s="435">
        <v>1.5200553104865143E-3</v>
      </c>
      <c r="J56" s="435">
        <v>8.7365786224392761E-5</v>
      </c>
      <c r="K56" s="435">
        <v>1.1757768473731143E-3</v>
      </c>
      <c r="L56" s="435">
        <v>4.171121747338094E-3</v>
      </c>
      <c r="M56" s="435">
        <v>4.6860462016161516E-4</v>
      </c>
      <c r="N56" s="435">
        <v>6.0398329660666977E-4</v>
      </c>
      <c r="O56" s="435">
        <v>1.2884750679488651E-3</v>
      </c>
      <c r="P56" s="435">
        <v>5.3351671505550357E-4</v>
      </c>
      <c r="Q56" s="435">
        <v>6.0872478258804758E-4</v>
      </c>
      <c r="R56" s="435">
        <v>4.7976272901124748E-4</v>
      </c>
      <c r="S56" s="435">
        <v>3.9203955227082071E-4</v>
      </c>
      <c r="T56" s="435">
        <v>1.562798063522763E-3</v>
      </c>
      <c r="U56" s="435">
        <v>1.0606759161962979E-4</v>
      </c>
      <c r="V56" s="435">
        <v>7.595042453630602E-4</v>
      </c>
      <c r="W56" s="435">
        <v>8.5283402962315902E-3</v>
      </c>
      <c r="X56" s="435">
        <v>1.7286410496074253E-2</v>
      </c>
      <c r="Y56" s="435">
        <v>1.9033756578218926E-3</v>
      </c>
      <c r="Z56" s="435">
        <v>3.1990800796928946E-3</v>
      </c>
      <c r="AA56" s="435">
        <v>7.8993543223361627E-4</v>
      </c>
      <c r="AB56" s="435">
        <v>2.9973264567814887E-3</v>
      </c>
      <c r="AC56" s="435">
        <v>2.3037650035047067E-3</v>
      </c>
      <c r="AD56" s="435">
        <v>7.1903341536650649E-4</v>
      </c>
      <c r="AE56" s="435">
        <v>2.6551036484450063E-3</v>
      </c>
      <c r="AF56" s="435">
        <v>2.0537028237216904E-3</v>
      </c>
      <c r="AG56" s="435">
        <v>1.5048383523673392E-3</v>
      </c>
      <c r="AH56" s="435">
        <v>4.6996818600761256E-3</v>
      </c>
      <c r="AI56" s="435">
        <v>3.0741645177293801E-3</v>
      </c>
      <c r="AJ56" s="435">
        <v>7.2169854231579943E-3</v>
      </c>
      <c r="AK56" s="435">
        <v>1.7407218328301572E-3</v>
      </c>
      <c r="AL56" s="435">
        <v>2.138256448749118E-3</v>
      </c>
      <c r="AM56" s="435">
        <v>0.15211222920959835</v>
      </c>
      <c r="AN56" s="439">
        <v>7.1432051672166638E-4</v>
      </c>
    </row>
    <row r="57" spans="1:40" ht="15.6" customHeight="1" x14ac:dyDescent="0.25">
      <c r="A57" s="19"/>
      <c r="B57" s="420" t="s">
        <v>42</v>
      </c>
      <c r="C57" s="421" t="s">
        <v>90</v>
      </c>
      <c r="D57" s="434">
        <v>2.753993748749569E-3</v>
      </c>
      <c r="E57" s="435">
        <v>1.3357281987179247E-5</v>
      </c>
      <c r="F57" s="435">
        <v>8.6273850380135376E-4</v>
      </c>
      <c r="G57" s="435">
        <v>2.8324642407807675E-3</v>
      </c>
      <c r="H57" s="435">
        <v>2.2831957363284479E-3</v>
      </c>
      <c r="I57" s="435">
        <v>0.2029914807828401</v>
      </c>
      <c r="J57" s="435">
        <v>3.1745121635463907E-4</v>
      </c>
      <c r="K57" s="435">
        <v>1.3897620323054499E-2</v>
      </c>
      <c r="L57" s="435">
        <v>2.3102296203048266E-3</v>
      </c>
      <c r="M57" s="435">
        <v>7.6465482276888083E-4</v>
      </c>
      <c r="N57" s="435">
        <v>4.3876684800295561E-4</v>
      </c>
      <c r="O57" s="435">
        <v>9.2874071743761176E-4</v>
      </c>
      <c r="P57" s="435">
        <v>6.7746794052820877E-4</v>
      </c>
      <c r="Q57" s="435">
        <v>5.6913140369936014E-4</v>
      </c>
      <c r="R57" s="435">
        <v>1.2268210881242578E-3</v>
      </c>
      <c r="S57" s="435">
        <v>5.6713808038888003E-4</v>
      </c>
      <c r="T57" s="435">
        <v>1.6084515002181973E-3</v>
      </c>
      <c r="U57" s="435">
        <v>1.5141647816326297E-4</v>
      </c>
      <c r="V57" s="435">
        <v>2.5415011043262662E-3</v>
      </c>
      <c r="W57" s="435">
        <v>3.1675433520622822E-3</v>
      </c>
      <c r="X57" s="435">
        <v>1.7748556147500977E-3</v>
      </c>
      <c r="Y57" s="435">
        <v>4.4597828164092806E-4</v>
      </c>
      <c r="Z57" s="435">
        <v>2.7340652739519136E-3</v>
      </c>
      <c r="AA57" s="435">
        <v>1.0564150858591961E-3</v>
      </c>
      <c r="AB57" s="435">
        <v>2.2230521333560326E-4</v>
      </c>
      <c r="AC57" s="435">
        <v>2.373491655995255E-4</v>
      </c>
      <c r="AD57" s="435">
        <v>9.3102813064207721E-5</v>
      </c>
      <c r="AE57" s="435">
        <v>3.8284353509362973E-4</v>
      </c>
      <c r="AF57" s="435">
        <v>2.5941174014808613E-4</v>
      </c>
      <c r="AG57" s="435">
        <v>4.5371678836108426E-4</v>
      </c>
      <c r="AH57" s="435">
        <v>3.7082685548520474E-3</v>
      </c>
      <c r="AI57" s="435">
        <v>3.0297021148854946E-2</v>
      </c>
      <c r="AJ57" s="435">
        <v>8.3971498850780575E-4</v>
      </c>
      <c r="AK57" s="435">
        <v>8.9456228681835553E-4</v>
      </c>
      <c r="AL57" s="435">
        <v>1.6037650685153007E-3</v>
      </c>
      <c r="AM57" s="435">
        <v>4.1241955109097206E-3</v>
      </c>
      <c r="AN57" s="439">
        <v>6.3690555906477744E-4</v>
      </c>
    </row>
    <row r="58" spans="1:40" ht="15.6" customHeight="1" x14ac:dyDescent="0.25">
      <c r="A58" s="19"/>
      <c r="B58" s="420" t="s">
        <v>43</v>
      </c>
      <c r="C58" s="421" t="s">
        <v>91</v>
      </c>
      <c r="D58" s="434">
        <v>3.2617252237229491E-3</v>
      </c>
      <c r="E58" s="435">
        <v>1.1003333385044319E-4</v>
      </c>
      <c r="F58" s="435">
        <v>1.4341216824257522E-3</v>
      </c>
      <c r="G58" s="435">
        <v>4.4054580862407913E-4</v>
      </c>
      <c r="H58" s="435">
        <v>1.377223282005482E-3</v>
      </c>
      <c r="I58" s="435">
        <v>2.3643398762498461E-3</v>
      </c>
      <c r="J58" s="435">
        <v>0.51888723553607852</v>
      </c>
      <c r="K58" s="435">
        <v>1.0563073095388427E-3</v>
      </c>
      <c r="L58" s="435">
        <v>5.6382586942395662E-3</v>
      </c>
      <c r="M58" s="435">
        <v>9.5747748493525981E-3</v>
      </c>
      <c r="N58" s="435">
        <v>1.4583821257370523E-3</v>
      </c>
      <c r="O58" s="435">
        <v>2.6657537578169323E-3</v>
      </c>
      <c r="P58" s="435">
        <v>1.0246627473440137E-3</v>
      </c>
      <c r="Q58" s="435">
        <v>1.2172054473168215E-3</v>
      </c>
      <c r="R58" s="435">
        <v>5.2817889049483523E-4</v>
      </c>
      <c r="S58" s="435">
        <v>3.7690950259854441E-4</v>
      </c>
      <c r="T58" s="435">
        <v>1.4761748802655944E-3</v>
      </c>
      <c r="U58" s="435">
        <v>8.4340011901984724E-5</v>
      </c>
      <c r="V58" s="435">
        <v>1.9154832490476835E-3</v>
      </c>
      <c r="W58" s="435">
        <v>1.6773473032924045E-3</v>
      </c>
      <c r="X58" s="435">
        <v>7.249208845833216E-3</v>
      </c>
      <c r="Y58" s="435">
        <v>1.7026301722829748E-2</v>
      </c>
      <c r="Z58" s="435">
        <v>9.9242963983830514E-3</v>
      </c>
      <c r="AA58" s="435">
        <v>2.8390160214603563E-3</v>
      </c>
      <c r="AB58" s="435">
        <v>2.5823534636576599E-3</v>
      </c>
      <c r="AC58" s="435">
        <v>1.5507047776035954E-3</v>
      </c>
      <c r="AD58" s="435">
        <v>6.3867334657535964E-4</v>
      </c>
      <c r="AE58" s="435">
        <v>3.275628553926252E-2</v>
      </c>
      <c r="AF58" s="435">
        <v>8.253786234286211E-4</v>
      </c>
      <c r="AG58" s="435">
        <v>5.6457480712062543E-3</v>
      </c>
      <c r="AH58" s="435">
        <v>3.230149883445037E-3</v>
      </c>
      <c r="AI58" s="435">
        <v>2.5149265961035452E-3</v>
      </c>
      <c r="AJ58" s="435">
        <v>3.1588074326430664E-3</v>
      </c>
      <c r="AK58" s="435">
        <v>1.6408729485340348E-3</v>
      </c>
      <c r="AL58" s="435">
        <v>3.019256795776071E-3</v>
      </c>
      <c r="AM58" s="435">
        <v>3.5840950504678129E-3</v>
      </c>
      <c r="AN58" s="439">
        <v>4.7924398143186393E-3</v>
      </c>
    </row>
    <row r="59" spans="1:40" ht="15.6" customHeight="1" x14ac:dyDescent="0.25">
      <c r="A59" s="19"/>
      <c r="B59" s="420" t="s">
        <v>44</v>
      </c>
      <c r="C59" s="421" t="s">
        <v>236</v>
      </c>
      <c r="D59" s="434">
        <v>2.4326446734188353E-3</v>
      </c>
      <c r="E59" s="435">
        <v>1.6062940751421225E-5</v>
      </c>
      <c r="F59" s="435">
        <v>2.3948509807575598E-3</v>
      </c>
      <c r="G59" s="435">
        <v>4.8626890364977316E-4</v>
      </c>
      <c r="H59" s="435">
        <v>3.2503543100838987E-3</v>
      </c>
      <c r="I59" s="435">
        <v>3.0699077241834126E-3</v>
      </c>
      <c r="J59" s="435">
        <v>9.8619184870999516E-5</v>
      </c>
      <c r="K59" s="435">
        <v>0.42267234233083373</v>
      </c>
      <c r="L59" s="435">
        <v>1.8480682524854562E-3</v>
      </c>
      <c r="M59" s="435">
        <v>5.032056256310827E-4</v>
      </c>
      <c r="N59" s="435">
        <v>7.5212791531349547E-4</v>
      </c>
      <c r="O59" s="435">
        <v>1.9395251977111791E-3</v>
      </c>
      <c r="P59" s="435">
        <v>3.3927253595015701E-3</v>
      </c>
      <c r="Q59" s="435">
        <v>2.2111533666058546E-3</v>
      </c>
      <c r="R59" s="435">
        <v>3.432736954050337E-3</v>
      </c>
      <c r="S59" s="435">
        <v>1.3180645164059869E-3</v>
      </c>
      <c r="T59" s="435">
        <v>9.1447724453118384E-3</v>
      </c>
      <c r="U59" s="435">
        <v>9.6549413465564298E-4</v>
      </c>
      <c r="V59" s="435">
        <v>1.7434291039521065E-2</v>
      </c>
      <c r="W59" s="435">
        <v>9.4406472016162965E-3</v>
      </c>
      <c r="X59" s="435">
        <v>7.197946202436716E-3</v>
      </c>
      <c r="Y59" s="435">
        <v>5.9191040607979952E-4</v>
      </c>
      <c r="Z59" s="435">
        <v>1.8290460470494437E-2</v>
      </c>
      <c r="AA59" s="435">
        <v>2.7616414300250121E-3</v>
      </c>
      <c r="AB59" s="435">
        <v>2.2610883378599415E-3</v>
      </c>
      <c r="AC59" s="435">
        <v>1.6647525612503867E-3</v>
      </c>
      <c r="AD59" s="435">
        <v>6.376906521140585E-4</v>
      </c>
      <c r="AE59" s="435">
        <v>2.0969398797064942E-3</v>
      </c>
      <c r="AF59" s="435">
        <v>1.3389780525035649E-3</v>
      </c>
      <c r="AG59" s="435">
        <v>1.6424090389342825E-3</v>
      </c>
      <c r="AH59" s="435">
        <v>4.0744486691804034E-3</v>
      </c>
      <c r="AI59" s="435">
        <v>2.0571640882490762E-3</v>
      </c>
      <c r="AJ59" s="435">
        <v>3.7810384150186579E-3</v>
      </c>
      <c r="AK59" s="435">
        <v>3.1770078855779416E-3</v>
      </c>
      <c r="AL59" s="435">
        <v>1.5367230350684978E-3</v>
      </c>
      <c r="AM59" s="435">
        <v>2.2950913836301216E-2</v>
      </c>
      <c r="AN59" s="439">
        <v>1.0429730635217378E-3</v>
      </c>
    </row>
    <row r="60" spans="1:40" ht="15.6" customHeight="1" x14ac:dyDescent="0.25">
      <c r="A60" s="19"/>
      <c r="B60" s="420" t="s">
        <v>45</v>
      </c>
      <c r="C60" s="421" t="s">
        <v>237</v>
      </c>
      <c r="D60" s="434">
        <v>4.1613486393299591E-4</v>
      </c>
      <c r="E60" s="435">
        <v>1.6513619607359086E-6</v>
      </c>
      <c r="F60" s="435">
        <v>2.4783694784143135E-4</v>
      </c>
      <c r="G60" s="435">
        <v>4.7609040360945107E-5</v>
      </c>
      <c r="H60" s="435">
        <v>2.8207829945054266E-4</v>
      </c>
      <c r="I60" s="435">
        <v>6.8947839530403884E-4</v>
      </c>
      <c r="J60" s="435">
        <v>2.2891859609416773E-4</v>
      </c>
      <c r="K60" s="435">
        <v>5.4498598417439324E-4</v>
      </c>
      <c r="L60" s="435">
        <v>0.37648315314268715</v>
      </c>
      <c r="M60" s="435">
        <v>1.7221953190331039E-3</v>
      </c>
      <c r="N60" s="435">
        <v>1.6867778984781655E-3</v>
      </c>
      <c r="O60" s="435">
        <v>1.529423231803191E-3</v>
      </c>
      <c r="P60" s="435">
        <v>1.3327336074248268E-3</v>
      </c>
      <c r="Q60" s="435">
        <v>1.5921782741855955E-3</v>
      </c>
      <c r="R60" s="435">
        <v>7.850206256805989E-4</v>
      </c>
      <c r="S60" s="435">
        <v>2.1536650685037247E-3</v>
      </c>
      <c r="T60" s="435">
        <v>1.7446466648334343E-3</v>
      </c>
      <c r="U60" s="435">
        <v>9.9097120138936861E-5</v>
      </c>
      <c r="V60" s="435">
        <v>3.2386764066179093E-3</v>
      </c>
      <c r="W60" s="435">
        <v>9.3338539654219698E-4</v>
      </c>
      <c r="X60" s="435">
        <v>1.9214377769351223E-2</v>
      </c>
      <c r="Y60" s="435">
        <v>4.7382732368174955E-4</v>
      </c>
      <c r="Z60" s="435">
        <v>3.1347533448109238E-3</v>
      </c>
      <c r="AA60" s="435">
        <v>1.2079623506455833E-4</v>
      </c>
      <c r="AB60" s="435">
        <v>2.1294771273864117E-4</v>
      </c>
      <c r="AC60" s="435">
        <v>1.5514769009424307E-4</v>
      </c>
      <c r="AD60" s="435">
        <v>3.0779502770111427E-4</v>
      </c>
      <c r="AE60" s="435">
        <v>3.1816168222896128E-4</v>
      </c>
      <c r="AF60" s="435">
        <v>1.0189193063624963E-4</v>
      </c>
      <c r="AG60" s="435">
        <v>3.7280731260329715E-4</v>
      </c>
      <c r="AH60" s="435">
        <v>8.4163929605170955E-4</v>
      </c>
      <c r="AI60" s="435">
        <v>5.2992132310959652E-4</v>
      </c>
      <c r="AJ60" s="435">
        <v>3.0404369142443376E-4</v>
      </c>
      <c r="AK60" s="435">
        <v>3.7096273227022754E-4</v>
      </c>
      <c r="AL60" s="435">
        <v>4.1683886498539402E-4</v>
      </c>
      <c r="AM60" s="435">
        <v>2.4650852959196743E-3</v>
      </c>
      <c r="AN60" s="439">
        <v>9.3536152051311569E-4</v>
      </c>
    </row>
    <row r="61" spans="1:40" ht="15.6" customHeight="1" x14ac:dyDescent="0.25">
      <c r="A61" s="19"/>
      <c r="B61" s="420" t="s">
        <v>46</v>
      </c>
      <c r="C61" s="421" t="s">
        <v>92</v>
      </c>
      <c r="D61" s="434">
        <v>2.0927182083264081E-4</v>
      </c>
      <c r="E61" s="435">
        <v>1.5830176607735393E-5</v>
      </c>
      <c r="F61" s="435">
        <v>3.1234626845443058E-4</v>
      </c>
      <c r="G61" s="435">
        <v>5.2096207963664929E-5</v>
      </c>
      <c r="H61" s="435">
        <v>2.3536552046834179E-3</v>
      </c>
      <c r="I61" s="435">
        <v>3.1604867020889373E-4</v>
      </c>
      <c r="J61" s="435">
        <v>5.2396288026316825E-5</v>
      </c>
      <c r="K61" s="435">
        <v>9.5518882846634928E-4</v>
      </c>
      <c r="L61" s="435">
        <v>2.0443016101517925E-3</v>
      </c>
      <c r="M61" s="435">
        <v>0.71782295777680072</v>
      </c>
      <c r="N61" s="435">
        <v>4.4009913673842842E-4</v>
      </c>
      <c r="O61" s="435">
        <v>7.2810879779733953E-2</v>
      </c>
      <c r="P61" s="435">
        <v>2.4782292767382853E-2</v>
      </c>
      <c r="Q61" s="435">
        <v>2.8898701615285936E-2</v>
      </c>
      <c r="R61" s="435">
        <v>5.9719067468391625E-3</v>
      </c>
      <c r="S61" s="435">
        <v>7.4350662645440084E-4</v>
      </c>
      <c r="T61" s="435">
        <v>2.2424193294248149E-2</v>
      </c>
      <c r="U61" s="435">
        <v>3.9550576853679436E-4</v>
      </c>
      <c r="V61" s="435">
        <v>2.7531260694988919E-2</v>
      </c>
      <c r="W61" s="435">
        <v>1.7709740957977198E-3</v>
      </c>
      <c r="X61" s="435">
        <v>2.1849436119319061E-2</v>
      </c>
      <c r="Y61" s="435">
        <v>6.3509623296635327E-4</v>
      </c>
      <c r="Z61" s="435">
        <v>1.7556894472742059E-3</v>
      </c>
      <c r="AA61" s="435">
        <v>1.0727595282592267E-4</v>
      </c>
      <c r="AB61" s="435">
        <v>4.6939082820905546E-4</v>
      </c>
      <c r="AC61" s="435">
        <v>3.109985086223885E-4</v>
      </c>
      <c r="AD61" s="435">
        <v>3.8023078537146714E-4</v>
      </c>
      <c r="AE61" s="435">
        <v>1.0564261955293541E-3</v>
      </c>
      <c r="AF61" s="435">
        <v>2.2206326893504808E-4</v>
      </c>
      <c r="AG61" s="435">
        <v>8.5232467211444267E-4</v>
      </c>
      <c r="AH61" s="435">
        <v>4.7731215913825956E-4</v>
      </c>
      <c r="AI61" s="435">
        <v>3.777607271560347E-4</v>
      </c>
      <c r="AJ61" s="435">
        <v>4.8094241161733781E-4</v>
      </c>
      <c r="AK61" s="435">
        <v>1.2946198190416152E-3</v>
      </c>
      <c r="AL61" s="435">
        <v>3.914719421749205E-4</v>
      </c>
      <c r="AM61" s="435">
        <v>1.6931829215681513E-3</v>
      </c>
      <c r="AN61" s="439">
        <v>1.6831940186084839E-3</v>
      </c>
    </row>
    <row r="62" spans="1:40" ht="15.6" customHeight="1" x14ac:dyDescent="0.25">
      <c r="A62" s="19"/>
      <c r="B62" s="420" t="s">
        <v>47</v>
      </c>
      <c r="C62" s="421" t="s">
        <v>93</v>
      </c>
      <c r="D62" s="434">
        <v>4.4600407230562903E-5</v>
      </c>
      <c r="E62" s="435">
        <v>1.7990700962428884E-6</v>
      </c>
      <c r="F62" s="435">
        <v>1.6300255993753767E-4</v>
      </c>
      <c r="G62" s="435">
        <v>1.2198491487354774E-5</v>
      </c>
      <c r="H62" s="435">
        <v>2.9668574959185336E-4</v>
      </c>
      <c r="I62" s="435">
        <v>3.1750332467013129E-4</v>
      </c>
      <c r="J62" s="435">
        <v>1.3703583698384347E-5</v>
      </c>
      <c r="K62" s="435">
        <v>3.8382697218948797E-4</v>
      </c>
      <c r="L62" s="435">
        <v>1.6223891043466909E-3</v>
      </c>
      <c r="M62" s="435">
        <v>2.0012216017691611E-3</v>
      </c>
      <c r="N62" s="435">
        <v>0.28983320468460627</v>
      </c>
      <c r="O62" s="435">
        <v>8.9677772821262422E-3</v>
      </c>
      <c r="P62" s="435">
        <v>4.3645106589171078E-3</v>
      </c>
      <c r="Q62" s="435">
        <v>2.9532260389468477E-3</v>
      </c>
      <c r="R62" s="435">
        <v>2.8008978020854589E-3</v>
      </c>
      <c r="S62" s="435">
        <v>2.1696264898705326E-3</v>
      </c>
      <c r="T62" s="435">
        <v>1.2075322879518926E-2</v>
      </c>
      <c r="U62" s="435">
        <v>4.2843615846661963E-4</v>
      </c>
      <c r="V62" s="435">
        <v>5.9509025043958438E-3</v>
      </c>
      <c r="W62" s="435">
        <v>1.7287926240676869E-3</v>
      </c>
      <c r="X62" s="435">
        <v>3.8714192634715892E-3</v>
      </c>
      <c r="Y62" s="435">
        <v>2.1543776984439075E-4</v>
      </c>
      <c r="Z62" s="435">
        <v>4.0928821546671717E-4</v>
      </c>
      <c r="AA62" s="435">
        <v>3.0205366550243561E-5</v>
      </c>
      <c r="AB62" s="435">
        <v>1.0117440598374493E-4</v>
      </c>
      <c r="AC62" s="435">
        <v>9.2430714676139226E-5</v>
      </c>
      <c r="AD62" s="435">
        <v>7.4779441077793982E-5</v>
      </c>
      <c r="AE62" s="435">
        <v>1.9251179686186753E-4</v>
      </c>
      <c r="AF62" s="435">
        <v>7.430145722310636E-5</v>
      </c>
      <c r="AG62" s="435">
        <v>2.3381945449932499E-4</v>
      </c>
      <c r="AH62" s="435">
        <v>2.0055851264700906E-4</v>
      </c>
      <c r="AI62" s="435">
        <v>6.2971245808667281E-4</v>
      </c>
      <c r="AJ62" s="435">
        <v>1.991941225405619E-4</v>
      </c>
      <c r="AK62" s="435">
        <v>3.7105501163879493E-4</v>
      </c>
      <c r="AL62" s="435">
        <v>1.6197570606776745E-4</v>
      </c>
      <c r="AM62" s="435">
        <v>8.3569945395974878E-4</v>
      </c>
      <c r="AN62" s="439">
        <v>5.154536795275869E-4</v>
      </c>
    </row>
    <row r="63" spans="1:40" ht="15.6" customHeight="1" x14ac:dyDescent="0.25">
      <c r="A63" s="19"/>
      <c r="B63" s="420" t="s">
        <v>48</v>
      </c>
      <c r="C63" s="421" t="s">
        <v>94</v>
      </c>
      <c r="D63" s="434">
        <v>6.64830088049922E-4</v>
      </c>
      <c r="E63" s="435">
        <v>2.7036918462634028E-5</v>
      </c>
      <c r="F63" s="435">
        <v>1.8363235598527711E-3</v>
      </c>
      <c r="G63" s="435">
        <v>1.1177776520803935E-4</v>
      </c>
      <c r="H63" s="435">
        <v>2.5306701869932903E-3</v>
      </c>
      <c r="I63" s="435">
        <v>1.8486216917993879E-3</v>
      </c>
      <c r="J63" s="435">
        <v>1.851303849063433E-4</v>
      </c>
      <c r="K63" s="435">
        <v>1.8833982246021725E-3</v>
      </c>
      <c r="L63" s="435">
        <v>2.7491178124453208E-3</v>
      </c>
      <c r="M63" s="435">
        <v>1.0064314315018021E-3</v>
      </c>
      <c r="N63" s="435">
        <v>8.3942391664773824E-4</v>
      </c>
      <c r="O63" s="435">
        <v>0.52658147148919299</v>
      </c>
      <c r="P63" s="435">
        <v>5.8342602158398546E-3</v>
      </c>
      <c r="Q63" s="435">
        <v>7.6286584504992394E-3</v>
      </c>
      <c r="R63" s="435">
        <v>6.7026168608495676E-3</v>
      </c>
      <c r="S63" s="435">
        <v>1.7056033246278977E-3</v>
      </c>
      <c r="T63" s="435">
        <v>1.1698618855968072E-2</v>
      </c>
      <c r="U63" s="435">
        <v>1.0432668184589659E-3</v>
      </c>
      <c r="V63" s="435">
        <v>4.0140779472048853E-3</v>
      </c>
      <c r="W63" s="435">
        <v>4.0036539357530994E-3</v>
      </c>
      <c r="X63" s="435">
        <v>5.1062389238337724E-2</v>
      </c>
      <c r="Y63" s="435">
        <v>1.5121331326466076E-3</v>
      </c>
      <c r="Z63" s="435">
        <v>3.1546995527687786E-3</v>
      </c>
      <c r="AA63" s="435">
        <v>2.0571922514947186E-4</v>
      </c>
      <c r="AB63" s="435">
        <v>1.7756558714501507E-3</v>
      </c>
      <c r="AC63" s="435">
        <v>4.9693545560770792E-4</v>
      </c>
      <c r="AD63" s="435">
        <v>9.0943075541718695E-4</v>
      </c>
      <c r="AE63" s="435">
        <v>1.4205661032789712E-3</v>
      </c>
      <c r="AF63" s="435">
        <v>3.9512778651316292E-4</v>
      </c>
      <c r="AG63" s="435">
        <v>2.4064000102426916E-3</v>
      </c>
      <c r="AH63" s="435">
        <v>9.4135527063720682E-4</v>
      </c>
      <c r="AI63" s="435">
        <v>9.9832469709825161E-4</v>
      </c>
      <c r="AJ63" s="435">
        <v>1.5765405307777763E-3</v>
      </c>
      <c r="AK63" s="435">
        <v>1.0711399393495498E-3</v>
      </c>
      <c r="AL63" s="435">
        <v>1.5996459068560783E-3</v>
      </c>
      <c r="AM63" s="435">
        <v>2.6617543787322154E-3</v>
      </c>
      <c r="AN63" s="439">
        <v>1.8371043602335481E-3</v>
      </c>
    </row>
    <row r="64" spans="1:40" ht="15.6" customHeight="1" x14ac:dyDescent="0.25">
      <c r="A64" s="19"/>
      <c r="B64" s="420" t="s">
        <v>49</v>
      </c>
      <c r="C64" s="421" t="s">
        <v>1</v>
      </c>
      <c r="D64" s="434">
        <v>5.0551417878438894E-5</v>
      </c>
      <c r="E64" s="435">
        <v>9.6607410645013499E-6</v>
      </c>
      <c r="F64" s="435">
        <v>5.8932020855608782E-5</v>
      </c>
      <c r="G64" s="435">
        <v>1.7244600723039688E-5</v>
      </c>
      <c r="H64" s="435">
        <v>7.6146473602043852E-5</v>
      </c>
      <c r="I64" s="435">
        <v>5.6648181195666446E-5</v>
      </c>
      <c r="J64" s="435">
        <v>2.3557961273065411E-5</v>
      </c>
      <c r="K64" s="435">
        <v>1.5311413182994254E-4</v>
      </c>
      <c r="L64" s="435">
        <v>4.2530819773398739E-4</v>
      </c>
      <c r="M64" s="435">
        <v>1.3432597121725644E-4</v>
      </c>
      <c r="N64" s="435">
        <v>4.8515733722815956E-5</v>
      </c>
      <c r="O64" s="435">
        <v>3.6834740261010849E-4</v>
      </c>
      <c r="P64" s="435">
        <v>0.41119083925477512</v>
      </c>
      <c r="Q64" s="435">
        <v>6.6459664445870596E-3</v>
      </c>
      <c r="R64" s="435">
        <v>2.3404558469801743E-3</v>
      </c>
      <c r="S64" s="435">
        <v>1.5511493307207371E-4</v>
      </c>
      <c r="T64" s="435">
        <v>4.5173176500939403E-3</v>
      </c>
      <c r="U64" s="435">
        <v>5.9702403159274389E-5</v>
      </c>
      <c r="V64" s="435">
        <v>2.3535261170761859E-3</v>
      </c>
      <c r="W64" s="435">
        <v>9.7595830668824541E-5</v>
      </c>
      <c r="X64" s="435">
        <v>3.0839362010398564E-3</v>
      </c>
      <c r="Y64" s="435">
        <v>2.6426623567583956E-4</v>
      </c>
      <c r="Z64" s="435">
        <v>6.2580804710235761E-3</v>
      </c>
      <c r="AA64" s="435">
        <v>9.5689338821655355E-5</v>
      </c>
      <c r="AB64" s="435">
        <v>2.7546706520285315E-4</v>
      </c>
      <c r="AC64" s="435">
        <v>3.6235752522081085E-4</v>
      </c>
      <c r="AD64" s="435">
        <v>1.5416853427741963E-4</v>
      </c>
      <c r="AE64" s="435">
        <v>4.5007525506194626E-4</v>
      </c>
      <c r="AF64" s="435">
        <v>2.7671700660942053E-4</v>
      </c>
      <c r="AG64" s="435">
        <v>4.7971971399890973E-4</v>
      </c>
      <c r="AH64" s="435">
        <v>4.2931714753411516E-4</v>
      </c>
      <c r="AI64" s="435">
        <v>2.5279021286097621E-4</v>
      </c>
      <c r="AJ64" s="435">
        <v>2.8623325531059818E-4</v>
      </c>
      <c r="AK64" s="435">
        <v>3.0856540537130884E-3</v>
      </c>
      <c r="AL64" s="435">
        <v>1.8593216407910564E-4</v>
      </c>
      <c r="AM64" s="435">
        <v>2.0935158814924392E-4</v>
      </c>
      <c r="AN64" s="439">
        <v>1.612420775486576E-4</v>
      </c>
    </row>
    <row r="65" spans="1:40" ht="15.6" customHeight="1" x14ac:dyDescent="0.25">
      <c r="A65" s="32"/>
      <c r="B65" s="420" t="s">
        <v>50</v>
      </c>
      <c r="C65" s="421" t="s">
        <v>2</v>
      </c>
      <c r="D65" s="434">
        <v>6.8761537000152259E-5</v>
      </c>
      <c r="E65" s="435">
        <v>3.9920732319866658E-6</v>
      </c>
      <c r="F65" s="435">
        <v>8.6952932501149693E-5</v>
      </c>
      <c r="G65" s="435">
        <v>2.4035816952250789E-5</v>
      </c>
      <c r="H65" s="435">
        <v>9.8289403502742632E-5</v>
      </c>
      <c r="I65" s="435">
        <v>8.205103759239307E-5</v>
      </c>
      <c r="J65" s="435">
        <v>3.2337212533964304E-5</v>
      </c>
      <c r="K65" s="435">
        <v>6.3408318966618837E-4</v>
      </c>
      <c r="L65" s="435">
        <v>4.8105849373518775E-4</v>
      </c>
      <c r="M65" s="435">
        <v>1.6863979602066648E-4</v>
      </c>
      <c r="N65" s="435">
        <v>1.0373184863584594E-4</v>
      </c>
      <c r="O65" s="435">
        <v>3.2581275043896827E-4</v>
      </c>
      <c r="P65" s="435">
        <v>1.2178463203620035E-3</v>
      </c>
      <c r="Q65" s="435">
        <v>0.45226969373393788</v>
      </c>
      <c r="R65" s="435">
        <v>3.8434375887462161E-4</v>
      </c>
      <c r="S65" s="435">
        <v>2.8177217873852838E-4</v>
      </c>
      <c r="T65" s="435">
        <v>6.9597711444918794E-4</v>
      </c>
      <c r="U65" s="435">
        <v>4.7814977086490987E-5</v>
      </c>
      <c r="V65" s="435">
        <v>4.8500761885691062E-4</v>
      </c>
      <c r="W65" s="435">
        <v>1.3308697981716185E-4</v>
      </c>
      <c r="X65" s="435">
        <v>6.7381270409453656E-4</v>
      </c>
      <c r="Y65" s="435">
        <v>3.3075126815583451E-4</v>
      </c>
      <c r="Z65" s="435">
        <v>1.18983739750863E-3</v>
      </c>
      <c r="AA65" s="435">
        <v>1.2230577677755023E-4</v>
      </c>
      <c r="AB65" s="435">
        <v>4.0080166924662443E-4</v>
      </c>
      <c r="AC65" s="435">
        <v>5.6559389758276981E-4</v>
      </c>
      <c r="AD65" s="435">
        <v>1.8828839742630589E-4</v>
      </c>
      <c r="AE65" s="435">
        <v>5.8344650536149923E-4</v>
      </c>
      <c r="AF65" s="435">
        <v>4.35481883418926E-4</v>
      </c>
      <c r="AG65" s="435">
        <v>5.1704549644588412E-4</v>
      </c>
      <c r="AH65" s="435">
        <v>6.011641751888174E-4</v>
      </c>
      <c r="AI65" s="435">
        <v>3.0744059927961559E-4</v>
      </c>
      <c r="AJ65" s="435">
        <v>4.3435738290877339E-4</v>
      </c>
      <c r="AK65" s="435">
        <v>5.0960679225008397E-3</v>
      </c>
      <c r="AL65" s="435">
        <v>2.1722713002293996E-4</v>
      </c>
      <c r="AM65" s="435">
        <v>2.4274167070693434E-4</v>
      </c>
      <c r="AN65" s="439">
        <v>1.9075962286294227E-4</v>
      </c>
    </row>
    <row r="66" spans="1:40" ht="15.6" customHeight="1" x14ac:dyDescent="0.25">
      <c r="A66" s="32"/>
      <c r="B66" s="420" t="s">
        <v>51</v>
      </c>
      <c r="C66" s="421" t="s">
        <v>3</v>
      </c>
      <c r="D66" s="434">
        <v>1.8468998735747929E-5</v>
      </c>
      <c r="E66" s="435">
        <v>4.8709371104178691E-7</v>
      </c>
      <c r="F66" s="435">
        <v>2.0666516643720327E-5</v>
      </c>
      <c r="G66" s="435">
        <v>6.4520463592131782E-6</v>
      </c>
      <c r="H66" s="435">
        <v>2.0899532857156881E-5</v>
      </c>
      <c r="I66" s="435">
        <v>1.656440541857464E-5</v>
      </c>
      <c r="J66" s="435">
        <v>6.0130285908330192E-6</v>
      </c>
      <c r="K66" s="435">
        <v>2.7838661918473476E-5</v>
      </c>
      <c r="L66" s="435">
        <v>3.1643064360352255E-5</v>
      </c>
      <c r="M66" s="435">
        <v>1.9415296927136863E-5</v>
      </c>
      <c r="N66" s="435">
        <v>1.3631009179563797E-5</v>
      </c>
      <c r="O66" s="435">
        <v>2.9393501399469379E-5</v>
      </c>
      <c r="P66" s="435">
        <v>3.6609246518233774E-4</v>
      </c>
      <c r="Q66" s="435">
        <v>4.5660753100853016E-4</v>
      </c>
      <c r="R66" s="435">
        <v>0.23922727350868286</v>
      </c>
      <c r="S66" s="435">
        <v>1.3588550681474146E-5</v>
      </c>
      <c r="T66" s="435">
        <v>1.3380150651948246E-4</v>
      </c>
      <c r="U66" s="435">
        <v>1.7302198218624831E-5</v>
      </c>
      <c r="V66" s="435">
        <v>9.0971879694680849E-5</v>
      </c>
      <c r="W66" s="435">
        <v>4.0141074643879545E-5</v>
      </c>
      <c r="X66" s="435">
        <v>1.6288353228223441E-4</v>
      </c>
      <c r="Y66" s="435">
        <v>5.8392988982394716E-5</v>
      </c>
      <c r="Z66" s="435">
        <v>2.148404207485364E-4</v>
      </c>
      <c r="AA66" s="435">
        <v>2.8215620983998286E-5</v>
      </c>
      <c r="AB66" s="435">
        <v>3.0192615885991908E-4</v>
      </c>
      <c r="AC66" s="435">
        <v>1.1523556204085482E-4</v>
      </c>
      <c r="AD66" s="435">
        <v>3.6199015768090979E-5</v>
      </c>
      <c r="AE66" s="435">
        <v>1.1759530527897941E-4</v>
      </c>
      <c r="AF66" s="435">
        <v>9.0392715593373373E-5</v>
      </c>
      <c r="AG66" s="435">
        <v>7.413601395710002E-4</v>
      </c>
      <c r="AH66" s="435">
        <v>1.3581047484136747E-4</v>
      </c>
      <c r="AI66" s="435">
        <v>2.9274246753419201E-3</v>
      </c>
      <c r="AJ66" s="435">
        <v>1.0568276141529645E-4</v>
      </c>
      <c r="AK66" s="435">
        <v>8.4725662530157442E-4</v>
      </c>
      <c r="AL66" s="435">
        <v>2.0943865803353776E-4</v>
      </c>
      <c r="AM66" s="435">
        <v>5.7048952333022479E-3</v>
      </c>
      <c r="AN66" s="439">
        <v>7.9126304881345364E-5</v>
      </c>
    </row>
    <row r="67" spans="1:40" ht="15.6" customHeight="1" x14ac:dyDescent="0.25">
      <c r="A67" s="32"/>
      <c r="B67" s="420" t="s">
        <v>52</v>
      </c>
      <c r="C67" s="421" t="s">
        <v>95</v>
      </c>
      <c r="D67" s="434">
        <v>2.8887178539468735E-5</v>
      </c>
      <c r="E67" s="435">
        <v>1.0835611653868052E-6</v>
      </c>
      <c r="F67" s="435">
        <v>3.6387323723204922E-5</v>
      </c>
      <c r="G67" s="435">
        <v>9.978345484379481E-6</v>
      </c>
      <c r="H67" s="435">
        <v>3.6027098536679514E-5</v>
      </c>
      <c r="I67" s="435">
        <v>3.3147271954538112E-5</v>
      </c>
      <c r="J67" s="435">
        <v>1.1570444261507537E-5</v>
      </c>
      <c r="K67" s="435">
        <v>5.2289890371504824E-5</v>
      </c>
      <c r="L67" s="435">
        <v>6.4531577697124278E-5</v>
      </c>
      <c r="M67" s="435">
        <v>3.6816758544302005E-5</v>
      </c>
      <c r="N67" s="435">
        <v>2.8616598835504925E-5</v>
      </c>
      <c r="O67" s="435">
        <v>7.1796710265247259E-4</v>
      </c>
      <c r="P67" s="435">
        <v>1.2745815747445327E-3</v>
      </c>
      <c r="Q67" s="435">
        <v>1.2271989395144806E-3</v>
      </c>
      <c r="R67" s="435">
        <v>4.3884481729950476E-3</v>
      </c>
      <c r="S67" s="435">
        <v>0.15758808025676771</v>
      </c>
      <c r="T67" s="435">
        <v>7.0049732724706314E-3</v>
      </c>
      <c r="U67" s="435">
        <v>2.4763516754039427E-3</v>
      </c>
      <c r="V67" s="435">
        <v>1.734862408757664E-3</v>
      </c>
      <c r="W67" s="435">
        <v>1.8045279695999661E-4</v>
      </c>
      <c r="X67" s="435">
        <v>4.2632863404642101E-4</v>
      </c>
      <c r="Y67" s="435">
        <v>1.3087445704220536E-4</v>
      </c>
      <c r="Z67" s="435">
        <v>4.1429242911351124E-4</v>
      </c>
      <c r="AA67" s="435">
        <v>5.067246103546735E-5</v>
      </c>
      <c r="AB67" s="435">
        <v>1.7363988832981838E-4</v>
      </c>
      <c r="AC67" s="435">
        <v>2.38443393510106E-4</v>
      </c>
      <c r="AD67" s="435">
        <v>7.7490683759317156E-5</v>
      </c>
      <c r="AE67" s="435">
        <v>2.5007760968955169E-4</v>
      </c>
      <c r="AF67" s="435">
        <v>2.241908717036072E-4</v>
      </c>
      <c r="AG67" s="435">
        <v>4.5517809842212043E-4</v>
      </c>
      <c r="AH67" s="435">
        <v>5.4538367913215425E-4</v>
      </c>
      <c r="AI67" s="435">
        <v>1.8277828502721014E-4</v>
      </c>
      <c r="AJ67" s="435">
        <v>1.949439307555874E-4</v>
      </c>
      <c r="AK67" s="435">
        <v>1.9172832705383741E-3</v>
      </c>
      <c r="AL67" s="435">
        <v>9.7566609052842631E-5</v>
      </c>
      <c r="AM67" s="435">
        <v>5.2541164602752837E-3</v>
      </c>
      <c r="AN67" s="439">
        <v>9.6954265842424822E-5</v>
      </c>
    </row>
    <row r="68" spans="1:40" ht="15.6" customHeight="1" x14ac:dyDescent="0.25">
      <c r="B68" s="420" t="s">
        <v>53</v>
      </c>
      <c r="C68" s="421" t="s">
        <v>96</v>
      </c>
      <c r="D68" s="434">
        <v>1.0995970333523414E-4</v>
      </c>
      <c r="E68" s="435">
        <v>5.0577281498269543E-6</v>
      </c>
      <c r="F68" s="435">
        <v>7.6554682167114367E-5</v>
      </c>
      <c r="G68" s="435">
        <v>2.1994686688787894E-5</v>
      </c>
      <c r="H68" s="435">
        <v>1.0854952836449492E-4</v>
      </c>
      <c r="I68" s="435">
        <v>6.6992884433038794E-5</v>
      </c>
      <c r="J68" s="435">
        <v>2.9637453439492708E-5</v>
      </c>
      <c r="K68" s="435">
        <v>1.2788150951886326E-4</v>
      </c>
      <c r="L68" s="435">
        <v>1.513122098818447E-4</v>
      </c>
      <c r="M68" s="435">
        <v>1.0161274266882943E-4</v>
      </c>
      <c r="N68" s="435">
        <v>6.2039500295285472E-5</v>
      </c>
      <c r="O68" s="435">
        <v>3.9214818992977415E-4</v>
      </c>
      <c r="P68" s="435">
        <v>6.5320396869925955E-3</v>
      </c>
      <c r="Q68" s="435">
        <v>7.8096810129121667E-3</v>
      </c>
      <c r="R68" s="435">
        <v>3.3154075856676379E-3</v>
      </c>
      <c r="S68" s="435">
        <v>7.1004172659568608E-4</v>
      </c>
      <c r="T68" s="435">
        <v>0.62925193050596484</v>
      </c>
      <c r="U68" s="435">
        <v>4.5341373433691273E-4</v>
      </c>
      <c r="V68" s="435">
        <v>2.4916702523385102E-2</v>
      </c>
      <c r="W68" s="435">
        <v>2.6949942197815693E-4</v>
      </c>
      <c r="X68" s="435">
        <v>5.6681181703792972E-3</v>
      </c>
      <c r="Y68" s="435">
        <v>3.6269108724134935E-4</v>
      </c>
      <c r="Z68" s="435">
        <v>1.2284423212643775E-3</v>
      </c>
      <c r="AA68" s="435">
        <v>1.0599661621150987E-4</v>
      </c>
      <c r="AB68" s="435">
        <v>4.4641505511716059E-4</v>
      </c>
      <c r="AC68" s="435">
        <v>4.4470099631706321E-4</v>
      </c>
      <c r="AD68" s="435">
        <v>2.2107976054857521E-4</v>
      </c>
      <c r="AE68" s="435">
        <v>9.0635550441554391E-4</v>
      </c>
      <c r="AF68" s="435">
        <v>3.7063366843962601E-4</v>
      </c>
      <c r="AG68" s="435">
        <v>1.441035977709531E-3</v>
      </c>
      <c r="AH68" s="435">
        <v>7.2164123652540004E-4</v>
      </c>
      <c r="AI68" s="435">
        <v>3.3425373087297207E-4</v>
      </c>
      <c r="AJ68" s="435">
        <v>3.5407277722079064E-4</v>
      </c>
      <c r="AK68" s="435">
        <v>3.6304078225531129E-3</v>
      </c>
      <c r="AL68" s="435">
        <v>2.4737912757688421E-4</v>
      </c>
      <c r="AM68" s="435">
        <v>3.527640296398523E-4</v>
      </c>
      <c r="AN68" s="439">
        <v>3.7323548184944611E-4</v>
      </c>
    </row>
    <row r="69" spans="1:40" ht="15.6" customHeight="1" x14ac:dyDescent="0.25">
      <c r="B69" s="420" t="s">
        <v>54</v>
      </c>
      <c r="C69" s="421" t="s">
        <v>116</v>
      </c>
      <c r="D69" s="434">
        <v>1.6072760400763795E-6</v>
      </c>
      <c r="E69" s="435">
        <v>4.5321051472385741E-8</v>
      </c>
      <c r="F69" s="435">
        <v>1.5520216232306116E-6</v>
      </c>
      <c r="G69" s="435">
        <v>4.4755968562415734E-7</v>
      </c>
      <c r="H69" s="435">
        <v>1.5166981427790603E-6</v>
      </c>
      <c r="I69" s="435">
        <v>1.5353798756538843E-6</v>
      </c>
      <c r="J69" s="435">
        <v>7.9113602530032692E-7</v>
      </c>
      <c r="K69" s="435">
        <v>2.0538634134603693E-6</v>
      </c>
      <c r="L69" s="435">
        <v>2.8269883169340869E-6</v>
      </c>
      <c r="M69" s="435">
        <v>1.8027775445431345E-6</v>
      </c>
      <c r="N69" s="435">
        <v>1.0320273833873591E-6</v>
      </c>
      <c r="O69" s="435">
        <v>2.587497730071688E-6</v>
      </c>
      <c r="P69" s="435">
        <v>4.2469446548910495E-5</v>
      </c>
      <c r="Q69" s="435">
        <v>6.8424916478885232E-6</v>
      </c>
      <c r="R69" s="435">
        <v>1.6066811326005868E-6</v>
      </c>
      <c r="S69" s="435">
        <v>1.1861723071094449E-6</v>
      </c>
      <c r="T69" s="435">
        <v>4.0392330099415932E-6</v>
      </c>
      <c r="U69" s="435">
        <v>4.7760534580086514E-2</v>
      </c>
      <c r="V69" s="435">
        <v>2.8535976658818795E-4</v>
      </c>
      <c r="W69" s="435">
        <v>1.9983625931579724E-6</v>
      </c>
      <c r="X69" s="435">
        <v>8.9533066870438845E-5</v>
      </c>
      <c r="Y69" s="435">
        <v>6.2045196181476085E-6</v>
      </c>
      <c r="Z69" s="435">
        <v>1.5924098932690384E-5</v>
      </c>
      <c r="AA69" s="435">
        <v>2.0362765809599442E-6</v>
      </c>
      <c r="AB69" s="435">
        <v>1.4675080782966661E-5</v>
      </c>
      <c r="AC69" s="435">
        <v>1.0980836741536773E-5</v>
      </c>
      <c r="AD69" s="435">
        <v>6.2967525732032034E-6</v>
      </c>
      <c r="AE69" s="435">
        <v>1.4580257211082309E-5</v>
      </c>
      <c r="AF69" s="435">
        <v>9.0282264837418753E-6</v>
      </c>
      <c r="AG69" s="435">
        <v>7.3072094450486773E-5</v>
      </c>
      <c r="AH69" s="435">
        <v>1.5079069335811536E-5</v>
      </c>
      <c r="AI69" s="435">
        <v>5.2436444880072748E-6</v>
      </c>
      <c r="AJ69" s="435">
        <v>8.0780292770597732E-6</v>
      </c>
      <c r="AK69" s="435">
        <v>5.4828074579028009E-5</v>
      </c>
      <c r="AL69" s="435">
        <v>6.755862261573594E-6</v>
      </c>
      <c r="AM69" s="435">
        <v>5.5307716030343456E-6</v>
      </c>
      <c r="AN69" s="439">
        <v>7.9500641337900519E-6</v>
      </c>
    </row>
    <row r="70" spans="1:40" ht="15.6" customHeight="1" x14ac:dyDescent="0.25">
      <c r="B70" s="420" t="s">
        <v>55</v>
      </c>
      <c r="C70" s="421" t="s">
        <v>238</v>
      </c>
      <c r="D70" s="434">
        <v>9.9775189090893848E-4</v>
      </c>
      <c r="E70" s="435">
        <v>2.3257785311018858E-5</v>
      </c>
      <c r="F70" s="435">
        <v>4.0885312234685653E-4</v>
      </c>
      <c r="G70" s="435">
        <v>9.3864831065884765E-5</v>
      </c>
      <c r="H70" s="435">
        <v>3.8405799183128966E-4</v>
      </c>
      <c r="I70" s="435">
        <v>2.5611612294368293E-4</v>
      </c>
      <c r="J70" s="435">
        <v>2.0224060440923223E-4</v>
      </c>
      <c r="K70" s="435">
        <v>4.0442338077055029E-4</v>
      </c>
      <c r="L70" s="435">
        <v>6.3721432928574634E-4</v>
      </c>
      <c r="M70" s="435">
        <v>4.3829706634852426E-4</v>
      </c>
      <c r="N70" s="435">
        <v>2.6773414823673869E-4</v>
      </c>
      <c r="O70" s="435">
        <v>5.0049844032405829E-4</v>
      </c>
      <c r="P70" s="435">
        <v>4.4551454244628623E-4</v>
      </c>
      <c r="Q70" s="435">
        <v>4.4001687793418048E-4</v>
      </c>
      <c r="R70" s="435">
        <v>2.4842689824571663E-4</v>
      </c>
      <c r="S70" s="435">
        <v>1.6179883660315638E-4</v>
      </c>
      <c r="T70" s="435">
        <v>6.0464251391123157E-4</v>
      </c>
      <c r="U70" s="435">
        <v>5.0173032584473364E-5</v>
      </c>
      <c r="V70" s="435">
        <v>0.81553920090844079</v>
      </c>
      <c r="W70" s="435">
        <v>6.5255094164652346E-4</v>
      </c>
      <c r="X70" s="435">
        <v>1.9659958583924078E-3</v>
      </c>
      <c r="Y70" s="435">
        <v>1.1353546159332654E-3</v>
      </c>
      <c r="Z70" s="435">
        <v>2.6617750261553521E-3</v>
      </c>
      <c r="AA70" s="435">
        <v>5.3967958604810018E-4</v>
      </c>
      <c r="AB70" s="435">
        <v>1.4516825305770384E-3</v>
      </c>
      <c r="AC70" s="435">
        <v>1.66495337106737E-3</v>
      </c>
      <c r="AD70" s="435">
        <v>5.0273251000823495E-4</v>
      </c>
      <c r="AE70" s="435">
        <v>1.2935485013205395E-2</v>
      </c>
      <c r="AF70" s="435">
        <v>1.1426555436412529E-3</v>
      </c>
      <c r="AG70" s="435">
        <v>6.2971585185240733E-3</v>
      </c>
      <c r="AH70" s="435">
        <v>1.7875988440781492E-3</v>
      </c>
      <c r="AI70" s="435">
        <v>9.4581281059622152E-4</v>
      </c>
      <c r="AJ70" s="435">
        <v>1.4647327078672857E-3</v>
      </c>
      <c r="AK70" s="435">
        <v>1.1763093907860999E-2</v>
      </c>
      <c r="AL70" s="435">
        <v>8.7615039364863617E-4</v>
      </c>
      <c r="AM70" s="435">
        <v>1.4314746613274833E-3</v>
      </c>
      <c r="AN70" s="439">
        <v>1.1880811434426394E-3</v>
      </c>
    </row>
    <row r="71" spans="1:40" ht="15.6" customHeight="1" x14ac:dyDescent="0.25">
      <c r="B71" s="420" t="s">
        <v>56</v>
      </c>
      <c r="C71" s="421" t="s">
        <v>4</v>
      </c>
      <c r="D71" s="434">
        <v>3.3628058152907679E-4</v>
      </c>
      <c r="E71" s="435">
        <v>1.1634316100902353E-5</v>
      </c>
      <c r="F71" s="435">
        <v>8.2972300976924963E-4</v>
      </c>
      <c r="G71" s="435">
        <v>3.3981412946180821E-4</v>
      </c>
      <c r="H71" s="435">
        <v>1.2323791789143937E-3</v>
      </c>
      <c r="I71" s="435">
        <v>4.1690411417532393E-4</v>
      </c>
      <c r="J71" s="435">
        <v>2.1456432690861266E-4</v>
      </c>
      <c r="K71" s="435">
        <v>8.6718956294553912E-4</v>
      </c>
      <c r="L71" s="435">
        <v>1.5035110005431355E-3</v>
      </c>
      <c r="M71" s="435">
        <v>2.6121562493532087E-3</v>
      </c>
      <c r="N71" s="435">
        <v>4.802514651468406E-3</v>
      </c>
      <c r="O71" s="435">
        <v>1.3639170782066355E-3</v>
      </c>
      <c r="P71" s="435">
        <v>5.1928222579411835E-4</v>
      </c>
      <c r="Q71" s="435">
        <v>1.051046574833977E-3</v>
      </c>
      <c r="R71" s="435">
        <v>5.015292764717214E-4</v>
      </c>
      <c r="S71" s="435">
        <v>2.5428058426612649E-4</v>
      </c>
      <c r="T71" s="435">
        <v>1.0664988104742096E-3</v>
      </c>
      <c r="U71" s="435">
        <v>9.4271238592918513E-5</v>
      </c>
      <c r="V71" s="435">
        <v>8.1025051455419763E-4</v>
      </c>
      <c r="W71" s="435">
        <v>0.33335713380271709</v>
      </c>
      <c r="X71" s="435">
        <v>1.9401289659064219E-3</v>
      </c>
      <c r="Y71" s="435">
        <v>2.8980415536230316E-3</v>
      </c>
      <c r="Z71" s="435">
        <v>2.3951630427187587E-3</v>
      </c>
      <c r="AA71" s="435">
        <v>7.7362889523513619E-4</v>
      </c>
      <c r="AB71" s="435">
        <v>1.9453796645696889E-3</v>
      </c>
      <c r="AC71" s="435">
        <v>4.6394912040375142E-3</v>
      </c>
      <c r="AD71" s="435">
        <v>5.0899483557979202E-4</v>
      </c>
      <c r="AE71" s="435">
        <v>1.0527513981500531E-3</v>
      </c>
      <c r="AF71" s="435">
        <v>3.2599622487401963E-3</v>
      </c>
      <c r="AG71" s="435">
        <v>2.8468837997387723E-3</v>
      </c>
      <c r="AH71" s="435">
        <v>8.339992579305195E-3</v>
      </c>
      <c r="AI71" s="435">
        <v>1.6554395412956755E-3</v>
      </c>
      <c r="AJ71" s="435">
        <v>1.2445080975573295E-2</v>
      </c>
      <c r="AK71" s="435">
        <v>2.3622787428838258E-3</v>
      </c>
      <c r="AL71" s="435">
        <v>1.7474868192572646E-3</v>
      </c>
      <c r="AM71" s="435">
        <v>4.4124325882616229E-2</v>
      </c>
      <c r="AN71" s="439">
        <v>7.1908264553502573E-4</v>
      </c>
    </row>
    <row r="72" spans="1:40" ht="15.6" customHeight="1" x14ac:dyDescent="0.25">
      <c r="B72" s="420" t="s">
        <v>57</v>
      </c>
      <c r="C72" s="421" t="s">
        <v>97</v>
      </c>
      <c r="D72" s="434">
        <v>1.8061933542072518E-3</v>
      </c>
      <c r="E72" s="435">
        <v>3.9427897431314131E-5</v>
      </c>
      <c r="F72" s="435">
        <v>7.5593356274399038E-4</v>
      </c>
      <c r="G72" s="435">
        <v>5.0079611029992292E-4</v>
      </c>
      <c r="H72" s="435">
        <v>2.4246536168670272E-3</v>
      </c>
      <c r="I72" s="435">
        <v>1.1498676818955291E-3</v>
      </c>
      <c r="J72" s="435">
        <v>5.7678842062066542E-4</v>
      </c>
      <c r="K72" s="435">
        <v>2.7334475528031088E-3</v>
      </c>
      <c r="L72" s="435">
        <v>3.270235067707582E-3</v>
      </c>
      <c r="M72" s="435">
        <v>4.9506200587323794E-3</v>
      </c>
      <c r="N72" s="435">
        <v>1.8381238851246256E-3</v>
      </c>
      <c r="O72" s="435">
        <v>3.4776133602940043E-3</v>
      </c>
      <c r="P72" s="435">
        <v>1.588763474039671E-3</v>
      </c>
      <c r="Q72" s="435">
        <v>1.6536718008873892E-3</v>
      </c>
      <c r="R72" s="435">
        <v>7.8286198375705838E-4</v>
      </c>
      <c r="S72" s="435">
        <v>8.0827902174644337E-4</v>
      </c>
      <c r="T72" s="435">
        <v>2.69889628640247E-3</v>
      </c>
      <c r="U72" s="435">
        <v>1.9347321922739784E-4</v>
      </c>
      <c r="V72" s="435">
        <v>1.635185283009027E-3</v>
      </c>
      <c r="W72" s="435">
        <v>1.4417341025298037E-3</v>
      </c>
      <c r="X72" s="435">
        <v>1.0030041451644833</v>
      </c>
      <c r="Y72" s="435">
        <v>2.1418760788374291E-2</v>
      </c>
      <c r="Z72" s="435">
        <v>4.505913070790965E-2</v>
      </c>
      <c r="AA72" s="435">
        <v>1.7705973803952767E-3</v>
      </c>
      <c r="AB72" s="435">
        <v>4.8989678158062426E-3</v>
      </c>
      <c r="AC72" s="435">
        <v>4.2559886301505746E-3</v>
      </c>
      <c r="AD72" s="435">
        <v>1.3726293690653729E-2</v>
      </c>
      <c r="AE72" s="435">
        <v>9.5643170203613577E-3</v>
      </c>
      <c r="AF72" s="435">
        <v>2.6726548736007803E-3</v>
      </c>
      <c r="AG72" s="435">
        <v>1.0120586043187161E-2</v>
      </c>
      <c r="AH72" s="435">
        <v>8.3794951068801547E-3</v>
      </c>
      <c r="AI72" s="435">
        <v>4.4821544599966574E-3</v>
      </c>
      <c r="AJ72" s="435">
        <v>2.871583339714157E-3</v>
      </c>
      <c r="AK72" s="435">
        <v>2.2803664772590819E-3</v>
      </c>
      <c r="AL72" s="435">
        <v>3.8599845000797123E-3</v>
      </c>
      <c r="AM72" s="435">
        <v>3.2104829074613844E-3</v>
      </c>
      <c r="AN72" s="439">
        <v>1.1116608345933799E-2</v>
      </c>
    </row>
    <row r="73" spans="1:40" ht="15.6" customHeight="1" x14ac:dyDescent="0.25">
      <c r="B73" s="420" t="s">
        <v>58</v>
      </c>
      <c r="C73" s="421" t="s">
        <v>239</v>
      </c>
      <c r="D73" s="434">
        <v>6.1623583773566474E-3</v>
      </c>
      <c r="E73" s="435">
        <v>1.6482491719194318E-4</v>
      </c>
      <c r="F73" s="435">
        <v>4.6044647219105062E-3</v>
      </c>
      <c r="G73" s="435">
        <v>2.6408117041621872E-3</v>
      </c>
      <c r="H73" s="435">
        <v>1.0043495752738402E-2</v>
      </c>
      <c r="I73" s="435">
        <v>4.8365731074865182E-3</v>
      </c>
      <c r="J73" s="435">
        <v>3.1158689849077694E-3</v>
      </c>
      <c r="K73" s="435">
        <v>1.0802292756344959E-2</v>
      </c>
      <c r="L73" s="435">
        <v>1.4657312066365957E-2</v>
      </c>
      <c r="M73" s="435">
        <v>3.2612074137592401E-2</v>
      </c>
      <c r="N73" s="435">
        <v>8.1410614746837556E-3</v>
      </c>
      <c r="O73" s="435">
        <v>1.2594310573972487E-2</v>
      </c>
      <c r="P73" s="435">
        <v>5.9382814477221216E-3</v>
      </c>
      <c r="Q73" s="435">
        <v>6.7077288158355376E-3</v>
      </c>
      <c r="R73" s="435">
        <v>2.4255937764816543E-3</v>
      </c>
      <c r="S73" s="435">
        <v>4.8018040400353047E-3</v>
      </c>
      <c r="T73" s="435">
        <v>7.092178322402532E-3</v>
      </c>
      <c r="U73" s="435">
        <v>4.8478454577383085E-4</v>
      </c>
      <c r="V73" s="435">
        <v>1.0577260407279189E-2</v>
      </c>
      <c r="W73" s="435">
        <v>6.7200953553844516E-3</v>
      </c>
      <c r="X73" s="435">
        <v>8.0087228317761196E-3</v>
      </c>
      <c r="Y73" s="435">
        <v>0.82958070869531808</v>
      </c>
      <c r="Z73" s="435">
        <v>4.9893862168406321E-2</v>
      </c>
      <c r="AA73" s="435">
        <v>1.6600665155534745E-2</v>
      </c>
      <c r="AB73" s="435">
        <v>1.6087968362993796E-2</v>
      </c>
      <c r="AC73" s="435">
        <v>5.2626868463427606E-3</v>
      </c>
      <c r="AD73" s="435">
        <v>4.3007035150346576E-3</v>
      </c>
      <c r="AE73" s="435">
        <v>1.0693054950662582E-2</v>
      </c>
      <c r="AF73" s="435">
        <v>3.3184210568736688E-3</v>
      </c>
      <c r="AG73" s="435">
        <v>1.1166998202280036E-2</v>
      </c>
      <c r="AH73" s="435">
        <v>1.0813973721806284E-2</v>
      </c>
      <c r="AI73" s="435">
        <v>1.2501715136021899E-2</v>
      </c>
      <c r="AJ73" s="435">
        <v>5.3679952057810298E-3</v>
      </c>
      <c r="AK73" s="435">
        <v>5.1053080114547046E-3</v>
      </c>
      <c r="AL73" s="435">
        <v>1.9404644401572687E-2</v>
      </c>
      <c r="AM73" s="435">
        <v>1.0611299509208218E-2</v>
      </c>
      <c r="AN73" s="439">
        <v>3.4828882623698918E-3</v>
      </c>
    </row>
    <row r="74" spans="1:40" ht="15.6" customHeight="1" x14ac:dyDescent="0.25">
      <c r="B74" s="420" t="s">
        <v>59</v>
      </c>
      <c r="C74" s="421" t="s">
        <v>5</v>
      </c>
      <c r="D74" s="434">
        <v>4.4561620953513037E-4</v>
      </c>
      <c r="E74" s="435">
        <v>1.5592297092782876E-5</v>
      </c>
      <c r="F74" s="435">
        <v>7.2379970276170204E-4</v>
      </c>
      <c r="G74" s="435">
        <v>2.4556886649195571E-4</v>
      </c>
      <c r="H74" s="435">
        <v>7.931190603694113E-4</v>
      </c>
      <c r="I74" s="435">
        <v>6.7271768692085568E-4</v>
      </c>
      <c r="J74" s="435">
        <v>3.8068398688434252E-4</v>
      </c>
      <c r="K74" s="435">
        <v>4.8521898996342882E-4</v>
      </c>
      <c r="L74" s="435">
        <v>6.0857399388039026E-4</v>
      </c>
      <c r="M74" s="435">
        <v>1.3742238462552429E-3</v>
      </c>
      <c r="N74" s="435">
        <v>3.0678717042880783E-4</v>
      </c>
      <c r="O74" s="435">
        <v>6.3126902804232557E-4</v>
      </c>
      <c r="P74" s="435">
        <v>3.9819238060468829E-4</v>
      </c>
      <c r="Q74" s="435">
        <v>4.6899469504531761E-4</v>
      </c>
      <c r="R74" s="435">
        <v>3.2937947452958401E-4</v>
      </c>
      <c r="S74" s="435">
        <v>2.7499913183713062E-4</v>
      </c>
      <c r="T74" s="435">
        <v>5.2915753311901057E-4</v>
      </c>
      <c r="U74" s="435">
        <v>3.6996557082672774E-5</v>
      </c>
      <c r="V74" s="435">
        <v>5.696011943821847E-4</v>
      </c>
      <c r="W74" s="435">
        <v>4.4657240560670177E-4</v>
      </c>
      <c r="X74" s="435">
        <v>1.5927054921901964E-3</v>
      </c>
      <c r="Y74" s="435">
        <v>1.1600305523587215E-3</v>
      </c>
      <c r="Z74" s="435">
        <v>0.94414978781287473</v>
      </c>
      <c r="AA74" s="435">
        <v>3.0270129165629166E-3</v>
      </c>
      <c r="AB74" s="435">
        <v>2.6850145611892538E-3</v>
      </c>
      <c r="AC74" s="435">
        <v>1.47814078189069E-3</v>
      </c>
      <c r="AD74" s="435">
        <v>6.6243934627139948E-4</v>
      </c>
      <c r="AE74" s="435">
        <v>3.9615648723706444E-3</v>
      </c>
      <c r="AF74" s="435">
        <v>1.0921648057412375E-3</v>
      </c>
      <c r="AG74" s="435">
        <v>4.2360913474300318E-3</v>
      </c>
      <c r="AH74" s="435">
        <v>7.3434426278593127E-3</v>
      </c>
      <c r="AI74" s="435">
        <v>5.0649203497206271E-3</v>
      </c>
      <c r="AJ74" s="435">
        <v>2.6148283814646481E-3</v>
      </c>
      <c r="AK74" s="435">
        <v>1.0134458166737082E-3</v>
      </c>
      <c r="AL74" s="435">
        <v>6.6994619344820225E-3</v>
      </c>
      <c r="AM74" s="435">
        <v>1.3401600937426406E-3</v>
      </c>
      <c r="AN74" s="439">
        <v>1.0906807135315289E-3</v>
      </c>
    </row>
    <row r="75" spans="1:40" ht="15.6" customHeight="1" x14ac:dyDescent="0.25">
      <c r="B75" s="420" t="s">
        <v>60</v>
      </c>
      <c r="C75" s="421" t="s">
        <v>6</v>
      </c>
      <c r="D75" s="434">
        <v>1.426144355060583E-4</v>
      </c>
      <c r="E75" s="435">
        <v>8.1115298647487306E-6</v>
      </c>
      <c r="F75" s="435">
        <v>1.8700669401294093E-4</v>
      </c>
      <c r="G75" s="435">
        <v>3.9260095952222405E-5</v>
      </c>
      <c r="H75" s="435">
        <v>2.1396758768895804E-4</v>
      </c>
      <c r="I75" s="435">
        <v>2.6513901255650039E-4</v>
      </c>
      <c r="J75" s="435">
        <v>5.6763193089802291E-5</v>
      </c>
      <c r="K75" s="435">
        <v>1.3291479729038127E-4</v>
      </c>
      <c r="L75" s="435">
        <v>4.4693342441492123E-4</v>
      </c>
      <c r="M75" s="435">
        <v>2.6229146451525802E-4</v>
      </c>
      <c r="N75" s="435">
        <v>9.2475619025167156E-5</v>
      </c>
      <c r="O75" s="435">
        <v>1.6885049816390014E-4</v>
      </c>
      <c r="P75" s="435">
        <v>1.4403399188503072E-4</v>
      </c>
      <c r="Q75" s="435">
        <v>1.0585882504653358E-4</v>
      </c>
      <c r="R75" s="435">
        <v>1.4695834376310765E-4</v>
      </c>
      <c r="S75" s="435">
        <v>9.6070309179880611E-5</v>
      </c>
      <c r="T75" s="435">
        <v>1.6996446186086353E-4</v>
      </c>
      <c r="U75" s="435">
        <v>1.6794024322251287E-5</v>
      </c>
      <c r="V75" s="435">
        <v>1.7974610443418737E-4</v>
      </c>
      <c r="W75" s="435">
        <v>1.9061963585399633E-4</v>
      </c>
      <c r="X75" s="435">
        <v>9.5493756957138116E-4</v>
      </c>
      <c r="Y75" s="435">
        <v>3.7006234088642238E-3</v>
      </c>
      <c r="Z75" s="435">
        <v>1.0970967712842846E-3</v>
      </c>
      <c r="AA75" s="435">
        <v>0.27702250650678573</v>
      </c>
      <c r="AB75" s="435">
        <v>6.4494857484944301E-4</v>
      </c>
      <c r="AC75" s="435">
        <v>1.2646088111396541E-3</v>
      </c>
      <c r="AD75" s="435">
        <v>1.687980337679284E-4</v>
      </c>
      <c r="AE75" s="435">
        <v>2.6733323173423504E-3</v>
      </c>
      <c r="AF75" s="435">
        <v>7.9912199893721232E-4</v>
      </c>
      <c r="AG75" s="435">
        <v>9.8171633165477154E-3</v>
      </c>
      <c r="AH75" s="435">
        <v>1.9272748683820263E-3</v>
      </c>
      <c r="AI75" s="435">
        <v>1.6655317198519828E-3</v>
      </c>
      <c r="AJ75" s="435">
        <v>3.1397444661284448E-4</v>
      </c>
      <c r="AK75" s="435">
        <v>5.4387646244960822E-4</v>
      </c>
      <c r="AL75" s="435">
        <v>4.064551639526009E-3</v>
      </c>
      <c r="AM75" s="435">
        <v>4.5568979199310289E-4</v>
      </c>
      <c r="AN75" s="439">
        <v>3.1189185723286324E-3</v>
      </c>
    </row>
    <row r="76" spans="1:40" ht="15.6" customHeight="1" x14ac:dyDescent="0.25">
      <c r="B76" s="420" t="s">
        <v>61</v>
      </c>
      <c r="C76" s="421" t="s">
        <v>98</v>
      </c>
      <c r="D76" s="434">
        <v>1.9764855996616253E-2</v>
      </c>
      <c r="E76" s="435">
        <v>1.0759886352517424E-4</v>
      </c>
      <c r="F76" s="435">
        <v>1.8295766254925763E-2</v>
      </c>
      <c r="G76" s="435">
        <v>6.7314362760484041E-3</v>
      </c>
      <c r="H76" s="435">
        <v>2.3392649590894671E-2</v>
      </c>
      <c r="I76" s="435">
        <v>9.8954892573286466E-3</v>
      </c>
      <c r="J76" s="435">
        <v>3.5553223563911645E-3</v>
      </c>
      <c r="K76" s="435">
        <v>2.1893064180671773E-2</v>
      </c>
      <c r="L76" s="435">
        <v>1.3478350554131626E-2</v>
      </c>
      <c r="M76" s="435">
        <v>1.3364217220168305E-2</v>
      </c>
      <c r="N76" s="435">
        <v>1.0268423149737112E-2</v>
      </c>
      <c r="O76" s="435">
        <v>1.6676133064048436E-2</v>
      </c>
      <c r="P76" s="435">
        <v>1.6094514226465465E-2</v>
      </c>
      <c r="Q76" s="435">
        <v>1.7210570867671242E-2</v>
      </c>
      <c r="R76" s="435">
        <v>1.2545562369808302E-2</v>
      </c>
      <c r="S76" s="435">
        <v>6.9209808549745002E-3</v>
      </c>
      <c r="T76" s="435">
        <v>3.1276387935839436E-2</v>
      </c>
      <c r="U76" s="435">
        <v>2.2209468217588239E-3</v>
      </c>
      <c r="V76" s="435">
        <v>2.904266924985097E-2</v>
      </c>
      <c r="W76" s="435">
        <v>1.9354363145858144E-2</v>
      </c>
      <c r="X76" s="435">
        <v>5.1010847484701367E-2</v>
      </c>
      <c r="Y76" s="435">
        <v>7.3790364662476536E-3</v>
      </c>
      <c r="Z76" s="435">
        <v>2.6056718786511879E-2</v>
      </c>
      <c r="AA76" s="435">
        <v>5.8675020368095304E-3</v>
      </c>
      <c r="AB76" s="435">
        <v>0.85660899169052962</v>
      </c>
      <c r="AC76" s="435">
        <v>7.629729718173218E-3</v>
      </c>
      <c r="AD76" s="435">
        <v>3.1612250393019655E-3</v>
      </c>
      <c r="AE76" s="435">
        <v>1.9045762376434131E-2</v>
      </c>
      <c r="AF76" s="435">
        <v>6.3684208102837902E-3</v>
      </c>
      <c r="AG76" s="435">
        <v>1.2048843239828492E-2</v>
      </c>
      <c r="AH76" s="435">
        <v>2.5800245489382617E-2</v>
      </c>
      <c r="AI76" s="435">
        <v>4.0342478220756373E-2</v>
      </c>
      <c r="AJ76" s="435">
        <v>3.1767761812254061E-2</v>
      </c>
      <c r="AK76" s="435">
        <v>1.603111189055003E-2</v>
      </c>
      <c r="AL76" s="435">
        <v>4.5878982553375865E-2</v>
      </c>
      <c r="AM76" s="435">
        <v>0.22022268212812024</v>
      </c>
      <c r="AN76" s="439">
        <v>5.3809908041629094E-3</v>
      </c>
    </row>
    <row r="77" spans="1:40" ht="15.6" customHeight="1" x14ac:dyDescent="0.25">
      <c r="B77" s="420" t="s">
        <v>62</v>
      </c>
      <c r="C77" s="421" t="s">
        <v>7</v>
      </c>
      <c r="D77" s="434">
        <v>3.1929016091454244E-3</v>
      </c>
      <c r="E77" s="435">
        <v>3.1115871850551216E-4</v>
      </c>
      <c r="F77" s="435">
        <v>2.8994396536759226E-3</v>
      </c>
      <c r="G77" s="435">
        <v>1.9963092486807899E-3</v>
      </c>
      <c r="H77" s="435">
        <v>4.4452945257191304E-3</v>
      </c>
      <c r="I77" s="435">
        <v>2.0856876952113335E-3</v>
      </c>
      <c r="J77" s="435">
        <v>2.2465184474713758E-3</v>
      </c>
      <c r="K77" s="435">
        <v>3.1108107833010198E-3</v>
      </c>
      <c r="L77" s="435">
        <v>5.8670833924299908E-3</v>
      </c>
      <c r="M77" s="435">
        <v>5.0090485368318571E-3</v>
      </c>
      <c r="N77" s="435">
        <v>3.229858831570002E-3</v>
      </c>
      <c r="O77" s="435">
        <v>7.5488720704896721E-3</v>
      </c>
      <c r="P77" s="435">
        <v>3.4567955004237284E-3</v>
      </c>
      <c r="Q77" s="435">
        <v>4.4313567353752321E-3</v>
      </c>
      <c r="R77" s="435">
        <v>2.9679511918888125E-3</v>
      </c>
      <c r="S77" s="435">
        <v>1.4675397702934596E-3</v>
      </c>
      <c r="T77" s="435">
        <v>5.5580316054946307E-3</v>
      </c>
      <c r="U77" s="435">
        <v>5.698890761319655E-4</v>
      </c>
      <c r="V77" s="435">
        <v>5.320616312358379E-3</v>
      </c>
      <c r="W77" s="435">
        <v>9.1493518281476113E-3</v>
      </c>
      <c r="X77" s="435">
        <v>1.3892264477654133E-2</v>
      </c>
      <c r="Y77" s="435">
        <v>1.4959810917430235E-2</v>
      </c>
      <c r="Z77" s="435">
        <v>2.150731032811536E-2</v>
      </c>
      <c r="AA77" s="435">
        <v>9.3400781321762699E-3</v>
      </c>
      <c r="AB77" s="435">
        <v>1.8229088534015871E-2</v>
      </c>
      <c r="AC77" s="435">
        <v>0.83189201718520667</v>
      </c>
      <c r="AD77" s="435">
        <v>6.3747084504572407E-2</v>
      </c>
      <c r="AE77" s="435">
        <v>2.356915795654459E-2</v>
      </c>
      <c r="AF77" s="435">
        <v>4.5265706044175123E-3</v>
      </c>
      <c r="AG77" s="435">
        <v>1.5877754860296044E-2</v>
      </c>
      <c r="AH77" s="435">
        <v>9.857912522030797E-3</v>
      </c>
      <c r="AI77" s="435">
        <v>9.9747732568792567E-3</v>
      </c>
      <c r="AJ77" s="435">
        <v>2.3222306524793818E-2</v>
      </c>
      <c r="AK77" s="435">
        <v>9.8915478279842772E-3</v>
      </c>
      <c r="AL77" s="435">
        <v>1.1365698403149218E-2</v>
      </c>
      <c r="AM77" s="435">
        <v>9.2745865343898705E-3</v>
      </c>
      <c r="AN77" s="439">
        <v>2.2230649078687121E-2</v>
      </c>
    </row>
    <row r="78" spans="1:40" ht="15.6" customHeight="1" x14ac:dyDescent="0.25">
      <c r="B78" s="420" t="s">
        <v>63</v>
      </c>
      <c r="C78" s="421" t="s">
        <v>99</v>
      </c>
      <c r="D78" s="434">
        <v>1.9493673981117448E-3</v>
      </c>
      <c r="E78" s="435">
        <v>8.3507344746573477E-5</v>
      </c>
      <c r="F78" s="435">
        <v>2.4166504550283525E-3</v>
      </c>
      <c r="G78" s="435">
        <v>8.2475946891646902E-4</v>
      </c>
      <c r="H78" s="435">
        <v>2.5818326868945469E-3</v>
      </c>
      <c r="I78" s="435">
        <v>1.5808983971074767E-3</v>
      </c>
      <c r="J78" s="435">
        <v>8.3251822935027887E-4</v>
      </c>
      <c r="K78" s="435">
        <v>3.2744318361228068E-3</v>
      </c>
      <c r="L78" s="435">
        <v>3.2433580167277442E-3</v>
      </c>
      <c r="M78" s="435">
        <v>2.6333611298677904E-3</v>
      </c>
      <c r="N78" s="435">
        <v>1.6210966663318183E-3</v>
      </c>
      <c r="O78" s="435">
        <v>3.8896170819342018E-3</v>
      </c>
      <c r="P78" s="435">
        <v>3.0101922701946397E-3</v>
      </c>
      <c r="Q78" s="435">
        <v>2.9614653502188612E-3</v>
      </c>
      <c r="R78" s="435">
        <v>1.5134497707425113E-3</v>
      </c>
      <c r="S78" s="435">
        <v>8.2387190093149369E-4</v>
      </c>
      <c r="T78" s="435">
        <v>3.6265049672447687E-3</v>
      </c>
      <c r="U78" s="435">
        <v>3.3062371207872795E-4</v>
      </c>
      <c r="V78" s="435">
        <v>3.0709051033784586E-3</v>
      </c>
      <c r="W78" s="435">
        <v>3.1392096389687863E-3</v>
      </c>
      <c r="X78" s="435">
        <v>1.0824404254780946E-2</v>
      </c>
      <c r="Y78" s="435">
        <v>8.6790304768188543E-3</v>
      </c>
      <c r="Z78" s="435">
        <v>6.8940204962353998E-3</v>
      </c>
      <c r="AA78" s="435">
        <v>1.9088771572143305E-3</v>
      </c>
      <c r="AB78" s="435">
        <v>3.1951392540002982E-2</v>
      </c>
      <c r="AC78" s="435">
        <v>1.7604184404509483E-2</v>
      </c>
      <c r="AD78" s="435">
        <v>0.96606379399113962</v>
      </c>
      <c r="AE78" s="435">
        <v>2.5180050760839318E-2</v>
      </c>
      <c r="AF78" s="435">
        <v>1.5512890709026736E-2</v>
      </c>
      <c r="AG78" s="435">
        <v>6.5854190605172183E-3</v>
      </c>
      <c r="AH78" s="435">
        <v>1.8480014842857079E-2</v>
      </c>
      <c r="AI78" s="435">
        <v>2.2177454623012322E-2</v>
      </c>
      <c r="AJ78" s="435">
        <v>1.9090575328359023E-2</v>
      </c>
      <c r="AK78" s="435">
        <v>1.2946215079732294E-2</v>
      </c>
      <c r="AL78" s="435">
        <v>3.1113972214139453E-2</v>
      </c>
      <c r="AM78" s="435">
        <v>1.0974320343799561E-2</v>
      </c>
      <c r="AN78" s="439">
        <v>1.4822555489601185E-2</v>
      </c>
    </row>
    <row r="79" spans="1:40" ht="15.6" customHeight="1" x14ac:dyDescent="0.25">
      <c r="B79" s="420" t="s">
        <v>64</v>
      </c>
      <c r="C79" s="421" t="s">
        <v>100</v>
      </c>
      <c r="D79" s="434">
        <v>2.0143801935836831E-2</v>
      </c>
      <c r="E79" s="435">
        <v>1.258416546165647E-3</v>
      </c>
      <c r="F79" s="435">
        <v>1.3832667019551489E-2</v>
      </c>
      <c r="G79" s="435">
        <v>2.9291027507396148E-3</v>
      </c>
      <c r="H79" s="435">
        <v>1.5382428049895178E-2</v>
      </c>
      <c r="I79" s="435">
        <v>5.8981863737647862E-3</v>
      </c>
      <c r="J79" s="435">
        <v>1.0030323488255763E-2</v>
      </c>
      <c r="K79" s="435">
        <v>8.9423070767201789E-3</v>
      </c>
      <c r="L79" s="435">
        <v>2.2236004176484699E-2</v>
      </c>
      <c r="M79" s="435">
        <v>1.7919926036784602E-2</v>
      </c>
      <c r="N79" s="435">
        <v>9.8767779113372884E-3</v>
      </c>
      <c r="O79" s="435">
        <v>1.6681485567759866E-2</v>
      </c>
      <c r="P79" s="435">
        <v>9.6805171216282678E-3</v>
      </c>
      <c r="Q79" s="435">
        <v>1.0331557304868901E-2</v>
      </c>
      <c r="R79" s="435">
        <v>7.0383696622260379E-3</v>
      </c>
      <c r="S79" s="435">
        <v>3.2129649629911044E-3</v>
      </c>
      <c r="T79" s="435">
        <v>1.5726165695386398E-2</v>
      </c>
      <c r="U79" s="435">
        <v>1.2308626486048305E-3</v>
      </c>
      <c r="V79" s="435">
        <v>1.6952261626971523E-2</v>
      </c>
      <c r="W79" s="435">
        <v>2.9427274085353488E-2</v>
      </c>
      <c r="X79" s="435">
        <v>4.5027231538971209E-2</v>
      </c>
      <c r="Y79" s="435">
        <v>2.8841412810338519E-2</v>
      </c>
      <c r="Z79" s="435">
        <v>3.0995258713936949E-2</v>
      </c>
      <c r="AA79" s="435">
        <v>1.9618796786532715E-2</v>
      </c>
      <c r="AB79" s="435">
        <v>4.0052764516892395E-2</v>
      </c>
      <c r="AC79" s="435">
        <v>2.7773434573503866E-2</v>
      </c>
      <c r="AD79" s="435">
        <v>5.6614092353809093E-3</v>
      </c>
      <c r="AE79" s="435">
        <v>0.84130946997536382</v>
      </c>
      <c r="AF79" s="435">
        <v>1.1529583496503239E-2</v>
      </c>
      <c r="AG79" s="435">
        <v>3.1302893785754668E-2</v>
      </c>
      <c r="AH79" s="435">
        <v>2.8607910345667918E-2</v>
      </c>
      <c r="AI79" s="435">
        <v>1.9084569829481084E-2</v>
      </c>
      <c r="AJ79" s="435">
        <v>3.5354660757325372E-2</v>
      </c>
      <c r="AK79" s="435">
        <v>1.3691873717672666E-2</v>
      </c>
      <c r="AL79" s="435">
        <v>2.5889398510177658E-2</v>
      </c>
      <c r="AM79" s="435">
        <v>7.2738003927454803E-2</v>
      </c>
      <c r="AN79" s="439">
        <v>3.2599500264163112E-2</v>
      </c>
    </row>
    <row r="80" spans="1:40" ht="15.6" customHeight="1" x14ac:dyDescent="0.25">
      <c r="B80" s="420" t="s">
        <v>65</v>
      </c>
      <c r="C80" s="421" t="s">
        <v>101</v>
      </c>
      <c r="D80" s="434">
        <v>1.7824479976514659E-3</v>
      </c>
      <c r="E80" s="435">
        <v>5.1409393019438495E-5</v>
      </c>
      <c r="F80" s="435">
        <v>1.7789170092188005E-3</v>
      </c>
      <c r="G80" s="435">
        <v>5.9257145858804467E-4</v>
      </c>
      <c r="H80" s="435">
        <v>1.9089473444436678E-3</v>
      </c>
      <c r="I80" s="435">
        <v>2.0008976127852615E-3</v>
      </c>
      <c r="J80" s="435">
        <v>6.0382128197297605E-4</v>
      </c>
      <c r="K80" s="435">
        <v>2.2744149801304922E-3</v>
      </c>
      <c r="L80" s="435">
        <v>2.9190926556459849E-3</v>
      </c>
      <c r="M80" s="435">
        <v>2.2835655030222779E-3</v>
      </c>
      <c r="N80" s="435">
        <v>1.212045752731679E-3</v>
      </c>
      <c r="O80" s="435">
        <v>3.1407332368831023E-3</v>
      </c>
      <c r="P80" s="435">
        <v>3.1438945647797138E-3</v>
      </c>
      <c r="Q80" s="435">
        <v>3.1168664397990269E-3</v>
      </c>
      <c r="R80" s="435">
        <v>1.8316775048138056E-3</v>
      </c>
      <c r="S80" s="435">
        <v>1.0478925353015825E-3</v>
      </c>
      <c r="T80" s="435">
        <v>5.1850541515902427E-3</v>
      </c>
      <c r="U80" s="435">
        <v>8.978193769127624E-4</v>
      </c>
      <c r="V80" s="435">
        <v>3.1996519053199301E-3</v>
      </c>
      <c r="W80" s="435">
        <v>2.5806939071238758E-3</v>
      </c>
      <c r="X80" s="435">
        <v>9.9818185767871874E-3</v>
      </c>
      <c r="Y80" s="435">
        <v>7.7822943601644611E-3</v>
      </c>
      <c r="Z80" s="435">
        <v>2.7891791993080305E-2</v>
      </c>
      <c r="AA80" s="435">
        <v>2.7378245445545076E-3</v>
      </c>
      <c r="AB80" s="435">
        <v>1.9727149349069811E-2</v>
      </c>
      <c r="AC80" s="435">
        <v>2.7197428535717549E-2</v>
      </c>
      <c r="AD80" s="435">
        <v>4.667901450809561E-3</v>
      </c>
      <c r="AE80" s="435">
        <v>8.5617844572111138E-3</v>
      </c>
      <c r="AF80" s="435">
        <v>0.49530527502139993</v>
      </c>
      <c r="AG80" s="435">
        <v>1.7804087445367246E-2</v>
      </c>
      <c r="AH80" s="435">
        <v>2.6858056281905952E-2</v>
      </c>
      <c r="AI80" s="435">
        <v>9.5403663174132743E-3</v>
      </c>
      <c r="AJ80" s="435">
        <v>3.1985594171176558E-2</v>
      </c>
      <c r="AK80" s="435">
        <v>3.1454609664578789E-2</v>
      </c>
      <c r="AL80" s="435">
        <v>1.066524622760886E-2</v>
      </c>
      <c r="AM80" s="435">
        <v>6.6353609111290375E-3</v>
      </c>
      <c r="AN80" s="439">
        <v>1.7133145705536035E-2</v>
      </c>
    </row>
    <row r="81" spans="2:40" ht="15.6" customHeight="1" x14ac:dyDescent="0.25">
      <c r="B81" s="420" t="s">
        <v>66</v>
      </c>
      <c r="C81" s="421" t="s">
        <v>8</v>
      </c>
      <c r="D81" s="434">
        <v>1.7255481366178942E-4</v>
      </c>
      <c r="E81" s="435">
        <v>3.9111499856861645E-6</v>
      </c>
      <c r="F81" s="435">
        <v>1.024899444349493E-4</v>
      </c>
      <c r="G81" s="435">
        <v>2.2002783021424312E-5</v>
      </c>
      <c r="H81" s="435">
        <v>9.3423128526291772E-5</v>
      </c>
      <c r="I81" s="435">
        <v>2.9896243065944365E-5</v>
      </c>
      <c r="J81" s="435">
        <v>4.5137468692153263E-5</v>
      </c>
      <c r="K81" s="435">
        <v>9.5991420754275764E-5</v>
      </c>
      <c r="L81" s="435">
        <v>2.8169465599098389E-4</v>
      </c>
      <c r="M81" s="435">
        <v>3.5204360773330933E-4</v>
      </c>
      <c r="N81" s="435">
        <v>8.5009093202340823E-5</v>
      </c>
      <c r="O81" s="435">
        <v>2.7134850185274657E-4</v>
      </c>
      <c r="P81" s="435">
        <v>2.5660666908768526E-4</v>
      </c>
      <c r="Q81" s="435">
        <v>1.9895311227461385E-4</v>
      </c>
      <c r="R81" s="435">
        <v>5.9921300848805684E-5</v>
      </c>
      <c r="S81" s="435">
        <v>1.6872913541751924E-5</v>
      </c>
      <c r="T81" s="435">
        <v>2.4521368075964943E-4</v>
      </c>
      <c r="U81" s="435">
        <v>1.3481820357235126E-5</v>
      </c>
      <c r="V81" s="435">
        <v>1.0103153646202852E-4</v>
      </c>
      <c r="W81" s="435">
        <v>7.5579494212771634E-5</v>
      </c>
      <c r="X81" s="435">
        <v>1.0975339278366588E-3</v>
      </c>
      <c r="Y81" s="435">
        <v>2.3254202149367459E-4</v>
      </c>
      <c r="Z81" s="435">
        <v>6.5098355676315755E-4</v>
      </c>
      <c r="AA81" s="435">
        <v>1.2482702039840753E-4</v>
      </c>
      <c r="AB81" s="435">
        <v>3.2891697723789662E-4</v>
      </c>
      <c r="AC81" s="435">
        <v>6.1594796660766657E-4</v>
      </c>
      <c r="AD81" s="435">
        <v>2.9362534680530907E-4</v>
      </c>
      <c r="AE81" s="435">
        <v>2.9242816456523314E-4</v>
      </c>
      <c r="AF81" s="435">
        <v>1.6202050277731801E-4</v>
      </c>
      <c r="AG81" s="435">
        <v>1.0000833801819597</v>
      </c>
      <c r="AH81" s="435">
        <v>2.9729667456981749E-4</v>
      </c>
      <c r="AI81" s="435">
        <v>2.2167630748758262E-4</v>
      </c>
      <c r="AJ81" s="435">
        <v>8.0133292946186975E-4</v>
      </c>
      <c r="AK81" s="435">
        <v>2.4737850764674292E-4</v>
      </c>
      <c r="AL81" s="435">
        <v>2.0561486112281025E-4</v>
      </c>
      <c r="AM81" s="435">
        <v>1.8810222594028126E-4</v>
      </c>
      <c r="AN81" s="439">
        <v>6.6541745813785233E-2</v>
      </c>
    </row>
    <row r="82" spans="2:40" ht="15.6" customHeight="1" x14ac:dyDescent="0.25">
      <c r="B82" s="420" t="s">
        <v>67</v>
      </c>
      <c r="C82" s="421" t="s">
        <v>102</v>
      </c>
      <c r="D82" s="434">
        <v>5.9101366376203853E-5</v>
      </c>
      <c r="E82" s="435">
        <v>5.1263247121999356E-6</v>
      </c>
      <c r="F82" s="435">
        <v>1.0391985457731E-4</v>
      </c>
      <c r="G82" s="435">
        <v>1.4324992765021399E-5</v>
      </c>
      <c r="H82" s="435">
        <v>1.0258526603964178E-4</v>
      </c>
      <c r="I82" s="435">
        <v>9.0700419115568242E-5</v>
      </c>
      <c r="J82" s="435">
        <v>2.7546824554226432E-5</v>
      </c>
      <c r="K82" s="435">
        <v>1.1571145217811948E-4</v>
      </c>
      <c r="L82" s="435">
        <v>3.0685568911103459E-4</v>
      </c>
      <c r="M82" s="435">
        <v>1.4308923262512855E-4</v>
      </c>
      <c r="N82" s="435">
        <v>5.2677908789647964E-5</v>
      </c>
      <c r="O82" s="435">
        <v>2.3223233450838523E-4</v>
      </c>
      <c r="P82" s="435">
        <v>4.1992257522270625E-4</v>
      </c>
      <c r="Q82" s="435">
        <v>2.194644823253981E-4</v>
      </c>
      <c r="R82" s="435">
        <v>1.3338707281406595E-4</v>
      </c>
      <c r="S82" s="435">
        <v>2.2523608805930916E-4</v>
      </c>
      <c r="T82" s="435">
        <v>7.3112718681253065E-4</v>
      </c>
      <c r="U82" s="435">
        <v>6.5738857119227684E-5</v>
      </c>
      <c r="V82" s="435">
        <v>2.4592233114047098E-4</v>
      </c>
      <c r="W82" s="435">
        <v>9.2804990507699747E-5</v>
      </c>
      <c r="X82" s="435">
        <v>3.965290126699093E-4</v>
      </c>
      <c r="Y82" s="435">
        <v>6.0173323049574035E-4</v>
      </c>
      <c r="Z82" s="435">
        <v>4.1138104758440386E-4</v>
      </c>
      <c r="AA82" s="435">
        <v>1.2518434640479295E-4</v>
      </c>
      <c r="AB82" s="435">
        <v>3.7239302516307751E-4</v>
      </c>
      <c r="AC82" s="435">
        <v>3.9715497952766529E-4</v>
      </c>
      <c r="AD82" s="435">
        <v>7.3140120506942269E-5</v>
      </c>
      <c r="AE82" s="435">
        <v>1.0750263132368861E-3</v>
      </c>
      <c r="AF82" s="435">
        <v>2.4457846039838897E-3</v>
      </c>
      <c r="AG82" s="435">
        <v>2.8334663960367538E-4</v>
      </c>
      <c r="AH82" s="435">
        <v>0.9405639691557568</v>
      </c>
      <c r="AI82" s="435">
        <v>2.3128574177132155E-4</v>
      </c>
      <c r="AJ82" s="435">
        <v>2.7098581802508193E-4</v>
      </c>
      <c r="AK82" s="435">
        <v>6.5144313645572197E-4</v>
      </c>
      <c r="AL82" s="435">
        <v>5.4599566617982275E-4</v>
      </c>
      <c r="AM82" s="435">
        <v>2.3086731590012024E-4</v>
      </c>
      <c r="AN82" s="439">
        <v>1.6720038670285928E-3</v>
      </c>
    </row>
    <row r="83" spans="2:40" ht="15.6" customHeight="1" x14ac:dyDescent="0.25">
      <c r="B83" s="420" t="s">
        <v>68</v>
      </c>
      <c r="C83" s="421" t="s">
        <v>103</v>
      </c>
      <c r="D83" s="434">
        <v>1.447414804287186E-5</v>
      </c>
      <c r="E83" s="435">
        <v>8.5277471231083946E-7</v>
      </c>
      <c r="F83" s="435">
        <v>1.0374652416950455E-5</v>
      </c>
      <c r="G83" s="435">
        <v>2.5037217941845248E-6</v>
      </c>
      <c r="H83" s="435">
        <v>1.204176842251566E-5</v>
      </c>
      <c r="I83" s="435">
        <v>6.255808374631355E-6</v>
      </c>
      <c r="J83" s="435">
        <v>6.963674571283214E-6</v>
      </c>
      <c r="K83" s="435">
        <v>7.955055262689633E-6</v>
      </c>
      <c r="L83" s="435">
        <v>1.6697058446566502E-5</v>
      </c>
      <c r="M83" s="435">
        <v>1.4680945184451563E-5</v>
      </c>
      <c r="N83" s="435">
        <v>7.4554468416998184E-6</v>
      </c>
      <c r="O83" s="435">
        <v>1.3458301480854908E-5</v>
      </c>
      <c r="P83" s="435">
        <v>8.5876289948038814E-6</v>
      </c>
      <c r="Q83" s="435">
        <v>8.9516762405107774E-6</v>
      </c>
      <c r="R83" s="435">
        <v>5.8644878845150113E-6</v>
      </c>
      <c r="S83" s="435">
        <v>2.8631774417444329E-6</v>
      </c>
      <c r="T83" s="435">
        <v>1.3583444463356738E-5</v>
      </c>
      <c r="U83" s="435">
        <v>1.2043776708666028E-6</v>
      </c>
      <c r="V83" s="435">
        <v>1.3574201864902609E-5</v>
      </c>
      <c r="W83" s="435">
        <v>2.2180263941468156E-5</v>
      </c>
      <c r="X83" s="435">
        <v>3.8629948762799382E-5</v>
      </c>
      <c r="Y83" s="435">
        <v>2.4420887189350187E-5</v>
      </c>
      <c r="Z83" s="435">
        <v>1.1860012601057365E-4</v>
      </c>
      <c r="AA83" s="435">
        <v>1.5056047662474774E-5</v>
      </c>
      <c r="AB83" s="435">
        <v>5.0893797961864142E-5</v>
      </c>
      <c r="AC83" s="435">
        <v>1.149032952318432E-4</v>
      </c>
      <c r="AD83" s="435">
        <v>2.300479387024468E-5</v>
      </c>
      <c r="AE83" s="435">
        <v>5.3485101411885239E-4</v>
      </c>
      <c r="AF83" s="435">
        <v>1.4609355871202361E-4</v>
      </c>
      <c r="AG83" s="435">
        <v>4.4384784465359961E-5</v>
      </c>
      <c r="AH83" s="435">
        <v>4.7627453206171779E-5</v>
      </c>
      <c r="AI83" s="435">
        <v>0.97681665547730856</v>
      </c>
      <c r="AJ83" s="435">
        <v>4.2499867085994721E-5</v>
      </c>
      <c r="AK83" s="435">
        <v>3.9097272851683401E-5</v>
      </c>
      <c r="AL83" s="435">
        <v>2.4061269850134115E-4</v>
      </c>
      <c r="AM83" s="435">
        <v>5.4003262450733344E-5</v>
      </c>
      <c r="AN83" s="439">
        <v>1.1278654618648759E-4</v>
      </c>
    </row>
    <row r="84" spans="2:40" ht="15.6" customHeight="1" x14ac:dyDescent="0.25">
      <c r="B84" s="420" t="s">
        <v>69</v>
      </c>
      <c r="C84" s="421" t="s">
        <v>240</v>
      </c>
      <c r="D84" s="434">
        <v>8.4467341615306751E-4</v>
      </c>
      <c r="E84" s="435">
        <v>1.5574884805843455E-5</v>
      </c>
      <c r="F84" s="435">
        <v>4.3792008084002197E-4</v>
      </c>
      <c r="G84" s="435">
        <v>1.1649518423508792E-4</v>
      </c>
      <c r="H84" s="435">
        <v>2.5608147395461261E-4</v>
      </c>
      <c r="I84" s="435">
        <v>2.607066530036366E-4</v>
      </c>
      <c r="J84" s="435">
        <v>1.2674296804919815E-4</v>
      </c>
      <c r="K84" s="435">
        <v>2.8736133168307117E-4</v>
      </c>
      <c r="L84" s="435">
        <v>3.496634314289555E-4</v>
      </c>
      <c r="M84" s="435">
        <v>5.1864188786224013E-4</v>
      </c>
      <c r="N84" s="435">
        <v>3.5640028493703739E-4</v>
      </c>
      <c r="O84" s="435">
        <v>2.8947980884320377E-4</v>
      </c>
      <c r="P84" s="435">
        <v>8.8976102534700323E-4</v>
      </c>
      <c r="Q84" s="435">
        <v>3.5550551981077498E-4</v>
      </c>
      <c r="R84" s="435">
        <v>1.8076414257715538E-4</v>
      </c>
      <c r="S84" s="435">
        <v>8.5679847286321173E-5</v>
      </c>
      <c r="T84" s="435">
        <v>3.1886208857460121E-4</v>
      </c>
      <c r="U84" s="435">
        <v>1.9772956240153507E-5</v>
      </c>
      <c r="V84" s="435">
        <v>2.2396267077574283E-4</v>
      </c>
      <c r="W84" s="435">
        <v>4.0101626688426455E-4</v>
      </c>
      <c r="X84" s="435">
        <v>1.1976746436742547E-3</v>
      </c>
      <c r="Y84" s="435">
        <v>1.7465895548919115E-3</v>
      </c>
      <c r="Z84" s="435">
        <v>5.9812175229602173E-3</v>
      </c>
      <c r="AA84" s="435">
        <v>6.2439646233283406E-4</v>
      </c>
      <c r="AB84" s="435">
        <v>7.1825853409630195E-4</v>
      </c>
      <c r="AC84" s="435">
        <v>2.7591034852046132E-3</v>
      </c>
      <c r="AD84" s="435">
        <v>4.8104256784110827E-4</v>
      </c>
      <c r="AE84" s="435">
        <v>1.2428310767111795E-3</v>
      </c>
      <c r="AF84" s="435">
        <v>6.0576182388077699E-4</v>
      </c>
      <c r="AG84" s="435">
        <v>3.3453490735680129E-4</v>
      </c>
      <c r="AH84" s="435">
        <v>3.3639300598500071E-3</v>
      </c>
      <c r="AI84" s="435">
        <v>1.2570789101728867E-3</v>
      </c>
      <c r="AJ84" s="435">
        <v>0.8918272822515414</v>
      </c>
      <c r="AK84" s="435">
        <v>1.6253502141648601E-3</v>
      </c>
      <c r="AL84" s="435">
        <v>1.730940574508384E-3</v>
      </c>
      <c r="AM84" s="435">
        <v>4.3801254002621292E-4</v>
      </c>
      <c r="AN84" s="439">
        <v>3.5781182589669596E-4</v>
      </c>
    </row>
    <row r="85" spans="2:40" ht="15.6" customHeight="1" x14ac:dyDescent="0.25">
      <c r="B85" s="420" t="s">
        <v>70</v>
      </c>
      <c r="C85" s="421" t="s">
        <v>241</v>
      </c>
      <c r="D85" s="434">
        <v>1.1361095039130003E-2</v>
      </c>
      <c r="E85" s="435">
        <v>3.9802750237314955E-4</v>
      </c>
      <c r="F85" s="435">
        <v>1.4746039124233362E-2</v>
      </c>
      <c r="G85" s="435">
        <v>4.1468419931740361E-3</v>
      </c>
      <c r="H85" s="435">
        <v>1.3207288623394675E-2</v>
      </c>
      <c r="I85" s="435">
        <v>1.3696774319854978E-2</v>
      </c>
      <c r="J85" s="435">
        <v>4.9397549426922734E-3</v>
      </c>
      <c r="K85" s="435">
        <v>2.1894602973327158E-2</v>
      </c>
      <c r="L85" s="435">
        <v>2.5781412572235627E-2</v>
      </c>
      <c r="M85" s="435">
        <v>1.4809400172927324E-2</v>
      </c>
      <c r="N85" s="435">
        <v>1.0264089541612674E-2</v>
      </c>
      <c r="O85" s="435">
        <v>2.1092496997859086E-2</v>
      </c>
      <c r="P85" s="435">
        <v>2.4410539148721599E-2</v>
      </c>
      <c r="Q85" s="435">
        <v>2.0348146880307727E-2</v>
      </c>
      <c r="R85" s="435">
        <v>1.185185925442205E-2</v>
      </c>
      <c r="S85" s="435">
        <v>9.2249478674619537E-3</v>
      </c>
      <c r="T85" s="435">
        <v>3.0343264134721559E-2</v>
      </c>
      <c r="U85" s="435">
        <v>2.6013747415320329E-3</v>
      </c>
      <c r="V85" s="435">
        <v>3.0939064731164576E-2</v>
      </c>
      <c r="W85" s="435">
        <v>1.9173833985225444E-2</v>
      </c>
      <c r="X85" s="435">
        <v>0.1052040447318567</v>
      </c>
      <c r="Y85" s="435">
        <v>5.7817006535775213E-2</v>
      </c>
      <c r="Z85" s="435">
        <v>0.1755506751503243</v>
      </c>
      <c r="AA85" s="435">
        <v>2.1026101898499405E-2</v>
      </c>
      <c r="AB85" s="435">
        <v>7.04549166856583E-2</v>
      </c>
      <c r="AC85" s="435">
        <v>0.10057191539595077</v>
      </c>
      <c r="AD85" s="435">
        <v>3.3302298633061042E-2</v>
      </c>
      <c r="AE85" s="435">
        <v>9.9567276834055266E-2</v>
      </c>
      <c r="AF85" s="435">
        <v>7.7329787869463457E-2</v>
      </c>
      <c r="AG85" s="435">
        <v>8.9640702803341257E-2</v>
      </c>
      <c r="AH85" s="435">
        <v>0.10587434836978796</v>
      </c>
      <c r="AI85" s="435">
        <v>5.3390982992260555E-2</v>
      </c>
      <c r="AJ85" s="435">
        <v>7.6341435135539981E-2</v>
      </c>
      <c r="AK85" s="435">
        <v>0.91156918709183599</v>
      </c>
      <c r="AL85" s="435">
        <v>3.743057829998598E-2</v>
      </c>
      <c r="AM85" s="435">
        <v>3.3106551437831276E-2</v>
      </c>
      <c r="AN85" s="439">
        <v>3.3182120940985126E-2</v>
      </c>
    </row>
    <row r="86" spans="2:40" ht="15.6" customHeight="1" x14ac:dyDescent="0.25">
      <c r="B86" s="420" t="s">
        <v>71</v>
      </c>
      <c r="C86" s="421" t="s">
        <v>242</v>
      </c>
      <c r="D86" s="434">
        <v>4.2561625853891209E-4</v>
      </c>
      <c r="E86" s="435">
        <v>2.9139205428409592E-6</v>
      </c>
      <c r="F86" s="435">
        <v>1.3378187472579131E-4</v>
      </c>
      <c r="G86" s="435">
        <v>2.8630637266663683E-5</v>
      </c>
      <c r="H86" s="435">
        <v>8.67090568666208E-5</v>
      </c>
      <c r="I86" s="435">
        <v>7.4783273054604418E-5</v>
      </c>
      <c r="J86" s="435">
        <v>3.9564288339664932E-5</v>
      </c>
      <c r="K86" s="435">
        <v>1.0342133932144729E-4</v>
      </c>
      <c r="L86" s="435">
        <v>2.7517697175257903E-4</v>
      </c>
      <c r="M86" s="435">
        <v>1.0098345554497381E-4</v>
      </c>
      <c r="N86" s="435">
        <v>5.5967777791419082E-5</v>
      </c>
      <c r="O86" s="435">
        <v>1.2764776794803006E-4</v>
      </c>
      <c r="P86" s="435">
        <v>1.2982060206727611E-4</v>
      </c>
      <c r="Q86" s="435">
        <v>1.1219500352651783E-4</v>
      </c>
      <c r="R86" s="435">
        <v>6.6445669061135601E-5</v>
      </c>
      <c r="S86" s="435">
        <v>6.2788733857252021E-5</v>
      </c>
      <c r="T86" s="435">
        <v>1.7776847420930078E-4</v>
      </c>
      <c r="U86" s="435">
        <v>1.7150488758463372E-5</v>
      </c>
      <c r="V86" s="435">
        <v>1.5878702913474333E-4</v>
      </c>
      <c r="W86" s="435">
        <v>1.2461623507904827E-4</v>
      </c>
      <c r="X86" s="435">
        <v>5.4071964767640301E-4</v>
      </c>
      <c r="Y86" s="435">
        <v>2.3793348794865274E-4</v>
      </c>
      <c r="Z86" s="435">
        <v>8.3567309131373424E-4</v>
      </c>
      <c r="AA86" s="435">
        <v>8.619027606369301E-5</v>
      </c>
      <c r="AB86" s="435">
        <v>6.8873971641154679E-4</v>
      </c>
      <c r="AC86" s="435">
        <v>5.2072876720752085E-4</v>
      </c>
      <c r="AD86" s="435">
        <v>6.4113857622393388E-4</v>
      </c>
      <c r="AE86" s="435">
        <v>6.6842174255139276E-4</v>
      </c>
      <c r="AF86" s="435">
        <v>2.7101860923450728E-3</v>
      </c>
      <c r="AG86" s="435">
        <v>5.7172731459753884E-4</v>
      </c>
      <c r="AH86" s="435">
        <v>6.0873991319441616E-3</v>
      </c>
      <c r="AI86" s="435">
        <v>1.5964281718959916E-2</v>
      </c>
      <c r="AJ86" s="435">
        <v>1.8588039269490687E-3</v>
      </c>
      <c r="AK86" s="435">
        <v>1.7190599580324348E-3</v>
      </c>
      <c r="AL86" s="435">
        <v>0.70445462538400527</v>
      </c>
      <c r="AM86" s="435">
        <v>2.7127749383468614E-4</v>
      </c>
      <c r="AN86" s="439">
        <v>1.7882446397902579E-3</v>
      </c>
    </row>
    <row r="87" spans="2:40" ht="15.6" customHeight="1" x14ac:dyDescent="0.25">
      <c r="B87" s="420" t="s">
        <v>72</v>
      </c>
      <c r="C87" s="421" t="s">
        <v>243</v>
      </c>
      <c r="D87" s="434">
        <v>2.5863956386377437E-4</v>
      </c>
      <c r="E87" s="435">
        <v>1.1693319295802752E-5</v>
      </c>
      <c r="F87" s="435">
        <v>3.4901391534154346E-4</v>
      </c>
      <c r="G87" s="435">
        <v>1.391261701047117E-4</v>
      </c>
      <c r="H87" s="435">
        <v>3.8418972326515789E-4</v>
      </c>
      <c r="I87" s="435">
        <v>2.1347136421333252E-4</v>
      </c>
      <c r="J87" s="435">
        <v>6.261409069600662E-5</v>
      </c>
      <c r="K87" s="435">
        <v>2.0265410382456741E-4</v>
      </c>
      <c r="L87" s="435">
        <v>5.6735644649260068E-4</v>
      </c>
      <c r="M87" s="435">
        <v>2.430492136123527E-4</v>
      </c>
      <c r="N87" s="435">
        <v>1.7971770869134839E-4</v>
      </c>
      <c r="O87" s="435">
        <v>3.9556274449287481E-4</v>
      </c>
      <c r="P87" s="435">
        <v>5.8573893075228691E-4</v>
      </c>
      <c r="Q87" s="435">
        <v>6.5429732429233092E-4</v>
      </c>
      <c r="R87" s="435">
        <v>2.1267077055105876E-4</v>
      </c>
      <c r="S87" s="435">
        <v>3.3324482809578152E-4</v>
      </c>
      <c r="T87" s="435">
        <v>7.9398184784461149E-4</v>
      </c>
      <c r="U87" s="435">
        <v>6.2663883390894296E-5</v>
      </c>
      <c r="V87" s="435">
        <v>4.4264055668862565E-4</v>
      </c>
      <c r="W87" s="435">
        <v>5.0883439498272112E-4</v>
      </c>
      <c r="X87" s="435">
        <v>1.165380792158395E-3</v>
      </c>
      <c r="Y87" s="435">
        <v>3.1734123065744487E-4</v>
      </c>
      <c r="Z87" s="435">
        <v>1.7075406276969749E-3</v>
      </c>
      <c r="AA87" s="435">
        <v>9.214716700315065E-4</v>
      </c>
      <c r="AB87" s="435">
        <v>1.9663162361654093E-3</v>
      </c>
      <c r="AC87" s="435">
        <v>3.038130730054228E-3</v>
      </c>
      <c r="AD87" s="435">
        <v>6.3814603817581366E-4</v>
      </c>
      <c r="AE87" s="435">
        <v>2.0878458439418757E-3</v>
      </c>
      <c r="AF87" s="435">
        <v>9.9019101737848501E-4</v>
      </c>
      <c r="AG87" s="435">
        <v>3.1720832083564202E-3</v>
      </c>
      <c r="AH87" s="435">
        <v>5.1352732355748705E-3</v>
      </c>
      <c r="AI87" s="435">
        <v>2.6684910889857977E-3</v>
      </c>
      <c r="AJ87" s="435">
        <v>4.4154481003516955E-3</v>
      </c>
      <c r="AK87" s="435">
        <v>1.6213227500109831E-3</v>
      </c>
      <c r="AL87" s="435">
        <v>1.5068641477876904E-3</v>
      </c>
      <c r="AM87" s="435">
        <v>1.0008633247409167</v>
      </c>
      <c r="AN87" s="439">
        <v>5.3465891395438909E-4</v>
      </c>
    </row>
    <row r="88" spans="2:40" ht="15.6" customHeight="1" thickBot="1" x14ac:dyDescent="0.3">
      <c r="B88" s="424" t="s">
        <v>73</v>
      </c>
      <c r="C88" s="431" t="s">
        <v>244</v>
      </c>
      <c r="D88" s="436">
        <v>1.7001698016590949E-3</v>
      </c>
      <c r="E88" s="437">
        <v>3.8536271195867038E-5</v>
      </c>
      <c r="F88" s="437">
        <v>1.0098258333352162E-3</v>
      </c>
      <c r="G88" s="437">
        <v>2.16791791846528E-4</v>
      </c>
      <c r="H88" s="437">
        <v>9.2049116756741118E-4</v>
      </c>
      <c r="I88" s="437">
        <v>2.9456546916972065E-4</v>
      </c>
      <c r="J88" s="437">
        <v>4.4473613668145065E-4</v>
      </c>
      <c r="K88" s="437">
        <v>9.4579636071266085E-4</v>
      </c>
      <c r="L88" s="437">
        <v>2.7755165865342201E-3</v>
      </c>
      <c r="M88" s="437">
        <v>3.4686595988474146E-3</v>
      </c>
      <c r="N88" s="437">
        <v>8.3758830056357956E-4</v>
      </c>
      <c r="O88" s="437">
        <v>2.6735766959228888E-3</v>
      </c>
      <c r="P88" s="437">
        <v>2.5283265092929702E-3</v>
      </c>
      <c r="Q88" s="437">
        <v>1.9602702831482527E-3</v>
      </c>
      <c r="R88" s="437">
        <v>5.9040014020674317E-4</v>
      </c>
      <c r="S88" s="437">
        <v>1.6624756772023826E-4</v>
      </c>
      <c r="T88" s="437">
        <v>2.4160722389256033E-3</v>
      </c>
      <c r="U88" s="437">
        <v>1.3283537767709179E-4</v>
      </c>
      <c r="V88" s="437">
        <v>9.9545624757031975E-4</v>
      </c>
      <c r="W88" s="437">
        <v>7.4467915996293823E-4</v>
      </c>
      <c r="X88" s="437">
        <v>1.0813920520708058E-2</v>
      </c>
      <c r="Y88" s="437">
        <v>2.2912193184898358E-3</v>
      </c>
      <c r="Z88" s="437">
        <v>6.4140927807129385E-3</v>
      </c>
      <c r="AA88" s="437">
        <v>1.2299113887858579E-3</v>
      </c>
      <c r="AB88" s="437">
        <v>3.2407946210584121E-3</v>
      </c>
      <c r="AC88" s="437">
        <v>6.0688897052286368E-3</v>
      </c>
      <c r="AD88" s="437">
        <v>2.8930687996831647E-3</v>
      </c>
      <c r="AE88" s="437">
        <v>2.8812730517207286E-3</v>
      </c>
      <c r="AF88" s="437">
        <v>1.5963760165597636E-3</v>
      </c>
      <c r="AG88" s="437">
        <v>8.2153875870853395E-4</v>
      </c>
      <c r="AH88" s="437">
        <v>2.9292421202921398E-3</v>
      </c>
      <c r="AI88" s="437">
        <v>2.1841602429729374E-3</v>
      </c>
      <c r="AJ88" s="437">
        <v>7.8954740168328281E-3</v>
      </c>
      <c r="AK88" s="437">
        <v>2.4374021179428881E-3</v>
      </c>
      <c r="AL88" s="437">
        <v>2.0259080012599022E-3</v>
      </c>
      <c r="AM88" s="437">
        <v>1.853357303583239E-3</v>
      </c>
      <c r="AN88" s="440">
        <v>0.65563089421553011</v>
      </c>
    </row>
    <row r="89" spans="2:40" ht="15" x14ac:dyDescent="0.25">
      <c r="B89" s="40"/>
      <c r="C89" s="418" t="s">
        <v>277</v>
      </c>
      <c r="D89" s="57">
        <f>SUM(D52:D88)</f>
        <v>0.41738024748368913</v>
      </c>
      <c r="E89" s="57">
        <f t="shared" ref="E89:AN89" si="1">SUM(E52:E88)</f>
        <v>9.0094926107383462E-3</v>
      </c>
      <c r="F89" s="57">
        <f t="shared" si="1"/>
        <v>0.38117177702040878</v>
      </c>
      <c r="G89" s="57">
        <f t="shared" si="1"/>
        <v>0.12443948203737309</v>
      </c>
      <c r="H89" s="57">
        <f t="shared" si="1"/>
        <v>0.43928677350424322</v>
      </c>
      <c r="I89" s="57">
        <f t="shared" si="1"/>
        <v>0.25792354700377973</v>
      </c>
      <c r="J89" s="57">
        <f t="shared" si="1"/>
        <v>0.54903939844988714</v>
      </c>
      <c r="K89" s="57">
        <f t="shared" si="1"/>
        <v>0.52351774558494679</v>
      </c>
      <c r="L89" s="57">
        <f t="shared" si="1"/>
        <v>0.49771877648253243</v>
      </c>
      <c r="M89" s="57">
        <f t="shared" si="1"/>
        <v>0.8377695481755526</v>
      </c>
      <c r="N89" s="57">
        <f t="shared" si="1"/>
        <v>0.34993621456660534</v>
      </c>
      <c r="O89" s="57">
        <f t="shared" si="1"/>
        <v>0.71048320663184739</v>
      </c>
      <c r="P89" s="57">
        <f t="shared" si="1"/>
        <v>0.53633726894742506</v>
      </c>
      <c r="Q89" s="57">
        <f t="shared" si="1"/>
        <v>0.58655180877103696</v>
      </c>
      <c r="R89" s="57">
        <f t="shared" si="1"/>
        <v>0.3150974710158681</v>
      </c>
      <c r="S89" s="57">
        <f t="shared" si="1"/>
        <v>0.19825730058931362</v>
      </c>
      <c r="T89" s="57">
        <f t="shared" si="1"/>
        <v>0.81214069863594385</v>
      </c>
      <c r="U89" s="57">
        <f t="shared" si="1"/>
        <v>6.3146668099792524E-2</v>
      </c>
      <c r="V89" s="57">
        <f t="shared" si="1"/>
        <v>1.013563082110801</v>
      </c>
      <c r="W89" s="57">
        <f t="shared" si="1"/>
        <v>0.46049154270250497</v>
      </c>
      <c r="X89" s="57">
        <f t="shared" si="1"/>
        <v>1.4092252024862104</v>
      </c>
      <c r="Y89" s="57">
        <f t="shared" si="1"/>
        <v>1.0162111999321679</v>
      </c>
      <c r="Z89" s="57">
        <f t="shared" si="1"/>
        <v>1.4026428318898818</v>
      </c>
      <c r="AA89" s="57">
        <f t="shared" si="1"/>
        <v>0.37182704048024962</v>
      </c>
      <c r="AB89" s="57">
        <f t="shared" si="1"/>
        <v>1.0848987770587661</v>
      </c>
      <c r="AC89" s="57">
        <f t="shared" si="1"/>
        <v>1.0535252738660232</v>
      </c>
      <c r="AD89" s="57">
        <f t="shared" si="1"/>
        <v>1.106045078069029</v>
      </c>
      <c r="AE89" s="57">
        <f t="shared" si="1"/>
        <v>1.1104894595086356</v>
      </c>
      <c r="AF89" s="57">
        <f t="shared" si="1"/>
        <v>0.63842115700521784</v>
      </c>
      <c r="AG89" s="57">
        <f t="shared" si="1"/>
        <v>1.2406684842214986</v>
      </c>
      <c r="AH89" s="57">
        <f t="shared" si="1"/>
        <v>1.2359929065475503</v>
      </c>
      <c r="AI89" s="57">
        <f t="shared" si="1"/>
        <v>1.2285569595878343</v>
      </c>
      <c r="AJ89" s="57">
        <f t="shared" si="1"/>
        <v>1.1720816915578451</v>
      </c>
      <c r="AK89" s="57">
        <f t="shared" si="1"/>
        <v>1.0524961251719878</v>
      </c>
      <c r="AL89" s="57">
        <f t="shared" si="1"/>
        <v>0.95296735343278183</v>
      </c>
      <c r="AM89" s="57">
        <f t="shared" si="1"/>
        <v>1.6233300547430076</v>
      </c>
      <c r="AN89" s="441">
        <f t="shared" si="1"/>
        <v>0.88675769411774208</v>
      </c>
    </row>
    <row r="90" spans="2:40" ht="15.75" thickBot="1" x14ac:dyDescent="0.3">
      <c r="B90" s="28"/>
      <c r="C90" s="59"/>
      <c r="D90" s="58"/>
      <c r="E90" s="60"/>
      <c r="F90" s="60"/>
      <c r="G90" s="60"/>
      <c r="H90" s="60"/>
      <c r="I90" s="60"/>
      <c r="J90" s="60"/>
      <c r="K90" s="60"/>
      <c r="L90" s="60"/>
      <c r="M90" s="60"/>
      <c r="N90" s="60"/>
      <c r="O90" s="60"/>
      <c r="P90" s="60"/>
      <c r="Q90" s="60"/>
      <c r="R90" s="60"/>
      <c r="S90" s="60"/>
      <c r="T90" s="60"/>
      <c r="U90" s="60"/>
      <c r="V90" s="61"/>
      <c r="W90" s="60"/>
      <c r="X90" s="60"/>
      <c r="Y90" s="60"/>
      <c r="Z90" s="60"/>
      <c r="AA90" s="60"/>
      <c r="AB90" s="60"/>
      <c r="AC90" s="60"/>
      <c r="AD90" s="60"/>
      <c r="AE90" s="60"/>
      <c r="AF90" s="60"/>
      <c r="AG90" s="60"/>
      <c r="AH90" s="60"/>
      <c r="AI90" s="60"/>
      <c r="AJ90" s="60"/>
      <c r="AK90" s="60"/>
      <c r="AL90" s="60"/>
      <c r="AM90" s="60"/>
      <c r="AN90" s="442"/>
    </row>
  </sheetData>
  <mergeCells count="2">
    <mergeCell ref="B5:C6"/>
    <mergeCell ref="B50:C51"/>
  </mergeCells>
  <phoneticPr fontId="9"/>
  <pageMargins left="0.25" right="0.25" top="0.75" bottom="0.75" header="0.3" footer="0.3"/>
  <pageSetup paperSize="8" scale="34"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15CFDC-6E9D-47F1-B877-292A49ED95AC}">
  <sheetPr>
    <pageSetUpPr fitToPage="1"/>
  </sheetPr>
  <dimension ref="A1:M44"/>
  <sheetViews>
    <sheetView zoomScale="90" zoomScaleNormal="90" workbookViewId="0"/>
  </sheetViews>
  <sheetFormatPr defaultColWidth="8.75" defaultRowHeight="15.95" customHeight="1" x14ac:dyDescent="0.15"/>
  <cols>
    <col min="1" max="1" width="5.125" style="49" customWidth="1"/>
    <col min="2" max="2" width="6.5" style="27" customWidth="1"/>
    <col min="3" max="3" width="24.125" style="27" customWidth="1"/>
    <col min="4" max="4" width="13.875" style="27" customWidth="1"/>
    <col min="5" max="13" width="11.625" style="27" customWidth="1"/>
    <col min="14" max="16384" width="8.75" style="27"/>
  </cols>
  <sheetData>
    <row r="1" spans="1:13" ht="16.5" customHeight="1" x14ac:dyDescent="0.15"/>
    <row r="2" spans="1:13" ht="3.95" customHeight="1" x14ac:dyDescent="0.15"/>
    <row r="3" spans="1:13" ht="3.95" customHeight="1" x14ac:dyDescent="0.15"/>
    <row r="4" spans="1:13" ht="3.95" customHeight="1" x14ac:dyDescent="0.15"/>
    <row r="5" spans="1:13" ht="26.1" customHeight="1" thickBot="1" x14ac:dyDescent="0.2">
      <c r="C5" s="51"/>
    </row>
    <row r="6" spans="1:13" ht="43.5" customHeight="1" thickBot="1" x14ac:dyDescent="0.2">
      <c r="B6" s="844" t="s">
        <v>253</v>
      </c>
      <c r="C6" s="845"/>
      <c r="D6" s="47" t="s">
        <v>111</v>
      </c>
      <c r="E6" s="44" t="s">
        <v>112</v>
      </c>
      <c r="F6" s="44" t="s">
        <v>113</v>
      </c>
      <c r="G6" s="44" t="s">
        <v>146</v>
      </c>
      <c r="H6" s="45" t="s">
        <v>115</v>
      </c>
      <c r="I6" s="45" t="s">
        <v>114</v>
      </c>
      <c r="J6" s="45" t="s">
        <v>141</v>
      </c>
      <c r="K6" s="45" t="s">
        <v>142</v>
      </c>
      <c r="L6" s="45" t="s">
        <v>143</v>
      </c>
      <c r="M6" s="46" t="s">
        <v>144</v>
      </c>
    </row>
    <row r="7" spans="1:13" ht="15.95" customHeight="1" x14ac:dyDescent="0.2">
      <c r="A7" s="55">
        <v>1</v>
      </c>
      <c r="B7" s="420" t="s">
        <v>37</v>
      </c>
      <c r="C7" s="421" t="s">
        <v>235</v>
      </c>
      <c r="D7" s="660">
        <v>89350</v>
      </c>
      <c r="E7" s="661">
        <v>33143</v>
      </c>
      <c r="F7" s="661">
        <v>19069</v>
      </c>
      <c r="G7" s="662">
        <v>37138</v>
      </c>
      <c r="H7" s="661">
        <v>5037</v>
      </c>
      <c r="I7" s="662">
        <v>32101</v>
      </c>
      <c r="J7" s="662">
        <v>27018</v>
      </c>
      <c r="K7" s="661">
        <v>19578</v>
      </c>
      <c r="L7" s="661">
        <v>7440</v>
      </c>
      <c r="M7" s="663">
        <v>5083</v>
      </c>
    </row>
    <row r="8" spans="1:13" ht="15.95" customHeight="1" x14ac:dyDescent="0.2">
      <c r="A8" s="55">
        <v>2</v>
      </c>
      <c r="B8" s="420" t="s">
        <v>38</v>
      </c>
      <c r="C8" s="421" t="s">
        <v>86</v>
      </c>
      <c r="D8" s="664">
        <v>536</v>
      </c>
      <c r="E8" s="665">
        <v>14</v>
      </c>
      <c r="F8" s="665">
        <v>9</v>
      </c>
      <c r="G8" s="665">
        <v>513</v>
      </c>
      <c r="H8" s="665">
        <v>114</v>
      </c>
      <c r="I8" s="665">
        <v>399</v>
      </c>
      <c r="J8" s="665">
        <v>394</v>
      </c>
      <c r="K8" s="665">
        <v>361</v>
      </c>
      <c r="L8" s="665">
        <v>33</v>
      </c>
      <c r="M8" s="666">
        <v>5</v>
      </c>
    </row>
    <row r="9" spans="1:13" ht="15.95" customHeight="1" x14ac:dyDescent="0.2">
      <c r="A9" s="55">
        <v>3</v>
      </c>
      <c r="B9" s="420" t="s">
        <v>39</v>
      </c>
      <c r="C9" s="421" t="s">
        <v>87</v>
      </c>
      <c r="D9" s="664">
        <v>79724</v>
      </c>
      <c r="E9" s="665">
        <v>1677</v>
      </c>
      <c r="F9" s="665">
        <v>478</v>
      </c>
      <c r="G9" s="665">
        <v>77569</v>
      </c>
      <c r="H9" s="665">
        <v>2959</v>
      </c>
      <c r="I9" s="665">
        <v>74610</v>
      </c>
      <c r="J9" s="665">
        <v>72773</v>
      </c>
      <c r="K9" s="665">
        <v>35727</v>
      </c>
      <c r="L9" s="665">
        <v>37046</v>
      </c>
      <c r="M9" s="666">
        <v>1837</v>
      </c>
    </row>
    <row r="10" spans="1:13" ht="15.95" customHeight="1" x14ac:dyDescent="0.2">
      <c r="A10" s="55">
        <v>4</v>
      </c>
      <c r="B10" s="420" t="s">
        <v>40</v>
      </c>
      <c r="C10" s="421" t="s">
        <v>88</v>
      </c>
      <c r="D10" s="664">
        <v>23498</v>
      </c>
      <c r="E10" s="665">
        <v>4142</v>
      </c>
      <c r="F10" s="665">
        <v>1513</v>
      </c>
      <c r="G10" s="665">
        <v>17843</v>
      </c>
      <c r="H10" s="665">
        <v>2368</v>
      </c>
      <c r="I10" s="665">
        <v>15475</v>
      </c>
      <c r="J10" s="665">
        <v>15333</v>
      </c>
      <c r="K10" s="665">
        <v>9545</v>
      </c>
      <c r="L10" s="665">
        <v>5788</v>
      </c>
      <c r="M10" s="666">
        <v>142</v>
      </c>
    </row>
    <row r="11" spans="1:13" ht="15.95" customHeight="1" x14ac:dyDescent="0.2">
      <c r="A11" s="55">
        <v>5</v>
      </c>
      <c r="B11" s="420" t="s">
        <v>41</v>
      </c>
      <c r="C11" s="421" t="s">
        <v>89</v>
      </c>
      <c r="D11" s="664">
        <v>33486</v>
      </c>
      <c r="E11" s="665">
        <v>2914</v>
      </c>
      <c r="F11" s="665">
        <v>956</v>
      </c>
      <c r="G11" s="665">
        <v>29616</v>
      </c>
      <c r="H11" s="665">
        <v>3243</v>
      </c>
      <c r="I11" s="665">
        <v>26373</v>
      </c>
      <c r="J11" s="665">
        <v>26195</v>
      </c>
      <c r="K11" s="665">
        <v>18701</v>
      </c>
      <c r="L11" s="665">
        <v>7494</v>
      </c>
      <c r="M11" s="666">
        <v>178</v>
      </c>
    </row>
    <row r="12" spans="1:13" ht="15.95" customHeight="1" x14ac:dyDescent="0.2">
      <c r="A12" s="55">
        <v>6</v>
      </c>
      <c r="B12" s="420" t="s">
        <v>42</v>
      </c>
      <c r="C12" s="421" t="s">
        <v>90</v>
      </c>
      <c r="D12" s="664">
        <v>21068</v>
      </c>
      <c r="E12" s="665">
        <v>61</v>
      </c>
      <c r="F12" s="665">
        <v>13</v>
      </c>
      <c r="G12" s="665">
        <v>20994</v>
      </c>
      <c r="H12" s="665">
        <v>598</v>
      </c>
      <c r="I12" s="665">
        <v>20396</v>
      </c>
      <c r="J12" s="665">
        <v>20301</v>
      </c>
      <c r="K12" s="665">
        <v>17142</v>
      </c>
      <c r="L12" s="665">
        <v>3159</v>
      </c>
      <c r="M12" s="666">
        <v>95</v>
      </c>
    </row>
    <row r="13" spans="1:13" ht="15.95" customHeight="1" x14ac:dyDescent="0.2">
      <c r="A13" s="55">
        <v>7</v>
      </c>
      <c r="B13" s="420" t="s">
        <v>43</v>
      </c>
      <c r="C13" s="421" t="s">
        <v>91</v>
      </c>
      <c r="D13" s="664">
        <v>1423</v>
      </c>
      <c r="E13" s="665">
        <v>0</v>
      </c>
      <c r="F13" s="665">
        <v>0</v>
      </c>
      <c r="G13" s="665">
        <v>1423</v>
      </c>
      <c r="H13" s="665">
        <v>105</v>
      </c>
      <c r="I13" s="665">
        <v>1318</v>
      </c>
      <c r="J13" s="665">
        <v>1308</v>
      </c>
      <c r="K13" s="665">
        <v>1155</v>
      </c>
      <c r="L13" s="665">
        <v>153</v>
      </c>
      <c r="M13" s="666">
        <v>10</v>
      </c>
    </row>
    <row r="14" spans="1:13" ht="15.95" customHeight="1" x14ac:dyDescent="0.2">
      <c r="A14" s="55">
        <v>8</v>
      </c>
      <c r="B14" s="420" t="s">
        <v>44</v>
      </c>
      <c r="C14" s="421" t="s">
        <v>236</v>
      </c>
      <c r="D14" s="664">
        <v>78016</v>
      </c>
      <c r="E14" s="665">
        <v>2214</v>
      </c>
      <c r="F14" s="665">
        <v>641</v>
      </c>
      <c r="G14" s="665">
        <v>75161</v>
      </c>
      <c r="H14" s="665">
        <v>4062</v>
      </c>
      <c r="I14" s="665">
        <v>71099</v>
      </c>
      <c r="J14" s="665">
        <v>70395</v>
      </c>
      <c r="K14" s="665">
        <v>48739</v>
      </c>
      <c r="L14" s="665">
        <v>21656</v>
      </c>
      <c r="M14" s="666">
        <v>704</v>
      </c>
    </row>
    <row r="15" spans="1:13" ht="15.95" customHeight="1" x14ac:dyDescent="0.2">
      <c r="A15" s="55">
        <v>9</v>
      </c>
      <c r="B15" s="420" t="s">
        <v>45</v>
      </c>
      <c r="C15" s="421" t="s">
        <v>237</v>
      </c>
      <c r="D15" s="664">
        <v>31833</v>
      </c>
      <c r="E15" s="665">
        <v>2241</v>
      </c>
      <c r="F15" s="665">
        <v>615</v>
      </c>
      <c r="G15" s="665">
        <v>28977</v>
      </c>
      <c r="H15" s="665">
        <v>2117</v>
      </c>
      <c r="I15" s="665">
        <v>26860</v>
      </c>
      <c r="J15" s="665">
        <v>26703</v>
      </c>
      <c r="K15" s="665">
        <v>21209</v>
      </c>
      <c r="L15" s="665">
        <v>5494</v>
      </c>
      <c r="M15" s="666">
        <v>157</v>
      </c>
    </row>
    <row r="16" spans="1:13" ht="15.95" customHeight="1" x14ac:dyDescent="0.2">
      <c r="A16" s="55">
        <v>10</v>
      </c>
      <c r="B16" s="420" t="s">
        <v>46</v>
      </c>
      <c r="C16" s="421" t="s">
        <v>92</v>
      </c>
      <c r="D16" s="664">
        <v>36255</v>
      </c>
      <c r="E16" s="665">
        <v>623</v>
      </c>
      <c r="F16" s="665">
        <v>98</v>
      </c>
      <c r="G16" s="665">
        <v>35534</v>
      </c>
      <c r="H16" s="665">
        <v>1469</v>
      </c>
      <c r="I16" s="665">
        <v>34065</v>
      </c>
      <c r="J16" s="665">
        <v>33945</v>
      </c>
      <c r="K16" s="665">
        <v>29712</v>
      </c>
      <c r="L16" s="665">
        <v>4233</v>
      </c>
      <c r="M16" s="666">
        <v>120</v>
      </c>
    </row>
    <row r="17" spans="1:13" ht="15.95" customHeight="1" x14ac:dyDescent="0.2">
      <c r="A17" s="55">
        <v>11</v>
      </c>
      <c r="B17" s="420" t="s">
        <v>47</v>
      </c>
      <c r="C17" s="421" t="s">
        <v>93</v>
      </c>
      <c r="D17" s="664">
        <v>11606</v>
      </c>
      <c r="E17" s="665">
        <v>234</v>
      </c>
      <c r="F17" s="665">
        <v>40</v>
      </c>
      <c r="G17" s="665">
        <v>11332</v>
      </c>
      <c r="H17" s="665">
        <v>565</v>
      </c>
      <c r="I17" s="665">
        <v>10767</v>
      </c>
      <c r="J17" s="665">
        <v>10669</v>
      </c>
      <c r="K17" s="665">
        <v>8643</v>
      </c>
      <c r="L17" s="665">
        <v>2026</v>
      </c>
      <c r="M17" s="666">
        <v>98</v>
      </c>
    </row>
    <row r="18" spans="1:13" ht="15.95" customHeight="1" x14ac:dyDescent="0.2">
      <c r="A18" s="55">
        <v>12</v>
      </c>
      <c r="B18" s="420" t="s">
        <v>48</v>
      </c>
      <c r="C18" s="421" t="s">
        <v>94</v>
      </c>
      <c r="D18" s="664">
        <v>81307</v>
      </c>
      <c r="E18" s="665">
        <v>4673</v>
      </c>
      <c r="F18" s="665">
        <v>764</v>
      </c>
      <c r="G18" s="665">
        <v>75870</v>
      </c>
      <c r="H18" s="665">
        <v>7597</v>
      </c>
      <c r="I18" s="665">
        <v>68273</v>
      </c>
      <c r="J18" s="665">
        <v>67262</v>
      </c>
      <c r="K18" s="665">
        <v>51849</v>
      </c>
      <c r="L18" s="665">
        <v>15413</v>
      </c>
      <c r="M18" s="666">
        <v>1011</v>
      </c>
    </row>
    <row r="19" spans="1:13" ht="15.95" customHeight="1" x14ac:dyDescent="0.2">
      <c r="A19" s="55">
        <v>13</v>
      </c>
      <c r="B19" s="420" t="s">
        <v>49</v>
      </c>
      <c r="C19" s="421" t="s">
        <v>1</v>
      </c>
      <c r="D19" s="664">
        <v>33523</v>
      </c>
      <c r="E19" s="665">
        <v>1047</v>
      </c>
      <c r="F19" s="665">
        <v>196</v>
      </c>
      <c r="G19" s="665">
        <v>32280</v>
      </c>
      <c r="H19" s="665">
        <v>2038</v>
      </c>
      <c r="I19" s="665">
        <v>30242</v>
      </c>
      <c r="J19" s="665">
        <v>30107</v>
      </c>
      <c r="K19" s="665">
        <v>23677</v>
      </c>
      <c r="L19" s="665">
        <v>6430</v>
      </c>
      <c r="M19" s="666">
        <v>135</v>
      </c>
    </row>
    <row r="20" spans="1:13" ht="15.95" customHeight="1" x14ac:dyDescent="0.2">
      <c r="A20" s="55">
        <v>14</v>
      </c>
      <c r="B20" s="420" t="s">
        <v>50</v>
      </c>
      <c r="C20" s="421" t="s">
        <v>2</v>
      </c>
      <c r="D20" s="664">
        <v>84932</v>
      </c>
      <c r="E20" s="665">
        <v>2481</v>
      </c>
      <c r="F20" s="665">
        <v>455</v>
      </c>
      <c r="G20" s="665">
        <v>81996</v>
      </c>
      <c r="H20" s="665">
        <v>7531</v>
      </c>
      <c r="I20" s="665">
        <v>74465</v>
      </c>
      <c r="J20" s="665">
        <v>73997</v>
      </c>
      <c r="K20" s="665">
        <v>59528</v>
      </c>
      <c r="L20" s="665">
        <v>14469</v>
      </c>
      <c r="M20" s="666">
        <v>468</v>
      </c>
    </row>
    <row r="21" spans="1:13" ht="15.95" customHeight="1" x14ac:dyDescent="0.2">
      <c r="A21" s="55">
        <v>15</v>
      </c>
      <c r="B21" s="420" t="s">
        <v>51</v>
      </c>
      <c r="C21" s="421" t="s">
        <v>3</v>
      </c>
      <c r="D21" s="664">
        <v>18080</v>
      </c>
      <c r="E21" s="665">
        <v>178</v>
      </c>
      <c r="F21" s="665">
        <v>61</v>
      </c>
      <c r="G21" s="665">
        <v>17841</v>
      </c>
      <c r="H21" s="665">
        <v>883</v>
      </c>
      <c r="I21" s="665">
        <v>16958</v>
      </c>
      <c r="J21" s="665">
        <v>16831</v>
      </c>
      <c r="K21" s="665">
        <v>13130</v>
      </c>
      <c r="L21" s="665">
        <v>3701</v>
      </c>
      <c r="M21" s="666">
        <v>127</v>
      </c>
    </row>
    <row r="22" spans="1:13" ht="15.95" customHeight="1" x14ac:dyDescent="0.2">
      <c r="A22" s="55">
        <v>16</v>
      </c>
      <c r="B22" s="420" t="s">
        <v>52</v>
      </c>
      <c r="C22" s="421" t="s">
        <v>95</v>
      </c>
      <c r="D22" s="664">
        <v>16128</v>
      </c>
      <c r="E22" s="665">
        <v>197</v>
      </c>
      <c r="F22" s="665">
        <v>49</v>
      </c>
      <c r="G22" s="665">
        <v>15882</v>
      </c>
      <c r="H22" s="665">
        <v>624</v>
      </c>
      <c r="I22" s="665">
        <v>15258</v>
      </c>
      <c r="J22" s="665">
        <v>14997</v>
      </c>
      <c r="K22" s="665">
        <v>9677</v>
      </c>
      <c r="L22" s="665">
        <v>5320</v>
      </c>
      <c r="M22" s="666">
        <v>261</v>
      </c>
    </row>
    <row r="23" spans="1:13" ht="15.95" customHeight="1" x14ac:dyDescent="0.2">
      <c r="A23" s="55">
        <v>17</v>
      </c>
      <c r="B23" s="420" t="s">
        <v>53</v>
      </c>
      <c r="C23" s="421" t="s">
        <v>96</v>
      </c>
      <c r="D23" s="664">
        <v>63032</v>
      </c>
      <c r="E23" s="665">
        <v>1115</v>
      </c>
      <c r="F23" s="665">
        <v>201</v>
      </c>
      <c r="G23" s="665">
        <v>61716</v>
      </c>
      <c r="H23" s="665">
        <v>2238</v>
      </c>
      <c r="I23" s="665">
        <v>59478</v>
      </c>
      <c r="J23" s="665">
        <v>58976</v>
      </c>
      <c r="K23" s="665">
        <v>47371</v>
      </c>
      <c r="L23" s="665">
        <v>11605</v>
      </c>
      <c r="M23" s="666">
        <v>502</v>
      </c>
    </row>
    <row r="24" spans="1:13" ht="15.95" customHeight="1" x14ac:dyDescent="0.2">
      <c r="A24" s="55">
        <v>18</v>
      </c>
      <c r="B24" s="420" t="s">
        <v>54</v>
      </c>
      <c r="C24" s="421" t="s">
        <v>116</v>
      </c>
      <c r="D24" s="664">
        <v>7450</v>
      </c>
      <c r="E24" s="665">
        <v>18</v>
      </c>
      <c r="F24" s="665">
        <v>3</v>
      </c>
      <c r="G24" s="665">
        <v>7429</v>
      </c>
      <c r="H24" s="665">
        <v>129</v>
      </c>
      <c r="I24" s="665">
        <v>7300</v>
      </c>
      <c r="J24" s="665">
        <v>7296</v>
      </c>
      <c r="K24" s="665">
        <v>6400</v>
      </c>
      <c r="L24" s="665">
        <v>896</v>
      </c>
      <c r="M24" s="666">
        <v>4</v>
      </c>
    </row>
    <row r="25" spans="1:13" ht="15.95" customHeight="1" x14ac:dyDescent="0.2">
      <c r="A25" s="55">
        <v>19</v>
      </c>
      <c r="B25" s="420" t="s">
        <v>55</v>
      </c>
      <c r="C25" s="421" t="s">
        <v>238</v>
      </c>
      <c r="D25" s="664">
        <v>320440</v>
      </c>
      <c r="E25" s="665">
        <v>1938</v>
      </c>
      <c r="F25" s="665">
        <v>360</v>
      </c>
      <c r="G25" s="665">
        <v>318142</v>
      </c>
      <c r="H25" s="665">
        <v>4257</v>
      </c>
      <c r="I25" s="665">
        <v>313885</v>
      </c>
      <c r="J25" s="665">
        <v>312678</v>
      </c>
      <c r="K25" s="665">
        <v>267636</v>
      </c>
      <c r="L25" s="665">
        <v>45042</v>
      </c>
      <c r="M25" s="666">
        <v>1207</v>
      </c>
    </row>
    <row r="26" spans="1:13" ht="15.95" customHeight="1" x14ac:dyDescent="0.2">
      <c r="A26" s="55">
        <v>20</v>
      </c>
      <c r="B26" s="420" t="s">
        <v>56</v>
      </c>
      <c r="C26" s="421" t="s">
        <v>4</v>
      </c>
      <c r="D26" s="664">
        <v>46456</v>
      </c>
      <c r="E26" s="665">
        <v>5784</v>
      </c>
      <c r="F26" s="665">
        <v>1120</v>
      </c>
      <c r="G26" s="665">
        <v>39552</v>
      </c>
      <c r="H26" s="665">
        <v>4365</v>
      </c>
      <c r="I26" s="665">
        <v>35187</v>
      </c>
      <c r="J26" s="665">
        <v>34704</v>
      </c>
      <c r="K26" s="665">
        <v>26235</v>
      </c>
      <c r="L26" s="665">
        <v>8469</v>
      </c>
      <c r="M26" s="666">
        <v>483</v>
      </c>
    </row>
    <row r="27" spans="1:13" ht="15.95" customHeight="1" x14ac:dyDescent="0.2">
      <c r="A27" s="55">
        <v>21</v>
      </c>
      <c r="B27" s="420" t="s">
        <v>57</v>
      </c>
      <c r="C27" s="421" t="s">
        <v>97</v>
      </c>
      <c r="D27" s="664">
        <v>293612</v>
      </c>
      <c r="E27" s="665">
        <v>44717</v>
      </c>
      <c r="F27" s="665">
        <v>8832</v>
      </c>
      <c r="G27" s="665">
        <v>240063</v>
      </c>
      <c r="H27" s="665">
        <v>42440</v>
      </c>
      <c r="I27" s="665">
        <v>197623</v>
      </c>
      <c r="J27" s="665">
        <v>193553</v>
      </c>
      <c r="K27" s="665">
        <v>166858</v>
      </c>
      <c r="L27" s="665">
        <v>26695</v>
      </c>
      <c r="M27" s="666">
        <v>4070</v>
      </c>
    </row>
    <row r="28" spans="1:13" ht="15.95" customHeight="1" x14ac:dyDescent="0.2">
      <c r="A28" s="55">
        <v>22</v>
      </c>
      <c r="B28" s="420" t="s">
        <v>58</v>
      </c>
      <c r="C28" s="421" t="s">
        <v>239</v>
      </c>
      <c r="D28" s="664">
        <v>12939</v>
      </c>
      <c r="E28" s="665">
        <v>0</v>
      </c>
      <c r="F28" s="665">
        <v>0</v>
      </c>
      <c r="G28" s="665">
        <v>12939</v>
      </c>
      <c r="H28" s="665">
        <v>259</v>
      </c>
      <c r="I28" s="665">
        <v>12680</v>
      </c>
      <c r="J28" s="665">
        <v>12661</v>
      </c>
      <c r="K28" s="665">
        <v>11355</v>
      </c>
      <c r="L28" s="665">
        <v>1306</v>
      </c>
      <c r="M28" s="666">
        <v>19</v>
      </c>
    </row>
    <row r="29" spans="1:13" ht="15.95" customHeight="1" x14ac:dyDescent="0.2">
      <c r="A29" s="55">
        <v>23</v>
      </c>
      <c r="B29" s="420" t="s">
        <v>59</v>
      </c>
      <c r="C29" s="421" t="s">
        <v>5</v>
      </c>
      <c r="D29" s="664">
        <v>5691</v>
      </c>
      <c r="E29" s="665">
        <v>0</v>
      </c>
      <c r="F29" s="665">
        <v>0</v>
      </c>
      <c r="G29" s="665">
        <v>5691</v>
      </c>
      <c r="H29" s="665">
        <v>9</v>
      </c>
      <c r="I29" s="665">
        <v>5682</v>
      </c>
      <c r="J29" s="665">
        <v>5670</v>
      </c>
      <c r="K29" s="665">
        <v>4667</v>
      </c>
      <c r="L29" s="665">
        <v>1003</v>
      </c>
      <c r="M29" s="666">
        <v>12</v>
      </c>
    </row>
    <row r="30" spans="1:13" ht="15.95" customHeight="1" x14ac:dyDescent="0.2">
      <c r="A30" s="55">
        <v>24</v>
      </c>
      <c r="B30" s="420" t="s">
        <v>60</v>
      </c>
      <c r="C30" s="421" t="s">
        <v>6</v>
      </c>
      <c r="D30" s="664">
        <v>28776</v>
      </c>
      <c r="E30" s="665">
        <v>806</v>
      </c>
      <c r="F30" s="665">
        <v>113</v>
      </c>
      <c r="G30" s="665">
        <v>27857</v>
      </c>
      <c r="H30" s="665">
        <v>1806</v>
      </c>
      <c r="I30" s="665">
        <v>26051</v>
      </c>
      <c r="J30" s="665">
        <v>25700</v>
      </c>
      <c r="K30" s="665">
        <v>19025</v>
      </c>
      <c r="L30" s="665">
        <v>6675</v>
      </c>
      <c r="M30" s="666">
        <v>351</v>
      </c>
    </row>
    <row r="31" spans="1:13" ht="15.95" customHeight="1" x14ac:dyDescent="0.2">
      <c r="A31" s="55">
        <v>25</v>
      </c>
      <c r="B31" s="420" t="s">
        <v>61</v>
      </c>
      <c r="C31" s="421" t="s">
        <v>98</v>
      </c>
      <c r="D31" s="664">
        <v>735287</v>
      </c>
      <c r="E31" s="665">
        <v>31526</v>
      </c>
      <c r="F31" s="665">
        <v>10652</v>
      </c>
      <c r="G31" s="665">
        <v>693109</v>
      </c>
      <c r="H31" s="665">
        <v>50790</v>
      </c>
      <c r="I31" s="665">
        <v>642319</v>
      </c>
      <c r="J31" s="665">
        <v>631223</v>
      </c>
      <c r="K31" s="665">
        <v>343156</v>
      </c>
      <c r="L31" s="665">
        <v>288067</v>
      </c>
      <c r="M31" s="666">
        <v>11096</v>
      </c>
    </row>
    <row r="32" spans="1:13" ht="15.95" customHeight="1" x14ac:dyDescent="0.2">
      <c r="A32" s="55">
        <v>26</v>
      </c>
      <c r="B32" s="420" t="s">
        <v>62</v>
      </c>
      <c r="C32" s="421" t="s">
        <v>7</v>
      </c>
      <c r="D32" s="664">
        <v>85765</v>
      </c>
      <c r="E32" s="665">
        <v>2062</v>
      </c>
      <c r="F32" s="665">
        <v>167</v>
      </c>
      <c r="G32" s="665">
        <v>83536</v>
      </c>
      <c r="H32" s="665">
        <v>3120</v>
      </c>
      <c r="I32" s="665">
        <v>80416</v>
      </c>
      <c r="J32" s="665">
        <v>80081</v>
      </c>
      <c r="K32" s="665">
        <v>66965</v>
      </c>
      <c r="L32" s="665">
        <v>13116</v>
      </c>
      <c r="M32" s="666">
        <v>335</v>
      </c>
    </row>
    <row r="33" spans="1:13" ht="15.95" customHeight="1" x14ac:dyDescent="0.2">
      <c r="A33" s="55">
        <v>27</v>
      </c>
      <c r="B33" s="420" t="s">
        <v>63</v>
      </c>
      <c r="C33" s="421" t="s">
        <v>99</v>
      </c>
      <c r="D33" s="664">
        <v>74408</v>
      </c>
      <c r="E33" s="665">
        <v>9848</v>
      </c>
      <c r="F33" s="665">
        <v>2609</v>
      </c>
      <c r="G33" s="665">
        <v>61951</v>
      </c>
      <c r="H33" s="665">
        <v>20382</v>
      </c>
      <c r="I33" s="665">
        <v>41569</v>
      </c>
      <c r="J33" s="665">
        <v>40909</v>
      </c>
      <c r="K33" s="665">
        <v>27403</v>
      </c>
      <c r="L33" s="665">
        <v>13506</v>
      </c>
      <c r="M33" s="666">
        <v>660</v>
      </c>
    </row>
    <row r="34" spans="1:13" ht="15.95" customHeight="1" x14ac:dyDescent="0.2">
      <c r="A34" s="55">
        <v>28</v>
      </c>
      <c r="B34" s="420" t="s">
        <v>64</v>
      </c>
      <c r="C34" s="421" t="s">
        <v>100</v>
      </c>
      <c r="D34" s="664">
        <v>220870</v>
      </c>
      <c r="E34" s="665">
        <v>11320</v>
      </c>
      <c r="F34" s="665">
        <v>2338</v>
      </c>
      <c r="G34" s="665">
        <v>207212</v>
      </c>
      <c r="H34" s="665">
        <v>7210</v>
      </c>
      <c r="I34" s="665">
        <v>200002</v>
      </c>
      <c r="J34" s="665">
        <v>197819</v>
      </c>
      <c r="K34" s="665">
        <v>139779</v>
      </c>
      <c r="L34" s="665">
        <v>58040</v>
      </c>
      <c r="M34" s="666">
        <v>2183</v>
      </c>
    </row>
    <row r="35" spans="1:13" ht="15.95" customHeight="1" x14ac:dyDescent="0.2">
      <c r="A35" s="55">
        <v>29</v>
      </c>
      <c r="B35" s="420" t="s">
        <v>65</v>
      </c>
      <c r="C35" s="421" t="s">
        <v>101</v>
      </c>
      <c r="D35" s="664">
        <v>97370</v>
      </c>
      <c r="E35" s="665">
        <v>5309</v>
      </c>
      <c r="F35" s="665">
        <v>136</v>
      </c>
      <c r="G35" s="665">
        <v>91925</v>
      </c>
      <c r="H35" s="665">
        <v>5849</v>
      </c>
      <c r="I35" s="665">
        <v>86076</v>
      </c>
      <c r="J35" s="665">
        <v>84806</v>
      </c>
      <c r="K35" s="665">
        <v>72582</v>
      </c>
      <c r="L35" s="665">
        <v>12224</v>
      </c>
      <c r="M35" s="666">
        <v>1270</v>
      </c>
    </row>
    <row r="36" spans="1:13" ht="15.95" customHeight="1" x14ac:dyDescent="0.2">
      <c r="A36" s="55">
        <v>30</v>
      </c>
      <c r="B36" s="420" t="s">
        <v>66</v>
      </c>
      <c r="C36" s="421" t="s">
        <v>8</v>
      </c>
      <c r="D36" s="664">
        <v>87565</v>
      </c>
      <c r="E36" s="665">
        <v>0</v>
      </c>
      <c r="F36" s="665">
        <v>0</v>
      </c>
      <c r="G36" s="665">
        <v>87565</v>
      </c>
      <c r="H36" s="665">
        <v>0</v>
      </c>
      <c r="I36" s="665">
        <v>87565</v>
      </c>
      <c r="J36" s="665">
        <v>87355</v>
      </c>
      <c r="K36" s="665">
        <v>72955</v>
      </c>
      <c r="L36" s="665">
        <v>14400</v>
      </c>
      <c r="M36" s="666">
        <v>210</v>
      </c>
    </row>
    <row r="37" spans="1:13" ht="15.95" customHeight="1" x14ac:dyDescent="0.2">
      <c r="A37" s="55">
        <v>31</v>
      </c>
      <c r="B37" s="420" t="s">
        <v>67</v>
      </c>
      <c r="C37" s="421" t="s">
        <v>102</v>
      </c>
      <c r="D37" s="664">
        <v>199538</v>
      </c>
      <c r="E37" s="665">
        <v>305</v>
      </c>
      <c r="F37" s="665">
        <v>56</v>
      </c>
      <c r="G37" s="665">
        <v>199177</v>
      </c>
      <c r="H37" s="665">
        <v>1586</v>
      </c>
      <c r="I37" s="665">
        <v>197591</v>
      </c>
      <c r="J37" s="665">
        <v>195153</v>
      </c>
      <c r="K37" s="665">
        <v>143531</v>
      </c>
      <c r="L37" s="665">
        <v>51622</v>
      </c>
      <c r="M37" s="666">
        <v>2438</v>
      </c>
    </row>
    <row r="38" spans="1:13" ht="15.95" customHeight="1" x14ac:dyDescent="0.2">
      <c r="A38" s="55">
        <v>32</v>
      </c>
      <c r="B38" s="420" t="s">
        <v>68</v>
      </c>
      <c r="C38" s="421" t="s">
        <v>103</v>
      </c>
      <c r="D38" s="664">
        <v>444516</v>
      </c>
      <c r="E38" s="665">
        <v>12596</v>
      </c>
      <c r="F38" s="665">
        <v>4214</v>
      </c>
      <c r="G38" s="665">
        <v>427706</v>
      </c>
      <c r="H38" s="665">
        <v>14415</v>
      </c>
      <c r="I38" s="665">
        <v>413291</v>
      </c>
      <c r="J38" s="665">
        <v>404213</v>
      </c>
      <c r="K38" s="665">
        <v>258699</v>
      </c>
      <c r="L38" s="665">
        <v>145514</v>
      </c>
      <c r="M38" s="666">
        <v>9078</v>
      </c>
    </row>
    <row r="39" spans="1:13" ht="15.95" customHeight="1" x14ac:dyDescent="0.2">
      <c r="A39" s="55">
        <v>33</v>
      </c>
      <c r="B39" s="420" t="s">
        <v>69</v>
      </c>
      <c r="C39" s="421" t="s">
        <v>240</v>
      </c>
      <c r="D39" s="664">
        <v>29289</v>
      </c>
      <c r="E39" s="665">
        <v>1316</v>
      </c>
      <c r="F39" s="665">
        <v>720</v>
      </c>
      <c r="G39" s="665">
        <v>27253</v>
      </c>
      <c r="H39" s="665">
        <v>7405</v>
      </c>
      <c r="I39" s="665">
        <v>19848</v>
      </c>
      <c r="J39" s="665">
        <v>18847</v>
      </c>
      <c r="K39" s="665">
        <v>12715</v>
      </c>
      <c r="L39" s="665">
        <v>6132</v>
      </c>
      <c r="M39" s="666">
        <v>1001</v>
      </c>
    </row>
    <row r="40" spans="1:13" ht="15.95" customHeight="1" x14ac:dyDescent="0.2">
      <c r="A40" s="55">
        <v>34</v>
      </c>
      <c r="B40" s="420" t="s">
        <v>70</v>
      </c>
      <c r="C40" s="421" t="s">
        <v>241</v>
      </c>
      <c r="D40" s="664">
        <v>535096</v>
      </c>
      <c r="E40" s="665">
        <v>54374</v>
      </c>
      <c r="F40" s="665">
        <v>5297</v>
      </c>
      <c r="G40" s="665">
        <v>475425</v>
      </c>
      <c r="H40" s="665">
        <v>25788</v>
      </c>
      <c r="I40" s="665">
        <v>449637</v>
      </c>
      <c r="J40" s="665">
        <v>429332</v>
      </c>
      <c r="K40" s="665">
        <v>228453</v>
      </c>
      <c r="L40" s="665">
        <v>200879</v>
      </c>
      <c r="M40" s="666">
        <v>20305</v>
      </c>
    </row>
    <row r="41" spans="1:13" ht="15.95" customHeight="1" x14ac:dyDescent="0.2">
      <c r="A41" s="55">
        <v>35</v>
      </c>
      <c r="B41" s="420" t="s">
        <v>71</v>
      </c>
      <c r="C41" s="421" t="s">
        <v>242</v>
      </c>
      <c r="D41" s="664">
        <v>458045</v>
      </c>
      <c r="E41" s="665">
        <v>64363</v>
      </c>
      <c r="F41" s="665">
        <v>14062</v>
      </c>
      <c r="G41" s="665">
        <v>379620</v>
      </c>
      <c r="H41" s="665">
        <v>15687</v>
      </c>
      <c r="I41" s="665">
        <v>363933</v>
      </c>
      <c r="J41" s="665">
        <v>347270</v>
      </c>
      <c r="K41" s="665">
        <v>108436</v>
      </c>
      <c r="L41" s="665">
        <v>238834</v>
      </c>
      <c r="M41" s="666">
        <v>16663</v>
      </c>
    </row>
    <row r="42" spans="1:13" ht="15.95" customHeight="1" x14ac:dyDescent="0.2">
      <c r="A42" s="55">
        <v>36</v>
      </c>
      <c r="B42" s="420" t="s">
        <v>72</v>
      </c>
      <c r="C42" s="421" t="s">
        <v>243</v>
      </c>
      <c r="D42" s="664">
        <v>0</v>
      </c>
      <c r="E42" s="665">
        <v>0</v>
      </c>
      <c r="F42" s="665">
        <v>0</v>
      </c>
      <c r="G42" s="665">
        <v>0</v>
      </c>
      <c r="H42" s="665">
        <v>0</v>
      </c>
      <c r="I42" s="665">
        <v>0</v>
      </c>
      <c r="J42" s="665">
        <v>0</v>
      </c>
      <c r="K42" s="665">
        <v>0</v>
      </c>
      <c r="L42" s="665">
        <v>0</v>
      </c>
      <c r="M42" s="666">
        <v>0</v>
      </c>
    </row>
    <row r="43" spans="1:13" ht="15.95" customHeight="1" thickBot="1" x14ac:dyDescent="0.25">
      <c r="A43" s="55">
        <v>37</v>
      </c>
      <c r="B43" s="420" t="s">
        <v>73</v>
      </c>
      <c r="C43" s="421" t="s">
        <v>244</v>
      </c>
      <c r="D43" s="667">
        <v>656</v>
      </c>
      <c r="E43" s="668">
        <v>16</v>
      </c>
      <c r="F43" s="668">
        <v>2</v>
      </c>
      <c r="G43" s="668">
        <v>638</v>
      </c>
      <c r="H43" s="668">
        <v>16</v>
      </c>
      <c r="I43" s="668">
        <v>622</v>
      </c>
      <c r="J43" s="668">
        <v>609</v>
      </c>
      <c r="K43" s="668">
        <v>234</v>
      </c>
      <c r="L43" s="668">
        <v>375</v>
      </c>
      <c r="M43" s="669">
        <v>13</v>
      </c>
    </row>
    <row r="44" spans="1:13" ht="26.1" customHeight="1" thickBot="1" x14ac:dyDescent="0.2">
      <c r="B44" s="41"/>
      <c r="C44" s="48" t="s">
        <v>147</v>
      </c>
      <c r="D44" s="42">
        <f>SUM(D7:D43)</f>
        <v>4387566</v>
      </c>
      <c r="E44" s="42">
        <f t="shared" ref="E44:M44" si="0">SUM(E7:E43)</f>
        <v>303252</v>
      </c>
      <c r="F44" s="42">
        <f t="shared" si="0"/>
        <v>75839</v>
      </c>
      <c r="G44" s="42">
        <f t="shared" si="0"/>
        <v>4008475</v>
      </c>
      <c r="H44" s="42">
        <f t="shared" si="0"/>
        <v>249061</v>
      </c>
      <c r="I44" s="42">
        <f t="shared" si="0"/>
        <v>3759414</v>
      </c>
      <c r="J44" s="42">
        <f t="shared" si="0"/>
        <v>3677083</v>
      </c>
      <c r="K44" s="42">
        <f t="shared" si="0"/>
        <v>2392828</v>
      </c>
      <c r="L44" s="42">
        <f t="shared" si="0"/>
        <v>1284255</v>
      </c>
      <c r="M44" s="43">
        <f t="shared" si="0"/>
        <v>82331</v>
      </c>
    </row>
  </sheetData>
  <mergeCells count="1">
    <mergeCell ref="B6:C6"/>
  </mergeCells>
  <phoneticPr fontId="10"/>
  <pageMargins left="0.7" right="0.7" top="0.75" bottom="0.75" header="0.3" footer="0.3"/>
  <pageSetup paperSize="9" scale="58"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4F297A-9DE1-4CAE-80C8-FDCAE2A4B845}">
  <sheetPr>
    <pageSetUpPr fitToPage="1"/>
  </sheetPr>
  <dimension ref="A1:AO44"/>
  <sheetViews>
    <sheetView zoomScale="90" zoomScaleNormal="90" workbookViewId="0">
      <pane xSplit="3" ySplit="6" topLeftCell="D7" activePane="bottomRight" state="frozen"/>
      <selection pane="topRight" activeCell="D1" sqref="D1"/>
      <selection pane="bottomLeft" activeCell="A7" sqref="A7"/>
      <selection pane="bottomRight"/>
    </sheetView>
  </sheetViews>
  <sheetFormatPr defaultColWidth="12.625" defaultRowHeight="13.5" x14ac:dyDescent="0.15"/>
  <cols>
    <col min="1" max="1" width="4.375" style="414" customWidth="1"/>
    <col min="2" max="2" width="4.875" style="258" customWidth="1"/>
    <col min="3" max="3" width="24.875" style="259" customWidth="1"/>
    <col min="4" max="40" width="8.75" style="258" customWidth="1"/>
    <col min="41" max="16384" width="12.625" style="258"/>
  </cols>
  <sheetData>
    <row r="1" spans="1:40" ht="21.6" customHeight="1" x14ac:dyDescent="0.15"/>
    <row r="2" spans="1:40" ht="6" customHeight="1" x14ac:dyDescent="0.15"/>
    <row r="3" spans="1:40" s="260" customFormat="1" ht="6" customHeight="1" x14ac:dyDescent="0.15">
      <c r="A3" s="415"/>
      <c r="B3" s="261"/>
      <c r="C3" s="262"/>
      <c r="D3" s="261"/>
      <c r="E3" s="261"/>
      <c r="F3" s="261"/>
      <c r="G3" s="261"/>
      <c r="H3" s="261"/>
      <c r="I3" s="261"/>
      <c r="J3" s="261"/>
      <c r="K3" s="261"/>
      <c r="L3" s="261"/>
      <c r="M3" s="261"/>
      <c r="N3" s="261"/>
      <c r="O3" s="261"/>
      <c r="P3" s="261"/>
    </row>
    <row r="4" spans="1:40" ht="6" customHeight="1" thickBot="1" x14ac:dyDescent="0.2">
      <c r="B4" s="242"/>
      <c r="C4" s="241"/>
      <c r="D4" s="242"/>
      <c r="E4" s="242"/>
      <c r="F4" s="242"/>
      <c r="G4" s="242"/>
      <c r="H4" s="242"/>
      <c r="I4" s="242"/>
      <c r="J4" s="242"/>
      <c r="K4" s="242"/>
      <c r="L4" s="242"/>
      <c r="M4" s="242"/>
      <c r="N4" s="242"/>
      <c r="O4" s="242"/>
      <c r="P4" s="242"/>
    </row>
    <row r="5" spans="1:40" s="263" customFormat="1" x14ac:dyDescent="0.15">
      <c r="A5" s="416"/>
      <c r="B5" s="846" t="s">
        <v>275</v>
      </c>
      <c r="C5" s="829"/>
      <c r="D5" s="426" t="s">
        <v>37</v>
      </c>
      <c r="E5" s="426" t="s">
        <v>38</v>
      </c>
      <c r="F5" s="426" t="s">
        <v>39</v>
      </c>
      <c r="G5" s="426" t="s">
        <v>40</v>
      </c>
      <c r="H5" s="426" t="s">
        <v>41</v>
      </c>
      <c r="I5" s="426" t="s">
        <v>42</v>
      </c>
      <c r="J5" s="426" t="s">
        <v>43</v>
      </c>
      <c r="K5" s="426" t="s">
        <v>44</v>
      </c>
      <c r="L5" s="426" t="s">
        <v>45</v>
      </c>
      <c r="M5" s="426" t="s">
        <v>46</v>
      </c>
      <c r="N5" s="426" t="s">
        <v>47</v>
      </c>
      <c r="O5" s="426" t="s">
        <v>48</v>
      </c>
      <c r="P5" s="426" t="s">
        <v>49</v>
      </c>
      <c r="Q5" s="426" t="s">
        <v>50</v>
      </c>
      <c r="R5" s="426" t="s">
        <v>51</v>
      </c>
      <c r="S5" s="426" t="s">
        <v>52</v>
      </c>
      <c r="T5" s="426" t="s">
        <v>53</v>
      </c>
      <c r="U5" s="426" t="s">
        <v>54</v>
      </c>
      <c r="V5" s="426" t="s">
        <v>55</v>
      </c>
      <c r="W5" s="426" t="s">
        <v>56</v>
      </c>
      <c r="X5" s="426" t="s">
        <v>57</v>
      </c>
      <c r="Y5" s="426" t="s">
        <v>58</v>
      </c>
      <c r="Z5" s="426" t="s">
        <v>59</v>
      </c>
      <c r="AA5" s="426" t="s">
        <v>60</v>
      </c>
      <c r="AB5" s="426" t="s">
        <v>61</v>
      </c>
      <c r="AC5" s="426" t="s">
        <v>62</v>
      </c>
      <c r="AD5" s="426" t="s">
        <v>63</v>
      </c>
      <c r="AE5" s="426" t="s">
        <v>64</v>
      </c>
      <c r="AF5" s="426" t="s">
        <v>65</v>
      </c>
      <c r="AG5" s="426" t="s">
        <v>66</v>
      </c>
      <c r="AH5" s="426" t="s">
        <v>67</v>
      </c>
      <c r="AI5" s="426" t="s">
        <v>68</v>
      </c>
      <c r="AJ5" s="426" t="s">
        <v>69</v>
      </c>
      <c r="AK5" s="426" t="s">
        <v>70</v>
      </c>
      <c r="AL5" s="426" t="s">
        <v>71</v>
      </c>
      <c r="AM5" s="426" t="s">
        <v>72</v>
      </c>
      <c r="AN5" s="428" t="s">
        <v>73</v>
      </c>
    </row>
    <row r="6" spans="1:40" s="264" customFormat="1" ht="41.25" thickBot="1" x14ac:dyDescent="0.2">
      <c r="A6" s="417"/>
      <c r="B6" s="830"/>
      <c r="C6" s="831"/>
      <c r="D6" s="429" t="s">
        <v>235</v>
      </c>
      <c r="E6" s="429" t="s">
        <v>86</v>
      </c>
      <c r="F6" s="429" t="s">
        <v>87</v>
      </c>
      <c r="G6" s="429" t="s">
        <v>88</v>
      </c>
      <c r="H6" s="429" t="s">
        <v>89</v>
      </c>
      <c r="I6" s="429" t="s">
        <v>90</v>
      </c>
      <c r="J6" s="429" t="s">
        <v>91</v>
      </c>
      <c r="K6" s="429" t="s">
        <v>236</v>
      </c>
      <c r="L6" s="429" t="s">
        <v>237</v>
      </c>
      <c r="M6" s="429" t="s">
        <v>92</v>
      </c>
      <c r="N6" s="429" t="s">
        <v>93</v>
      </c>
      <c r="O6" s="429" t="s">
        <v>94</v>
      </c>
      <c r="P6" s="429" t="s">
        <v>1</v>
      </c>
      <c r="Q6" s="429" t="s">
        <v>2</v>
      </c>
      <c r="R6" s="429" t="s">
        <v>3</v>
      </c>
      <c r="S6" s="429" t="s">
        <v>95</v>
      </c>
      <c r="T6" s="429" t="s">
        <v>96</v>
      </c>
      <c r="U6" s="429" t="s">
        <v>116</v>
      </c>
      <c r="V6" s="429" t="s">
        <v>238</v>
      </c>
      <c r="W6" s="429" t="s">
        <v>4</v>
      </c>
      <c r="X6" s="429" t="s">
        <v>97</v>
      </c>
      <c r="Y6" s="429" t="s">
        <v>239</v>
      </c>
      <c r="Z6" s="429" t="s">
        <v>5</v>
      </c>
      <c r="AA6" s="429" t="s">
        <v>6</v>
      </c>
      <c r="AB6" s="429" t="s">
        <v>98</v>
      </c>
      <c r="AC6" s="429" t="s">
        <v>7</v>
      </c>
      <c r="AD6" s="429" t="s">
        <v>99</v>
      </c>
      <c r="AE6" s="429" t="s">
        <v>100</v>
      </c>
      <c r="AF6" s="429" t="s">
        <v>101</v>
      </c>
      <c r="AG6" s="429" t="s">
        <v>8</v>
      </c>
      <c r="AH6" s="429" t="s">
        <v>102</v>
      </c>
      <c r="AI6" s="429" t="s">
        <v>103</v>
      </c>
      <c r="AJ6" s="429" t="s">
        <v>240</v>
      </c>
      <c r="AK6" s="429" t="s">
        <v>241</v>
      </c>
      <c r="AL6" s="429" t="s">
        <v>242</v>
      </c>
      <c r="AM6" s="429" t="s">
        <v>243</v>
      </c>
      <c r="AN6" s="431" t="s">
        <v>244</v>
      </c>
    </row>
    <row r="7" spans="1:40" ht="15.6" customHeight="1" x14ac:dyDescent="0.2">
      <c r="A7" s="392">
        <v>1</v>
      </c>
      <c r="B7" s="420" t="s">
        <v>37</v>
      </c>
      <c r="C7" s="421" t="s">
        <v>235</v>
      </c>
      <c r="D7" s="457">
        <v>1</v>
      </c>
      <c r="E7" s="446">
        <v>0</v>
      </c>
      <c r="F7" s="446">
        <v>0</v>
      </c>
      <c r="G7" s="446">
        <v>0</v>
      </c>
      <c r="H7" s="446">
        <v>0</v>
      </c>
      <c r="I7" s="446">
        <v>0</v>
      </c>
      <c r="J7" s="446">
        <v>0</v>
      </c>
      <c r="K7" s="446">
        <v>0</v>
      </c>
      <c r="L7" s="446">
        <v>0</v>
      </c>
      <c r="M7" s="446">
        <v>0</v>
      </c>
      <c r="N7" s="446">
        <v>0</v>
      </c>
      <c r="O7" s="446">
        <v>0</v>
      </c>
      <c r="P7" s="446">
        <v>0</v>
      </c>
      <c r="Q7" s="446">
        <v>0</v>
      </c>
      <c r="R7" s="446">
        <v>0</v>
      </c>
      <c r="S7" s="446">
        <v>0</v>
      </c>
      <c r="T7" s="446">
        <v>0</v>
      </c>
      <c r="U7" s="446">
        <v>0</v>
      </c>
      <c r="V7" s="446">
        <v>0</v>
      </c>
      <c r="W7" s="446">
        <v>0</v>
      </c>
      <c r="X7" s="446">
        <v>0</v>
      </c>
      <c r="Y7" s="446">
        <v>0</v>
      </c>
      <c r="Z7" s="446">
        <v>0</v>
      </c>
      <c r="AA7" s="446">
        <v>0</v>
      </c>
      <c r="AB7" s="446">
        <v>0</v>
      </c>
      <c r="AC7" s="446">
        <v>0</v>
      </c>
      <c r="AD7" s="446">
        <v>0</v>
      </c>
      <c r="AE7" s="446">
        <v>0</v>
      </c>
      <c r="AF7" s="446">
        <v>0</v>
      </c>
      <c r="AG7" s="446">
        <v>0</v>
      </c>
      <c r="AH7" s="446">
        <v>0</v>
      </c>
      <c r="AI7" s="446">
        <v>0</v>
      </c>
      <c r="AJ7" s="446">
        <v>0</v>
      </c>
      <c r="AK7" s="446">
        <v>0</v>
      </c>
      <c r="AL7" s="446">
        <v>0</v>
      </c>
      <c r="AM7" s="446">
        <v>0</v>
      </c>
      <c r="AN7" s="447">
        <v>0</v>
      </c>
    </row>
    <row r="8" spans="1:40" ht="15.6" customHeight="1" x14ac:dyDescent="0.2">
      <c r="A8" s="392">
        <v>2</v>
      </c>
      <c r="B8" s="420" t="s">
        <v>38</v>
      </c>
      <c r="C8" s="421" t="s">
        <v>86</v>
      </c>
      <c r="D8" s="448">
        <v>0</v>
      </c>
      <c r="E8" s="458">
        <v>1</v>
      </c>
      <c r="F8" s="449">
        <v>0</v>
      </c>
      <c r="G8" s="449">
        <v>0</v>
      </c>
      <c r="H8" s="449">
        <v>0</v>
      </c>
      <c r="I8" s="449">
        <v>0</v>
      </c>
      <c r="J8" s="449">
        <v>0</v>
      </c>
      <c r="K8" s="449">
        <v>0</v>
      </c>
      <c r="L8" s="449">
        <v>0</v>
      </c>
      <c r="M8" s="449">
        <v>0</v>
      </c>
      <c r="N8" s="449">
        <v>0</v>
      </c>
      <c r="O8" s="449">
        <v>0</v>
      </c>
      <c r="P8" s="449">
        <v>0</v>
      </c>
      <c r="Q8" s="449">
        <v>0</v>
      </c>
      <c r="R8" s="449">
        <v>0</v>
      </c>
      <c r="S8" s="449">
        <v>0</v>
      </c>
      <c r="T8" s="449">
        <v>0</v>
      </c>
      <c r="U8" s="449">
        <v>0</v>
      </c>
      <c r="V8" s="449">
        <v>0</v>
      </c>
      <c r="W8" s="449">
        <v>0</v>
      </c>
      <c r="X8" s="449">
        <v>0</v>
      </c>
      <c r="Y8" s="449">
        <v>0</v>
      </c>
      <c r="Z8" s="449">
        <v>0</v>
      </c>
      <c r="AA8" s="449">
        <v>0</v>
      </c>
      <c r="AB8" s="449">
        <v>0</v>
      </c>
      <c r="AC8" s="449">
        <v>0</v>
      </c>
      <c r="AD8" s="449">
        <v>0</v>
      </c>
      <c r="AE8" s="449">
        <v>0</v>
      </c>
      <c r="AF8" s="449">
        <v>0</v>
      </c>
      <c r="AG8" s="449">
        <v>0</v>
      </c>
      <c r="AH8" s="449">
        <v>0</v>
      </c>
      <c r="AI8" s="449">
        <v>0</v>
      </c>
      <c r="AJ8" s="449">
        <v>0</v>
      </c>
      <c r="AK8" s="449">
        <v>0</v>
      </c>
      <c r="AL8" s="449">
        <v>0</v>
      </c>
      <c r="AM8" s="449">
        <v>0</v>
      </c>
      <c r="AN8" s="450">
        <v>0</v>
      </c>
    </row>
    <row r="9" spans="1:40" ht="15.6" customHeight="1" x14ac:dyDescent="0.2">
      <c r="A9" s="392">
        <v>3</v>
      </c>
      <c r="B9" s="420" t="s">
        <v>39</v>
      </c>
      <c r="C9" s="421" t="s">
        <v>87</v>
      </c>
      <c r="D9" s="448">
        <v>0</v>
      </c>
      <c r="E9" s="449">
        <v>0</v>
      </c>
      <c r="F9" s="458">
        <v>1</v>
      </c>
      <c r="G9" s="449">
        <v>0</v>
      </c>
      <c r="H9" s="449">
        <v>0</v>
      </c>
      <c r="I9" s="449">
        <v>0</v>
      </c>
      <c r="J9" s="449">
        <v>0</v>
      </c>
      <c r="K9" s="449">
        <v>0</v>
      </c>
      <c r="L9" s="449">
        <v>0</v>
      </c>
      <c r="M9" s="449">
        <v>0</v>
      </c>
      <c r="N9" s="449">
        <v>0</v>
      </c>
      <c r="O9" s="449">
        <v>0</v>
      </c>
      <c r="P9" s="449">
        <v>0</v>
      </c>
      <c r="Q9" s="449">
        <v>0</v>
      </c>
      <c r="R9" s="449">
        <v>0</v>
      </c>
      <c r="S9" s="449">
        <v>0</v>
      </c>
      <c r="T9" s="449">
        <v>0</v>
      </c>
      <c r="U9" s="449">
        <v>0</v>
      </c>
      <c r="V9" s="449">
        <v>0</v>
      </c>
      <c r="W9" s="449">
        <v>0</v>
      </c>
      <c r="X9" s="449">
        <v>0</v>
      </c>
      <c r="Y9" s="449">
        <v>0</v>
      </c>
      <c r="Z9" s="449">
        <v>0</v>
      </c>
      <c r="AA9" s="449">
        <v>0</v>
      </c>
      <c r="AB9" s="449">
        <v>0</v>
      </c>
      <c r="AC9" s="449">
        <v>0</v>
      </c>
      <c r="AD9" s="449">
        <v>0</v>
      </c>
      <c r="AE9" s="449">
        <v>0</v>
      </c>
      <c r="AF9" s="449">
        <v>0</v>
      </c>
      <c r="AG9" s="449">
        <v>0</v>
      </c>
      <c r="AH9" s="449">
        <v>0</v>
      </c>
      <c r="AI9" s="449">
        <v>0</v>
      </c>
      <c r="AJ9" s="449">
        <v>0</v>
      </c>
      <c r="AK9" s="449">
        <v>0</v>
      </c>
      <c r="AL9" s="449">
        <v>0</v>
      </c>
      <c r="AM9" s="449">
        <v>0</v>
      </c>
      <c r="AN9" s="450">
        <v>0</v>
      </c>
    </row>
    <row r="10" spans="1:40" ht="15.6" customHeight="1" x14ac:dyDescent="0.2">
      <c r="A10" s="392">
        <v>4</v>
      </c>
      <c r="B10" s="420" t="s">
        <v>40</v>
      </c>
      <c r="C10" s="421" t="s">
        <v>88</v>
      </c>
      <c r="D10" s="448">
        <v>0</v>
      </c>
      <c r="E10" s="449">
        <v>0</v>
      </c>
      <c r="F10" s="449">
        <v>0</v>
      </c>
      <c r="G10" s="458">
        <v>1</v>
      </c>
      <c r="H10" s="449">
        <v>0</v>
      </c>
      <c r="I10" s="449">
        <v>0</v>
      </c>
      <c r="J10" s="449">
        <v>0</v>
      </c>
      <c r="K10" s="449">
        <v>0</v>
      </c>
      <c r="L10" s="449">
        <v>0</v>
      </c>
      <c r="M10" s="449">
        <v>0</v>
      </c>
      <c r="N10" s="449">
        <v>0</v>
      </c>
      <c r="O10" s="449">
        <v>0</v>
      </c>
      <c r="P10" s="449">
        <v>0</v>
      </c>
      <c r="Q10" s="449">
        <v>0</v>
      </c>
      <c r="R10" s="449">
        <v>0</v>
      </c>
      <c r="S10" s="449">
        <v>0</v>
      </c>
      <c r="T10" s="449">
        <v>0</v>
      </c>
      <c r="U10" s="449">
        <v>0</v>
      </c>
      <c r="V10" s="449">
        <v>0</v>
      </c>
      <c r="W10" s="449">
        <v>0</v>
      </c>
      <c r="X10" s="449">
        <v>0</v>
      </c>
      <c r="Y10" s="449">
        <v>0</v>
      </c>
      <c r="Z10" s="449">
        <v>0</v>
      </c>
      <c r="AA10" s="449">
        <v>0</v>
      </c>
      <c r="AB10" s="449">
        <v>0</v>
      </c>
      <c r="AC10" s="449">
        <v>0</v>
      </c>
      <c r="AD10" s="449">
        <v>0</v>
      </c>
      <c r="AE10" s="449">
        <v>0</v>
      </c>
      <c r="AF10" s="449">
        <v>0</v>
      </c>
      <c r="AG10" s="449">
        <v>0</v>
      </c>
      <c r="AH10" s="449">
        <v>0</v>
      </c>
      <c r="AI10" s="449">
        <v>0</v>
      </c>
      <c r="AJ10" s="449">
        <v>0</v>
      </c>
      <c r="AK10" s="449">
        <v>0</v>
      </c>
      <c r="AL10" s="449">
        <v>0</v>
      </c>
      <c r="AM10" s="449">
        <v>0</v>
      </c>
      <c r="AN10" s="450">
        <v>0</v>
      </c>
    </row>
    <row r="11" spans="1:40" ht="15.6" customHeight="1" x14ac:dyDescent="0.2">
      <c r="A11" s="392">
        <v>5</v>
      </c>
      <c r="B11" s="420" t="s">
        <v>41</v>
      </c>
      <c r="C11" s="421" t="s">
        <v>89</v>
      </c>
      <c r="D11" s="448">
        <v>0</v>
      </c>
      <c r="E11" s="449">
        <v>0</v>
      </c>
      <c r="F11" s="449">
        <v>0</v>
      </c>
      <c r="G11" s="449">
        <v>0</v>
      </c>
      <c r="H11" s="458">
        <v>1</v>
      </c>
      <c r="I11" s="449">
        <v>0</v>
      </c>
      <c r="J11" s="449">
        <v>0</v>
      </c>
      <c r="K11" s="449">
        <v>0</v>
      </c>
      <c r="L11" s="449">
        <v>0</v>
      </c>
      <c r="M11" s="449">
        <v>0</v>
      </c>
      <c r="N11" s="449">
        <v>0</v>
      </c>
      <c r="O11" s="449">
        <v>0</v>
      </c>
      <c r="P11" s="449">
        <v>0</v>
      </c>
      <c r="Q11" s="449">
        <v>0</v>
      </c>
      <c r="R11" s="449">
        <v>0</v>
      </c>
      <c r="S11" s="449">
        <v>0</v>
      </c>
      <c r="T11" s="449">
        <v>0</v>
      </c>
      <c r="U11" s="449">
        <v>0</v>
      </c>
      <c r="V11" s="449">
        <v>0</v>
      </c>
      <c r="W11" s="449">
        <v>0</v>
      </c>
      <c r="X11" s="449">
        <v>0</v>
      </c>
      <c r="Y11" s="449">
        <v>0</v>
      </c>
      <c r="Z11" s="449">
        <v>0</v>
      </c>
      <c r="AA11" s="449">
        <v>0</v>
      </c>
      <c r="AB11" s="449">
        <v>0</v>
      </c>
      <c r="AC11" s="449">
        <v>0</v>
      </c>
      <c r="AD11" s="449">
        <v>0</v>
      </c>
      <c r="AE11" s="449">
        <v>0</v>
      </c>
      <c r="AF11" s="449">
        <v>0</v>
      </c>
      <c r="AG11" s="449">
        <v>0</v>
      </c>
      <c r="AH11" s="449">
        <v>0</v>
      </c>
      <c r="AI11" s="449">
        <v>0</v>
      </c>
      <c r="AJ11" s="449">
        <v>0</v>
      </c>
      <c r="AK11" s="449">
        <v>0</v>
      </c>
      <c r="AL11" s="449">
        <v>0</v>
      </c>
      <c r="AM11" s="449">
        <v>0</v>
      </c>
      <c r="AN11" s="450">
        <v>0</v>
      </c>
    </row>
    <row r="12" spans="1:40" ht="15.6" customHeight="1" x14ac:dyDescent="0.2">
      <c r="A12" s="392">
        <v>6</v>
      </c>
      <c r="B12" s="420" t="s">
        <v>42</v>
      </c>
      <c r="C12" s="421" t="s">
        <v>90</v>
      </c>
      <c r="D12" s="448">
        <v>0</v>
      </c>
      <c r="E12" s="449">
        <v>0</v>
      </c>
      <c r="F12" s="449">
        <v>0</v>
      </c>
      <c r="G12" s="449">
        <v>0</v>
      </c>
      <c r="H12" s="449">
        <v>0</v>
      </c>
      <c r="I12" s="458">
        <v>1</v>
      </c>
      <c r="J12" s="449">
        <v>0</v>
      </c>
      <c r="K12" s="449">
        <v>0</v>
      </c>
      <c r="L12" s="449">
        <v>0</v>
      </c>
      <c r="M12" s="449">
        <v>0</v>
      </c>
      <c r="N12" s="449">
        <v>0</v>
      </c>
      <c r="O12" s="449">
        <v>0</v>
      </c>
      <c r="P12" s="449">
        <v>0</v>
      </c>
      <c r="Q12" s="449">
        <v>0</v>
      </c>
      <c r="R12" s="449">
        <v>0</v>
      </c>
      <c r="S12" s="449">
        <v>0</v>
      </c>
      <c r="T12" s="449">
        <v>0</v>
      </c>
      <c r="U12" s="449">
        <v>0</v>
      </c>
      <c r="V12" s="449">
        <v>0</v>
      </c>
      <c r="W12" s="449">
        <v>0</v>
      </c>
      <c r="X12" s="449">
        <v>0</v>
      </c>
      <c r="Y12" s="449">
        <v>0</v>
      </c>
      <c r="Z12" s="449">
        <v>0</v>
      </c>
      <c r="AA12" s="449">
        <v>0</v>
      </c>
      <c r="AB12" s="449">
        <v>0</v>
      </c>
      <c r="AC12" s="449">
        <v>0</v>
      </c>
      <c r="AD12" s="449">
        <v>0</v>
      </c>
      <c r="AE12" s="449">
        <v>0</v>
      </c>
      <c r="AF12" s="449">
        <v>0</v>
      </c>
      <c r="AG12" s="449">
        <v>0</v>
      </c>
      <c r="AH12" s="449">
        <v>0</v>
      </c>
      <c r="AI12" s="449">
        <v>0</v>
      </c>
      <c r="AJ12" s="449">
        <v>0</v>
      </c>
      <c r="AK12" s="449">
        <v>0</v>
      </c>
      <c r="AL12" s="449">
        <v>0</v>
      </c>
      <c r="AM12" s="449">
        <v>0</v>
      </c>
      <c r="AN12" s="450">
        <v>0</v>
      </c>
    </row>
    <row r="13" spans="1:40" ht="15.6" customHeight="1" x14ac:dyDescent="0.2">
      <c r="A13" s="392">
        <v>7</v>
      </c>
      <c r="B13" s="420" t="s">
        <v>43</v>
      </c>
      <c r="C13" s="421" t="s">
        <v>91</v>
      </c>
      <c r="D13" s="448">
        <v>0</v>
      </c>
      <c r="E13" s="449">
        <v>0</v>
      </c>
      <c r="F13" s="449">
        <v>0</v>
      </c>
      <c r="G13" s="449">
        <v>0</v>
      </c>
      <c r="H13" s="449">
        <v>0</v>
      </c>
      <c r="I13" s="449">
        <v>0</v>
      </c>
      <c r="J13" s="458">
        <v>1</v>
      </c>
      <c r="K13" s="449">
        <v>0</v>
      </c>
      <c r="L13" s="449">
        <v>0</v>
      </c>
      <c r="M13" s="449">
        <v>0</v>
      </c>
      <c r="N13" s="449">
        <v>0</v>
      </c>
      <c r="O13" s="449">
        <v>0</v>
      </c>
      <c r="P13" s="449">
        <v>0</v>
      </c>
      <c r="Q13" s="449">
        <v>0</v>
      </c>
      <c r="R13" s="449">
        <v>0</v>
      </c>
      <c r="S13" s="449">
        <v>0</v>
      </c>
      <c r="T13" s="449">
        <v>0</v>
      </c>
      <c r="U13" s="449">
        <v>0</v>
      </c>
      <c r="V13" s="449">
        <v>0</v>
      </c>
      <c r="W13" s="449">
        <v>0</v>
      </c>
      <c r="X13" s="449">
        <v>0</v>
      </c>
      <c r="Y13" s="449">
        <v>0</v>
      </c>
      <c r="Z13" s="449">
        <v>0</v>
      </c>
      <c r="AA13" s="449">
        <v>0</v>
      </c>
      <c r="AB13" s="449">
        <v>0</v>
      </c>
      <c r="AC13" s="449">
        <v>0</v>
      </c>
      <c r="AD13" s="449">
        <v>0</v>
      </c>
      <c r="AE13" s="449">
        <v>0</v>
      </c>
      <c r="AF13" s="449">
        <v>0</v>
      </c>
      <c r="AG13" s="449">
        <v>0</v>
      </c>
      <c r="AH13" s="449">
        <v>0</v>
      </c>
      <c r="AI13" s="449">
        <v>0</v>
      </c>
      <c r="AJ13" s="449">
        <v>0</v>
      </c>
      <c r="AK13" s="449">
        <v>0</v>
      </c>
      <c r="AL13" s="449">
        <v>0</v>
      </c>
      <c r="AM13" s="449">
        <v>0</v>
      </c>
      <c r="AN13" s="450">
        <v>0</v>
      </c>
    </row>
    <row r="14" spans="1:40" ht="15.6" customHeight="1" x14ac:dyDescent="0.2">
      <c r="A14" s="392">
        <v>8</v>
      </c>
      <c r="B14" s="420" t="s">
        <v>44</v>
      </c>
      <c r="C14" s="421" t="s">
        <v>236</v>
      </c>
      <c r="D14" s="448">
        <v>0</v>
      </c>
      <c r="E14" s="449">
        <v>0</v>
      </c>
      <c r="F14" s="449">
        <v>0</v>
      </c>
      <c r="G14" s="449">
        <v>0</v>
      </c>
      <c r="H14" s="449">
        <v>0</v>
      </c>
      <c r="I14" s="449">
        <v>0</v>
      </c>
      <c r="J14" s="449">
        <v>0</v>
      </c>
      <c r="K14" s="458">
        <v>1</v>
      </c>
      <c r="L14" s="449">
        <v>0</v>
      </c>
      <c r="M14" s="449">
        <v>0</v>
      </c>
      <c r="N14" s="449">
        <v>0</v>
      </c>
      <c r="O14" s="449">
        <v>0</v>
      </c>
      <c r="P14" s="449">
        <v>0</v>
      </c>
      <c r="Q14" s="449">
        <v>0</v>
      </c>
      <c r="R14" s="449">
        <v>0</v>
      </c>
      <c r="S14" s="449">
        <v>0</v>
      </c>
      <c r="T14" s="449">
        <v>0</v>
      </c>
      <c r="U14" s="449">
        <v>0</v>
      </c>
      <c r="V14" s="449">
        <v>0</v>
      </c>
      <c r="W14" s="449">
        <v>0</v>
      </c>
      <c r="X14" s="449">
        <v>0</v>
      </c>
      <c r="Y14" s="449">
        <v>0</v>
      </c>
      <c r="Z14" s="449">
        <v>0</v>
      </c>
      <c r="AA14" s="449">
        <v>0</v>
      </c>
      <c r="AB14" s="449">
        <v>0</v>
      </c>
      <c r="AC14" s="449">
        <v>0</v>
      </c>
      <c r="AD14" s="449">
        <v>0</v>
      </c>
      <c r="AE14" s="449">
        <v>0</v>
      </c>
      <c r="AF14" s="449">
        <v>0</v>
      </c>
      <c r="AG14" s="449">
        <v>0</v>
      </c>
      <c r="AH14" s="449">
        <v>0</v>
      </c>
      <c r="AI14" s="449">
        <v>0</v>
      </c>
      <c r="AJ14" s="449">
        <v>0</v>
      </c>
      <c r="AK14" s="449">
        <v>0</v>
      </c>
      <c r="AL14" s="449">
        <v>0</v>
      </c>
      <c r="AM14" s="449">
        <v>0</v>
      </c>
      <c r="AN14" s="450">
        <v>0</v>
      </c>
    </row>
    <row r="15" spans="1:40" ht="15.6" customHeight="1" x14ac:dyDescent="0.2">
      <c r="A15" s="392">
        <v>9</v>
      </c>
      <c r="B15" s="420" t="s">
        <v>45</v>
      </c>
      <c r="C15" s="421" t="s">
        <v>237</v>
      </c>
      <c r="D15" s="448">
        <v>0</v>
      </c>
      <c r="E15" s="449">
        <v>0</v>
      </c>
      <c r="F15" s="449">
        <v>0</v>
      </c>
      <c r="G15" s="449">
        <v>0</v>
      </c>
      <c r="H15" s="449">
        <v>0</v>
      </c>
      <c r="I15" s="449">
        <v>0</v>
      </c>
      <c r="J15" s="449">
        <v>0</v>
      </c>
      <c r="K15" s="449">
        <v>0</v>
      </c>
      <c r="L15" s="458">
        <v>1</v>
      </c>
      <c r="M15" s="449">
        <v>0</v>
      </c>
      <c r="N15" s="449">
        <v>0</v>
      </c>
      <c r="O15" s="449">
        <v>0</v>
      </c>
      <c r="P15" s="449">
        <v>0</v>
      </c>
      <c r="Q15" s="449">
        <v>0</v>
      </c>
      <c r="R15" s="449">
        <v>0</v>
      </c>
      <c r="S15" s="449">
        <v>0</v>
      </c>
      <c r="T15" s="449">
        <v>0</v>
      </c>
      <c r="U15" s="449">
        <v>0</v>
      </c>
      <c r="V15" s="449">
        <v>0</v>
      </c>
      <c r="W15" s="449">
        <v>0</v>
      </c>
      <c r="X15" s="449">
        <v>0</v>
      </c>
      <c r="Y15" s="449">
        <v>0</v>
      </c>
      <c r="Z15" s="449">
        <v>0</v>
      </c>
      <c r="AA15" s="449">
        <v>0</v>
      </c>
      <c r="AB15" s="449">
        <v>0</v>
      </c>
      <c r="AC15" s="449">
        <v>0</v>
      </c>
      <c r="AD15" s="449">
        <v>0</v>
      </c>
      <c r="AE15" s="449">
        <v>0</v>
      </c>
      <c r="AF15" s="449">
        <v>0</v>
      </c>
      <c r="AG15" s="449">
        <v>0</v>
      </c>
      <c r="AH15" s="449">
        <v>0</v>
      </c>
      <c r="AI15" s="449">
        <v>0</v>
      </c>
      <c r="AJ15" s="449">
        <v>0</v>
      </c>
      <c r="AK15" s="449">
        <v>0</v>
      </c>
      <c r="AL15" s="449">
        <v>0</v>
      </c>
      <c r="AM15" s="449">
        <v>0</v>
      </c>
      <c r="AN15" s="450">
        <v>0</v>
      </c>
    </row>
    <row r="16" spans="1:40" ht="15.6" customHeight="1" x14ac:dyDescent="0.2">
      <c r="A16" s="392">
        <v>10</v>
      </c>
      <c r="B16" s="420" t="s">
        <v>46</v>
      </c>
      <c r="C16" s="421" t="s">
        <v>92</v>
      </c>
      <c r="D16" s="448">
        <v>0</v>
      </c>
      <c r="E16" s="449">
        <v>0</v>
      </c>
      <c r="F16" s="449">
        <v>0</v>
      </c>
      <c r="G16" s="449">
        <v>0</v>
      </c>
      <c r="H16" s="449">
        <v>0</v>
      </c>
      <c r="I16" s="449">
        <v>0</v>
      </c>
      <c r="J16" s="449">
        <v>0</v>
      </c>
      <c r="K16" s="449">
        <v>0</v>
      </c>
      <c r="L16" s="449">
        <v>0</v>
      </c>
      <c r="M16" s="458">
        <v>1</v>
      </c>
      <c r="N16" s="449">
        <v>0</v>
      </c>
      <c r="O16" s="449">
        <v>0</v>
      </c>
      <c r="P16" s="449">
        <v>0</v>
      </c>
      <c r="Q16" s="449">
        <v>0</v>
      </c>
      <c r="R16" s="449">
        <v>0</v>
      </c>
      <c r="S16" s="449">
        <v>0</v>
      </c>
      <c r="T16" s="449">
        <v>0</v>
      </c>
      <c r="U16" s="449">
        <v>0</v>
      </c>
      <c r="V16" s="449">
        <v>0</v>
      </c>
      <c r="W16" s="449">
        <v>0</v>
      </c>
      <c r="X16" s="449">
        <v>0</v>
      </c>
      <c r="Y16" s="449">
        <v>0</v>
      </c>
      <c r="Z16" s="449">
        <v>0</v>
      </c>
      <c r="AA16" s="449">
        <v>0</v>
      </c>
      <c r="AB16" s="449">
        <v>0</v>
      </c>
      <c r="AC16" s="449">
        <v>0</v>
      </c>
      <c r="AD16" s="449">
        <v>0</v>
      </c>
      <c r="AE16" s="449">
        <v>0</v>
      </c>
      <c r="AF16" s="449">
        <v>0</v>
      </c>
      <c r="AG16" s="449">
        <v>0</v>
      </c>
      <c r="AH16" s="449">
        <v>0</v>
      </c>
      <c r="AI16" s="449">
        <v>0</v>
      </c>
      <c r="AJ16" s="449">
        <v>0</v>
      </c>
      <c r="AK16" s="449">
        <v>0</v>
      </c>
      <c r="AL16" s="449">
        <v>0</v>
      </c>
      <c r="AM16" s="449">
        <v>0</v>
      </c>
      <c r="AN16" s="450">
        <v>0</v>
      </c>
    </row>
    <row r="17" spans="1:40" ht="15.6" customHeight="1" x14ac:dyDescent="0.2">
      <c r="A17" s="392">
        <v>11</v>
      </c>
      <c r="B17" s="420" t="s">
        <v>47</v>
      </c>
      <c r="C17" s="421" t="s">
        <v>93</v>
      </c>
      <c r="D17" s="448">
        <v>0</v>
      </c>
      <c r="E17" s="449">
        <v>0</v>
      </c>
      <c r="F17" s="449">
        <v>0</v>
      </c>
      <c r="G17" s="449">
        <v>0</v>
      </c>
      <c r="H17" s="449">
        <v>0</v>
      </c>
      <c r="I17" s="449">
        <v>0</v>
      </c>
      <c r="J17" s="449">
        <v>0</v>
      </c>
      <c r="K17" s="449">
        <v>0</v>
      </c>
      <c r="L17" s="449">
        <v>0</v>
      </c>
      <c r="M17" s="449">
        <v>0</v>
      </c>
      <c r="N17" s="458">
        <v>1</v>
      </c>
      <c r="O17" s="449">
        <v>0</v>
      </c>
      <c r="P17" s="449">
        <v>0</v>
      </c>
      <c r="Q17" s="449">
        <v>0</v>
      </c>
      <c r="R17" s="449">
        <v>0</v>
      </c>
      <c r="S17" s="449">
        <v>0</v>
      </c>
      <c r="T17" s="449">
        <v>0</v>
      </c>
      <c r="U17" s="449">
        <v>0</v>
      </c>
      <c r="V17" s="449">
        <v>0</v>
      </c>
      <c r="W17" s="449">
        <v>0</v>
      </c>
      <c r="X17" s="449">
        <v>0</v>
      </c>
      <c r="Y17" s="449">
        <v>0</v>
      </c>
      <c r="Z17" s="449">
        <v>0</v>
      </c>
      <c r="AA17" s="449">
        <v>0</v>
      </c>
      <c r="AB17" s="449">
        <v>0</v>
      </c>
      <c r="AC17" s="449">
        <v>0</v>
      </c>
      <c r="AD17" s="449">
        <v>0</v>
      </c>
      <c r="AE17" s="449">
        <v>0</v>
      </c>
      <c r="AF17" s="449">
        <v>0</v>
      </c>
      <c r="AG17" s="449">
        <v>0</v>
      </c>
      <c r="AH17" s="449">
        <v>0</v>
      </c>
      <c r="AI17" s="449">
        <v>0</v>
      </c>
      <c r="AJ17" s="449">
        <v>0</v>
      </c>
      <c r="AK17" s="449">
        <v>0</v>
      </c>
      <c r="AL17" s="449">
        <v>0</v>
      </c>
      <c r="AM17" s="449">
        <v>0</v>
      </c>
      <c r="AN17" s="450">
        <v>0</v>
      </c>
    </row>
    <row r="18" spans="1:40" ht="15.6" customHeight="1" x14ac:dyDescent="0.2">
      <c r="A18" s="392">
        <v>12</v>
      </c>
      <c r="B18" s="420" t="s">
        <v>48</v>
      </c>
      <c r="C18" s="421" t="s">
        <v>94</v>
      </c>
      <c r="D18" s="448">
        <v>0</v>
      </c>
      <c r="E18" s="449">
        <v>0</v>
      </c>
      <c r="F18" s="449">
        <v>0</v>
      </c>
      <c r="G18" s="449">
        <v>0</v>
      </c>
      <c r="H18" s="449">
        <v>0</v>
      </c>
      <c r="I18" s="449">
        <v>0</v>
      </c>
      <c r="J18" s="449">
        <v>0</v>
      </c>
      <c r="K18" s="449">
        <v>0</v>
      </c>
      <c r="L18" s="449">
        <v>0</v>
      </c>
      <c r="M18" s="449">
        <v>0</v>
      </c>
      <c r="N18" s="449">
        <v>0</v>
      </c>
      <c r="O18" s="458">
        <v>1</v>
      </c>
      <c r="P18" s="449">
        <v>0</v>
      </c>
      <c r="Q18" s="449">
        <v>0</v>
      </c>
      <c r="R18" s="449">
        <v>0</v>
      </c>
      <c r="S18" s="449">
        <v>0</v>
      </c>
      <c r="T18" s="449">
        <v>0</v>
      </c>
      <c r="U18" s="449">
        <v>0</v>
      </c>
      <c r="V18" s="449">
        <v>0</v>
      </c>
      <c r="W18" s="449">
        <v>0</v>
      </c>
      <c r="X18" s="449">
        <v>0</v>
      </c>
      <c r="Y18" s="449">
        <v>0</v>
      </c>
      <c r="Z18" s="449">
        <v>0</v>
      </c>
      <c r="AA18" s="449">
        <v>0</v>
      </c>
      <c r="AB18" s="449">
        <v>0</v>
      </c>
      <c r="AC18" s="449">
        <v>0</v>
      </c>
      <c r="AD18" s="449">
        <v>0</v>
      </c>
      <c r="AE18" s="449">
        <v>0</v>
      </c>
      <c r="AF18" s="449">
        <v>0</v>
      </c>
      <c r="AG18" s="449">
        <v>0</v>
      </c>
      <c r="AH18" s="449">
        <v>0</v>
      </c>
      <c r="AI18" s="449">
        <v>0</v>
      </c>
      <c r="AJ18" s="449">
        <v>0</v>
      </c>
      <c r="AK18" s="449">
        <v>0</v>
      </c>
      <c r="AL18" s="449">
        <v>0</v>
      </c>
      <c r="AM18" s="449">
        <v>0</v>
      </c>
      <c r="AN18" s="450">
        <v>0</v>
      </c>
    </row>
    <row r="19" spans="1:40" ht="15.6" customHeight="1" x14ac:dyDescent="0.2">
      <c r="A19" s="392">
        <v>13</v>
      </c>
      <c r="B19" s="420" t="s">
        <v>49</v>
      </c>
      <c r="C19" s="421" t="s">
        <v>1</v>
      </c>
      <c r="D19" s="448">
        <v>0</v>
      </c>
      <c r="E19" s="449">
        <v>0</v>
      </c>
      <c r="F19" s="449">
        <v>0</v>
      </c>
      <c r="G19" s="449">
        <v>0</v>
      </c>
      <c r="H19" s="449">
        <v>0</v>
      </c>
      <c r="I19" s="449">
        <v>0</v>
      </c>
      <c r="J19" s="449">
        <v>0</v>
      </c>
      <c r="K19" s="449">
        <v>0</v>
      </c>
      <c r="L19" s="449">
        <v>0</v>
      </c>
      <c r="M19" s="449">
        <v>0</v>
      </c>
      <c r="N19" s="449">
        <v>0</v>
      </c>
      <c r="O19" s="449">
        <v>0</v>
      </c>
      <c r="P19" s="458">
        <v>1</v>
      </c>
      <c r="Q19" s="449">
        <v>0</v>
      </c>
      <c r="R19" s="449">
        <v>0</v>
      </c>
      <c r="S19" s="449">
        <v>0</v>
      </c>
      <c r="T19" s="449">
        <v>0</v>
      </c>
      <c r="U19" s="449">
        <v>0</v>
      </c>
      <c r="V19" s="449">
        <v>0</v>
      </c>
      <c r="W19" s="449">
        <v>0</v>
      </c>
      <c r="X19" s="449">
        <v>0</v>
      </c>
      <c r="Y19" s="449">
        <v>0</v>
      </c>
      <c r="Z19" s="449">
        <v>0</v>
      </c>
      <c r="AA19" s="449">
        <v>0</v>
      </c>
      <c r="AB19" s="449">
        <v>0</v>
      </c>
      <c r="AC19" s="449">
        <v>0</v>
      </c>
      <c r="AD19" s="449">
        <v>0</v>
      </c>
      <c r="AE19" s="449">
        <v>0</v>
      </c>
      <c r="AF19" s="449">
        <v>0</v>
      </c>
      <c r="AG19" s="449">
        <v>0</v>
      </c>
      <c r="AH19" s="449">
        <v>0</v>
      </c>
      <c r="AI19" s="449">
        <v>0</v>
      </c>
      <c r="AJ19" s="449">
        <v>0</v>
      </c>
      <c r="AK19" s="449">
        <v>0</v>
      </c>
      <c r="AL19" s="449">
        <v>0</v>
      </c>
      <c r="AM19" s="449">
        <v>0</v>
      </c>
      <c r="AN19" s="450">
        <v>0</v>
      </c>
    </row>
    <row r="20" spans="1:40" ht="15.6" customHeight="1" x14ac:dyDescent="0.2">
      <c r="A20" s="392">
        <v>14</v>
      </c>
      <c r="B20" s="420" t="s">
        <v>50</v>
      </c>
      <c r="C20" s="421" t="s">
        <v>2</v>
      </c>
      <c r="D20" s="448">
        <v>0</v>
      </c>
      <c r="E20" s="449">
        <v>0</v>
      </c>
      <c r="F20" s="449">
        <v>0</v>
      </c>
      <c r="G20" s="449">
        <v>0</v>
      </c>
      <c r="H20" s="449">
        <v>0</v>
      </c>
      <c r="I20" s="449">
        <v>0</v>
      </c>
      <c r="J20" s="449">
        <v>0</v>
      </c>
      <c r="K20" s="449">
        <v>0</v>
      </c>
      <c r="L20" s="449">
        <v>0</v>
      </c>
      <c r="M20" s="449">
        <v>0</v>
      </c>
      <c r="N20" s="449">
        <v>0</v>
      </c>
      <c r="O20" s="449">
        <v>0</v>
      </c>
      <c r="P20" s="449">
        <v>0</v>
      </c>
      <c r="Q20" s="458">
        <v>1</v>
      </c>
      <c r="R20" s="449">
        <v>0</v>
      </c>
      <c r="S20" s="449">
        <v>0</v>
      </c>
      <c r="T20" s="449">
        <v>0</v>
      </c>
      <c r="U20" s="449">
        <v>0</v>
      </c>
      <c r="V20" s="449">
        <v>0</v>
      </c>
      <c r="W20" s="449">
        <v>0</v>
      </c>
      <c r="X20" s="449">
        <v>0</v>
      </c>
      <c r="Y20" s="449">
        <v>0</v>
      </c>
      <c r="Z20" s="449">
        <v>0</v>
      </c>
      <c r="AA20" s="449">
        <v>0</v>
      </c>
      <c r="AB20" s="449">
        <v>0</v>
      </c>
      <c r="AC20" s="449">
        <v>0</v>
      </c>
      <c r="AD20" s="449">
        <v>0</v>
      </c>
      <c r="AE20" s="449">
        <v>0</v>
      </c>
      <c r="AF20" s="449">
        <v>0</v>
      </c>
      <c r="AG20" s="449">
        <v>0</v>
      </c>
      <c r="AH20" s="449">
        <v>0</v>
      </c>
      <c r="AI20" s="449">
        <v>0</v>
      </c>
      <c r="AJ20" s="449">
        <v>0</v>
      </c>
      <c r="AK20" s="449">
        <v>0</v>
      </c>
      <c r="AL20" s="449">
        <v>0</v>
      </c>
      <c r="AM20" s="449">
        <v>0</v>
      </c>
      <c r="AN20" s="450">
        <v>0</v>
      </c>
    </row>
    <row r="21" spans="1:40" ht="15.6" customHeight="1" x14ac:dyDescent="0.2">
      <c r="A21" s="392">
        <v>15</v>
      </c>
      <c r="B21" s="420" t="s">
        <v>51</v>
      </c>
      <c r="C21" s="421" t="s">
        <v>3</v>
      </c>
      <c r="D21" s="448">
        <v>0</v>
      </c>
      <c r="E21" s="449">
        <v>0</v>
      </c>
      <c r="F21" s="449">
        <v>0</v>
      </c>
      <c r="G21" s="449">
        <v>0</v>
      </c>
      <c r="H21" s="449">
        <v>0</v>
      </c>
      <c r="I21" s="449">
        <v>0</v>
      </c>
      <c r="J21" s="449">
        <v>0</v>
      </c>
      <c r="K21" s="449">
        <v>0</v>
      </c>
      <c r="L21" s="449">
        <v>0</v>
      </c>
      <c r="M21" s="449">
        <v>0</v>
      </c>
      <c r="N21" s="449">
        <v>0</v>
      </c>
      <c r="O21" s="449">
        <v>0</v>
      </c>
      <c r="P21" s="449">
        <v>0</v>
      </c>
      <c r="Q21" s="449">
        <v>0</v>
      </c>
      <c r="R21" s="458">
        <v>1</v>
      </c>
      <c r="S21" s="449">
        <v>0</v>
      </c>
      <c r="T21" s="449">
        <v>0</v>
      </c>
      <c r="U21" s="449">
        <v>0</v>
      </c>
      <c r="V21" s="449">
        <v>0</v>
      </c>
      <c r="W21" s="449">
        <v>0</v>
      </c>
      <c r="X21" s="449">
        <v>0</v>
      </c>
      <c r="Y21" s="449">
        <v>0</v>
      </c>
      <c r="Z21" s="449">
        <v>0</v>
      </c>
      <c r="AA21" s="449">
        <v>0</v>
      </c>
      <c r="AB21" s="449">
        <v>0</v>
      </c>
      <c r="AC21" s="449">
        <v>0</v>
      </c>
      <c r="AD21" s="449">
        <v>0</v>
      </c>
      <c r="AE21" s="449">
        <v>0</v>
      </c>
      <c r="AF21" s="449">
        <v>0</v>
      </c>
      <c r="AG21" s="449">
        <v>0</v>
      </c>
      <c r="AH21" s="449">
        <v>0</v>
      </c>
      <c r="AI21" s="449">
        <v>0</v>
      </c>
      <c r="AJ21" s="449">
        <v>0</v>
      </c>
      <c r="AK21" s="449">
        <v>0</v>
      </c>
      <c r="AL21" s="449">
        <v>0</v>
      </c>
      <c r="AM21" s="449">
        <v>0</v>
      </c>
      <c r="AN21" s="450">
        <v>0</v>
      </c>
    </row>
    <row r="22" spans="1:40" ht="15.6" customHeight="1" x14ac:dyDescent="0.2">
      <c r="A22" s="392">
        <v>16</v>
      </c>
      <c r="B22" s="420" t="s">
        <v>52</v>
      </c>
      <c r="C22" s="421" t="s">
        <v>95</v>
      </c>
      <c r="D22" s="448">
        <v>0</v>
      </c>
      <c r="E22" s="449">
        <v>0</v>
      </c>
      <c r="F22" s="449">
        <v>0</v>
      </c>
      <c r="G22" s="449">
        <v>0</v>
      </c>
      <c r="H22" s="449">
        <v>0</v>
      </c>
      <c r="I22" s="449">
        <v>0</v>
      </c>
      <c r="J22" s="449">
        <v>0</v>
      </c>
      <c r="K22" s="449">
        <v>0</v>
      </c>
      <c r="L22" s="449">
        <v>0</v>
      </c>
      <c r="M22" s="449">
        <v>0</v>
      </c>
      <c r="N22" s="449">
        <v>0</v>
      </c>
      <c r="O22" s="449">
        <v>0</v>
      </c>
      <c r="P22" s="449">
        <v>0</v>
      </c>
      <c r="Q22" s="449">
        <v>0</v>
      </c>
      <c r="R22" s="449">
        <v>0</v>
      </c>
      <c r="S22" s="458">
        <v>1</v>
      </c>
      <c r="T22" s="449">
        <v>0</v>
      </c>
      <c r="U22" s="449">
        <v>0</v>
      </c>
      <c r="V22" s="449">
        <v>0</v>
      </c>
      <c r="W22" s="449">
        <v>0</v>
      </c>
      <c r="X22" s="449">
        <v>0</v>
      </c>
      <c r="Y22" s="449">
        <v>0</v>
      </c>
      <c r="Z22" s="449">
        <v>0</v>
      </c>
      <c r="AA22" s="449">
        <v>0</v>
      </c>
      <c r="AB22" s="449">
        <v>0</v>
      </c>
      <c r="AC22" s="449">
        <v>0</v>
      </c>
      <c r="AD22" s="449">
        <v>0</v>
      </c>
      <c r="AE22" s="449">
        <v>0</v>
      </c>
      <c r="AF22" s="449">
        <v>0</v>
      </c>
      <c r="AG22" s="449">
        <v>0</v>
      </c>
      <c r="AH22" s="449">
        <v>0</v>
      </c>
      <c r="AI22" s="449">
        <v>0</v>
      </c>
      <c r="AJ22" s="449">
        <v>0</v>
      </c>
      <c r="AK22" s="449">
        <v>0</v>
      </c>
      <c r="AL22" s="449">
        <v>0</v>
      </c>
      <c r="AM22" s="449">
        <v>0</v>
      </c>
      <c r="AN22" s="450">
        <v>0</v>
      </c>
    </row>
    <row r="23" spans="1:40" ht="15.6" customHeight="1" x14ac:dyDescent="0.2">
      <c r="A23" s="392">
        <v>17</v>
      </c>
      <c r="B23" s="420" t="s">
        <v>53</v>
      </c>
      <c r="C23" s="421" t="s">
        <v>96</v>
      </c>
      <c r="D23" s="448">
        <v>0</v>
      </c>
      <c r="E23" s="449">
        <v>0</v>
      </c>
      <c r="F23" s="449">
        <v>0</v>
      </c>
      <c r="G23" s="449">
        <v>0</v>
      </c>
      <c r="H23" s="449">
        <v>0</v>
      </c>
      <c r="I23" s="449">
        <v>0</v>
      </c>
      <c r="J23" s="449">
        <v>0</v>
      </c>
      <c r="K23" s="449">
        <v>0</v>
      </c>
      <c r="L23" s="449">
        <v>0</v>
      </c>
      <c r="M23" s="449">
        <v>0</v>
      </c>
      <c r="N23" s="449">
        <v>0</v>
      </c>
      <c r="O23" s="449">
        <v>0</v>
      </c>
      <c r="P23" s="449">
        <v>0</v>
      </c>
      <c r="Q23" s="449">
        <v>0</v>
      </c>
      <c r="R23" s="449">
        <v>0</v>
      </c>
      <c r="S23" s="449">
        <v>0</v>
      </c>
      <c r="T23" s="458">
        <v>1</v>
      </c>
      <c r="U23" s="449">
        <v>0</v>
      </c>
      <c r="V23" s="449">
        <v>0</v>
      </c>
      <c r="W23" s="449">
        <v>0</v>
      </c>
      <c r="X23" s="449">
        <v>0</v>
      </c>
      <c r="Y23" s="449">
        <v>0</v>
      </c>
      <c r="Z23" s="449">
        <v>0</v>
      </c>
      <c r="AA23" s="449">
        <v>0</v>
      </c>
      <c r="AB23" s="449">
        <v>0</v>
      </c>
      <c r="AC23" s="449">
        <v>0</v>
      </c>
      <c r="AD23" s="449">
        <v>0</v>
      </c>
      <c r="AE23" s="449">
        <v>0</v>
      </c>
      <c r="AF23" s="449">
        <v>0</v>
      </c>
      <c r="AG23" s="449">
        <v>0</v>
      </c>
      <c r="AH23" s="449">
        <v>0</v>
      </c>
      <c r="AI23" s="449">
        <v>0</v>
      </c>
      <c r="AJ23" s="449">
        <v>0</v>
      </c>
      <c r="AK23" s="449">
        <v>0</v>
      </c>
      <c r="AL23" s="449">
        <v>0</v>
      </c>
      <c r="AM23" s="449">
        <v>0</v>
      </c>
      <c r="AN23" s="450">
        <v>0</v>
      </c>
    </row>
    <row r="24" spans="1:40" ht="15.6" customHeight="1" x14ac:dyDescent="0.2">
      <c r="A24" s="392">
        <v>18</v>
      </c>
      <c r="B24" s="420" t="s">
        <v>54</v>
      </c>
      <c r="C24" s="421" t="s">
        <v>116</v>
      </c>
      <c r="D24" s="448">
        <v>0</v>
      </c>
      <c r="E24" s="449">
        <v>0</v>
      </c>
      <c r="F24" s="449">
        <v>0</v>
      </c>
      <c r="G24" s="449">
        <v>0</v>
      </c>
      <c r="H24" s="449">
        <v>0</v>
      </c>
      <c r="I24" s="449">
        <v>0</v>
      </c>
      <c r="J24" s="449">
        <v>0</v>
      </c>
      <c r="K24" s="449">
        <v>0</v>
      </c>
      <c r="L24" s="449">
        <v>0</v>
      </c>
      <c r="M24" s="449">
        <v>0</v>
      </c>
      <c r="N24" s="449">
        <v>0</v>
      </c>
      <c r="O24" s="449">
        <v>0</v>
      </c>
      <c r="P24" s="449">
        <v>0</v>
      </c>
      <c r="Q24" s="449">
        <v>0</v>
      </c>
      <c r="R24" s="449">
        <v>0</v>
      </c>
      <c r="S24" s="449">
        <v>0</v>
      </c>
      <c r="T24" s="449">
        <v>0</v>
      </c>
      <c r="U24" s="458">
        <v>1</v>
      </c>
      <c r="V24" s="449">
        <v>0</v>
      </c>
      <c r="W24" s="449">
        <v>0</v>
      </c>
      <c r="X24" s="449">
        <v>0</v>
      </c>
      <c r="Y24" s="449">
        <v>0</v>
      </c>
      <c r="Z24" s="449">
        <v>0</v>
      </c>
      <c r="AA24" s="449">
        <v>0</v>
      </c>
      <c r="AB24" s="449">
        <v>0</v>
      </c>
      <c r="AC24" s="449">
        <v>0</v>
      </c>
      <c r="AD24" s="449">
        <v>0</v>
      </c>
      <c r="AE24" s="449">
        <v>0</v>
      </c>
      <c r="AF24" s="449">
        <v>0</v>
      </c>
      <c r="AG24" s="449">
        <v>0</v>
      </c>
      <c r="AH24" s="449">
        <v>0</v>
      </c>
      <c r="AI24" s="449">
        <v>0</v>
      </c>
      <c r="AJ24" s="449">
        <v>0</v>
      </c>
      <c r="AK24" s="449">
        <v>0</v>
      </c>
      <c r="AL24" s="449">
        <v>0</v>
      </c>
      <c r="AM24" s="449">
        <v>0</v>
      </c>
      <c r="AN24" s="450">
        <v>0</v>
      </c>
    </row>
    <row r="25" spans="1:40" ht="15.6" customHeight="1" x14ac:dyDescent="0.2">
      <c r="A25" s="392">
        <v>19</v>
      </c>
      <c r="B25" s="420" t="s">
        <v>55</v>
      </c>
      <c r="C25" s="421" t="s">
        <v>238</v>
      </c>
      <c r="D25" s="448">
        <v>0</v>
      </c>
      <c r="E25" s="449">
        <v>0</v>
      </c>
      <c r="F25" s="449">
        <v>0</v>
      </c>
      <c r="G25" s="449">
        <v>0</v>
      </c>
      <c r="H25" s="449">
        <v>0</v>
      </c>
      <c r="I25" s="449">
        <v>0</v>
      </c>
      <c r="J25" s="449">
        <v>0</v>
      </c>
      <c r="K25" s="449">
        <v>0</v>
      </c>
      <c r="L25" s="449">
        <v>0</v>
      </c>
      <c r="M25" s="449">
        <v>0</v>
      </c>
      <c r="N25" s="449">
        <v>0</v>
      </c>
      <c r="O25" s="449">
        <v>0</v>
      </c>
      <c r="P25" s="449">
        <v>0</v>
      </c>
      <c r="Q25" s="449">
        <v>0</v>
      </c>
      <c r="R25" s="449">
        <v>0</v>
      </c>
      <c r="S25" s="449">
        <v>0</v>
      </c>
      <c r="T25" s="449">
        <v>0</v>
      </c>
      <c r="U25" s="449">
        <v>0</v>
      </c>
      <c r="V25" s="458">
        <v>1</v>
      </c>
      <c r="W25" s="449">
        <v>0</v>
      </c>
      <c r="X25" s="449">
        <v>0</v>
      </c>
      <c r="Y25" s="449">
        <v>0</v>
      </c>
      <c r="Z25" s="449">
        <v>0</v>
      </c>
      <c r="AA25" s="449">
        <v>0</v>
      </c>
      <c r="AB25" s="449">
        <v>0</v>
      </c>
      <c r="AC25" s="449">
        <v>0</v>
      </c>
      <c r="AD25" s="449">
        <v>0</v>
      </c>
      <c r="AE25" s="449">
        <v>0</v>
      </c>
      <c r="AF25" s="449">
        <v>0</v>
      </c>
      <c r="AG25" s="449">
        <v>0</v>
      </c>
      <c r="AH25" s="449">
        <v>0</v>
      </c>
      <c r="AI25" s="449">
        <v>0</v>
      </c>
      <c r="AJ25" s="449">
        <v>0</v>
      </c>
      <c r="AK25" s="449">
        <v>0</v>
      </c>
      <c r="AL25" s="449">
        <v>0</v>
      </c>
      <c r="AM25" s="449">
        <v>0</v>
      </c>
      <c r="AN25" s="450">
        <v>0</v>
      </c>
    </row>
    <row r="26" spans="1:40" ht="15.6" customHeight="1" x14ac:dyDescent="0.2">
      <c r="A26" s="392">
        <v>20</v>
      </c>
      <c r="B26" s="420" t="s">
        <v>56</v>
      </c>
      <c r="C26" s="421" t="s">
        <v>4</v>
      </c>
      <c r="D26" s="448">
        <v>0</v>
      </c>
      <c r="E26" s="449">
        <v>0</v>
      </c>
      <c r="F26" s="449">
        <v>0</v>
      </c>
      <c r="G26" s="449">
        <v>0</v>
      </c>
      <c r="H26" s="449">
        <v>0</v>
      </c>
      <c r="I26" s="449">
        <v>0</v>
      </c>
      <c r="J26" s="449">
        <v>0</v>
      </c>
      <c r="K26" s="449">
        <v>0</v>
      </c>
      <c r="L26" s="449">
        <v>0</v>
      </c>
      <c r="M26" s="449">
        <v>0</v>
      </c>
      <c r="N26" s="449">
        <v>0</v>
      </c>
      <c r="O26" s="449">
        <v>0</v>
      </c>
      <c r="P26" s="449">
        <v>0</v>
      </c>
      <c r="Q26" s="449">
        <v>0</v>
      </c>
      <c r="R26" s="449">
        <v>0</v>
      </c>
      <c r="S26" s="449">
        <v>0</v>
      </c>
      <c r="T26" s="449">
        <v>0</v>
      </c>
      <c r="U26" s="449">
        <v>0</v>
      </c>
      <c r="V26" s="449">
        <v>0</v>
      </c>
      <c r="W26" s="458">
        <v>1</v>
      </c>
      <c r="X26" s="449">
        <v>0</v>
      </c>
      <c r="Y26" s="449">
        <v>0</v>
      </c>
      <c r="Z26" s="449">
        <v>0</v>
      </c>
      <c r="AA26" s="449">
        <v>0</v>
      </c>
      <c r="AB26" s="449">
        <v>0</v>
      </c>
      <c r="AC26" s="449">
        <v>0</v>
      </c>
      <c r="AD26" s="449">
        <v>0</v>
      </c>
      <c r="AE26" s="449">
        <v>0</v>
      </c>
      <c r="AF26" s="449">
        <v>0</v>
      </c>
      <c r="AG26" s="449">
        <v>0</v>
      </c>
      <c r="AH26" s="449">
        <v>0</v>
      </c>
      <c r="AI26" s="449">
        <v>0</v>
      </c>
      <c r="AJ26" s="449">
        <v>0</v>
      </c>
      <c r="AK26" s="449">
        <v>0</v>
      </c>
      <c r="AL26" s="449">
        <v>0</v>
      </c>
      <c r="AM26" s="449">
        <v>0</v>
      </c>
      <c r="AN26" s="450">
        <v>0</v>
      </c>
    </row>
    <row r="27" spans="1:40" ht="15.6" customHeight="1" x14ac:dyDescent="0.2">
      <c r="A27" s="392">
        <v>21</v>
      </c>
      <c r="B27" s="420" t="s">
        <v>57</v>
      </c>
      <c r="C27" s="421" t="s">
        <v>97</v>
      </c>
      <c r="D27" s="448">
        <v>0</v>
      </c>
      <c r="E27" s="449">
        <v>0</v>
      </c>
      <c r="F27" s="449">
        <v>0</v>
      </c>
      <c r="G27" s="449">
        <v>0</v>
      </c>
      <c r="H27" s="449">
        <v>0</v>
      </c>
      <c r="I27" s="449">
        <v>0</v>
      </c>
      <c r="J27" s="449">
        <v>0</v>
      </c>
      <c r="K27" s="449">
        <v>0</v>
      </c>
      <c r="L27" s="449">
        <v>0</v>
      </c>
      <c r="M27" s="449">
        <v>0</v>
      </c>
      <c r="N27" s="449">
        <v>0</v>
      </c>
      <c r="O27" s="449">
        <v>0</v>
      </c>
      <c r="P27" s="449">
        <v>0</v>
      </c>
      <c r="Q27" s="449">
        <v>0</v>
      </c>
      <c r="R27" s="449">
        <v>0</v>
      </c>
      <c r="S27" s="449">
        <v>0</v>
      </c>
      <c r="T27" s="449">
        <v>0</v>
      </c>
      <c r="U27" s="449">
        <v>0</v>
      </c>
      <c r="V27" s="449">
        <v>0</v>
      </c>
      <c r="W27" s="449">
        <v>0</v>
      </c>
      <c r="X27" s="458">
        <v>1</v>
      </c>
      <c r="Y27" s="449">
        <v>0</v>
      </c>
      <c r="Z27" s="449">
        <v>0</v>
      </c>
      <c r="AA27" s="449">
        <v>0</v>
      </c>
      <c r="AB27" s="449">
        <v>0</v>
      </c>
      <c r="AC27" s="449">
        <v>0</v>
      </c>
      <c r="AD27" s="449">
        <v>0</v>
      </c>
      <c r="AE27" s="449">
        <v>0</v>
      </c>
      <c r="AF27" s="449">
        <v>0</v>
      </c>
      <c r="AG27" s="449">
        <v>0</v>
      </c>
      <c r="AH27" s="449">
        <v>0</v>
      </c>
      <c r="AI27" s="449">
        <v>0</v>
      </c>
      <c r="AJ27" s="449">
        <v>0</v>
      </c>
      <c r="AK27" s="449">
        <v>0</v>
      </c>
      <c r="AL27" s="449">
        <v>0</v>
      </c>
      <c r="AM27" s="449">
        <v>0</v>
      </c>
      <c r="AN27" s="450">
        <v>0</v>
      </c>
    </row>
    <row r="28" spans="1:40" ht="15.6" customHeight="1" x14ac:dyDescent="0.2">
      <c r="A28" s="392">
        <v>22</v>
      </c>
      <c r="B28" s="420" t="s">
        <v>58</v>
      </c>
      <c r="C28" s="421" t="s">
        <v>239</v>
      </c>
      <c r="D28" s="448">
        <v>0</v>
      </c>
      <c r="E28" s="449">
        <v>0</v>
      </c>
      <c r="F28" s="449">
        <v>0</v>
      </c>
      <c r="G28" s="449">
        <v>0</v>
      </c>
      <c r="H28" s="449">
        <v>0</v>
      </c>
      <c r="I28" s="449">
        <v>0</v>
      </c>
      <c r="J28" s="449">
        <v>0</v>
      </c>
      <c r="K28" s="449">
        <v>0</v>
      </c>
      <c r="L28" s="449">
        <v>0</v>
      </c>
      <c r="M28" s="449">
        <v>0</v>
      </c>
      <c r="N28" s="449">
        <v>0</v>
      </c>
      <c r="O28" s="449">
        <v>0</v>
      </c>
      <c r="P28" s="449">
        <v>0</v>
      </c>
      <c r="Q28" s="449">
        <v>0</v>
      </c>
      <c r="R28" s="449">
        <v>0</v>
      </c>
      <c r="S28" s="449">
        <v>0</v>
      </c>
      <c r="T28" s="449">
        <v>0</v>
      </c>
      <c r="U28" s="449">
        <v>0</v>
      </c>
      <c r="V28" s="449">
        <v>0</v>
      </c>
      <c r="W28" s="449">
        <v>0</v>
      </c>
      <c r="X28" s="449">
        <v>0</v>
      </c>
      <c r="Y28" s="458">
        <v>1</v>
      </c>
      <c r="Z28" s="449">
        <v>0</v>
      </c>
      <c r="AA28" s="449">
        <v>0</v>
      </c>
      <c r="AB28" s="449">
        <v>0</v>
      </c>
      <c r="AC28" s="449">
        <v>0</v>
      </c>
      <c r="AD28" s="449">
        <v>0</v>
      </c>
      <c r="AE28" s="449">
        <v>0</v>
      </c>
      <c r="AF28" s="449">
        <v>0</v>
      </c>
      <c r="AG28" s="449">
        <v>0</v>
      </c>
      <c r="AH28" s="449">
        <v>0</v>
      </c>
      <c r="AI28" s="449">
        <v>0</v>
      </c>
      <c r="AJ28" s="449">
        <v>0</v>
      </c>
      <c r="AK28" s="449">
        <v>0</v>
      </c>
      <c r="AL28" s="449">
        <v>0</v>
      </c>
      <c r="AM28" s="449">
        <v>0</v>
      </c>
      <c r="AN28" s="450">
        <v>0</v>
      </c>
    </row>
    <row r="29" spans="1:40" ht="15.6" customHeight="1" x14ac:dyDescent="0.2">
      <c r="A29" s="392">
        <v>23</v>
      </c>
      <c r="B29" s="420" t="s">
        <v>59</v>
      </c>
      <c r="C29" s="421" t="s">
        <v>5</v>
      </c>
      <c r="D29" s="448">
        <v>0</v>
      </c>
      <c r="E29" s="449">
        <v>0</v>
      </c>
      <c r="F29" s="449">
        <v>0</v>
      </c>
      <c r="G29" s="449">
        <v>0</v>
      </c>
      <c r="H29" s="449">
        <v>0</v>
      </c>
      <c r="I29" s="449">
        <v>0</v>
      </c>
      <c r="J29" s="449">
        <v>0</v>
      </c>
      <c r="K29" s="449">
        <v>0</v>
      </c>
      <c r="L29" s="449">
        <v>0</v>
      </c>
      <c r="M29" s="449">
        <v>0</v>
      </c>
      <c r="N29" s="449">
        <v>0</v>
      </c>
      <c r="O29" s="449">
        <v>0</v>
      </c>
      <c r="P29" s="449">
        <v>0</v>
      </c>
      <c r="Q29" s="449">
        <v>0</v>
      </c>
      <c r="R29" s="449">
        <v>0</v>
      </c>
      <c r="S29" s="449">
        <v>0</v>
      </c>
      <c r="T29" s="449">
        <v>0</v>
      </c>
      <c r="U29" s="449">
        <v>0</v>
      </c>
      <c r="V29" s="449">
        <v>0</v>
      </c>
      <c r="W29" s="449">
        <v>0</v>
      </c>
      <c r="X29" s="449">
        <v>0</v>
      </c>
      <c r="Y29" s="449">
        <v>0</v>
      </c>
      <c r="Z29" s="458">
        <v>1</v>
      </c>
      <c r="AA29" s="449">
        <v>0</v>
      </c>
      <c r="AB29" s="449">
        <v>0</v>
      </c>
      <c r="AC29" s="449">
        <v>0</v>
      </c>
      <c r="AD29" s="449">
        <v>0</v>
      </c>
      <c r="AE29" s="449">
        <v>0</v>
      </c>
      <c r="AF29" s="449">
        <v>0</v>
      </c>
      <c r="AG29" s="449">
        <v>0</v>
      </c>
      <c r="AH29" s="449">
        <v>0</v>
      </c>
      <c r="AI29" s="449">
        <v>0</v>
      </c>
      <c r="AJ29" s="449">
        <v>0</v>
      </c>
      <c r="AK29" s="449">
        <v>0</v>
      </c>
      <c r="AL29" s="449">
        <v>0</v>
      </c>
      <c r="AM29" s="449">
        <v>0</v>
      </c>
      <c r="AN29" s="450">
        <v>0</v>
      </c>
    </row>
    <row r="30" spans="1:40" ht="15.6" customHeight="1" x14ac:dyDescent="0.2">
      <c r="A30" s="392">
        <v>24</v>
      </c>
      <c r="B30" s="420" t="s">
        <v>60</v>
      </c>
      <c r="C30" s="421" t="s">
        <v>6</v>
      </c>
      <c r="D30" s="448">
        <v>0</v>
      </c>
      <c r="E30" s="449">
        <v>0</v>
      </c>
      <c r="F30" s="449">
        <v>0</v>
      </c>
      <c r="G30" s="449">
        <v>0</v>
      </c>
      <c r="H30" s="449">
        <v>0</v>
      </c>
      <c r="I30" s="449">
        <v>0</v>
      </c>
      <c r="J30" s="449">
        <v>0</v>
      </c>
      <c r="K30" s="449">
        <v>0</v>
      </c>
      <c r="L30" s="449">
        <v>0</v>
      </c>
      <c r="M30" s="449">
        <v>0</v>
      </c>
      <c r="N30" s="449">
        <v>0</v>
      </c>
      <c r="O30" s="449">
        <v>0</v>
      </c>
      <c r="P30" s="449">
        <v>0</v>
      </c>
      <c r="Q30" s="449">
        <v>0</v>
      </c>
      <c r="R30" s="449">
        <v>0</v>
      </c>
      <c r="S30" s="449">
        <v>0</v>
      </c>
      <c r="T30" s="449">
        <v>0</v>
      </c>
      <c r="U30" s="449">
        <v>0</v>
      </c>
      <c r="V30" s="449">
        <v>0</v>
      </c>
      <c r="W30" s="449">
        <v>0</v>
      </c>
      <c r="X30" s="449">
        <v>0</v>
      </c>
      <c r="Y30" s="449">
        <v>0</v>
      </c>
      <c r="Z30" s="449">
        <v>0</v>
      </c>
      <c r="AA30" s="458">
        <v>1</v>
      </c>
      <c r="AB30" s="449">
        <v>0</v>
      </c>
      <c r="AC30" s="449">
        <v>0</v>
      </c>
      <c r="AD30" s="449">
        <v>0</v>
      </c>
      <c r="AE30" s="449">
        <v>0</v>
      </c>
      <c r="AF30" s="449">
        <v>0</v>
      </c>
      <c r="AG30" s="449">
        <v>0</v>
      </c>
      <c r="AH30" s="449">
        <v>0</v>
      </c>
      <c r="AI30" s="449">
        <v>0</v>
      </c>
      <c r="AJ30" s="449">
        <v>0</v>
      </c>
      <c r="AK30" s="449">
        <v>0</v>
      </c>
      <c r="AL30" s="449">
        <v>0</v>
      </c>
      <c r="AM30" s="449">
        <v>0</v>
      </c>
      <c r="AN30" s="450">
        <v>0</v>
      </c>
    </row>
    <row r="31" spans="1:40" ht="15.6" customHeight="1" x14ac:dyDescent="0.2">
      <c r="A31" s="392">
        <v>25</v>
      </c>
      <c r="B31" s="420" t="s">
        <v>61</v>
      </c>
      <c r="C31" s="421" t="s">
        <v>98</v>
      </c>
      <c r="D31" s="448">
        <v>0</v>
      </c>
      <c r="E31" s="449">
        <v>0</v>
      </c>
      <c r="F31" s="449">
        <v>0</v>
      </c>
      <c r="G31" s="449">
        <v>0</v>
      </c>
      <c r="H31" s="449">
        <v>0</v>
      </c>
      <c r="I31" s="449">
        <v>0</v>
      </c>
      <c r="J31" s="449">
        <v>0</v>
      </c>
      <c r="K31" s="449">
        <v>0</v>
      </c>
      <c r="L31" s="449">
        <v>0</v>
      </c>
      <c r="M31" s="449">
        <v>0</v>
      </c>
      <c r="N31" s="449">
        <v>0</v>
      </c>
      <c r="O31" s="449">
        <v>0</v>
      </c>
      <c r="P31" s="449">
        <v>0</v>
      </c>
      <c r="Q31" s="449">
        <v>0</v>
      </c>
      <c r="R31" s="449">
        <v>0</v>
      </c>
      <c r="S31" s="449">
        <v>0</v>
      </c>
      <c r="T31" s="449">
        <v>0</v>
      </c>
      <c r="U31" s="449">
        <v>0</v>
      </c>
      <c r="V31" s="449">
        <v>0</v>
      </c>
      <c r="W31" s="449">
        <v>0</v>
      </c>
      <c r="X31" s="449">
        <v>0</v>
      </c>
      <c r="Y31" s="449">
        <v>0</v>
      </c>
      <c r="Z31" s="449">
        <v>0</v>
      </c>
      <c r="AA31" s="449">
        <v>0</v>
      </c>
      <c r="AB31" s="458">
        <v>1</v>
      </c>
      <c r="AC31" s="449">
        <v>0</v>
      </c>
      <c r="AD31" s="449">
        <v>0</v>
      </c>
      <c r="AE31" s="449">
        <v>0</v>
      </c>
      <c r="AF31" s="449">
        <v>0</v>
      </c>
      <c r="AG31" s="449">
        <v>0</v>
      </c>
      <c r="AH31" s="449">
        <v>0</v>
      </c>
      <c r="AI31" s="449">
        <v>0</v>
      </c>
      <c r="AJ31" s="449">
        <v>0</v>
      </c>
      <c r="AK31" s="449">
        <v>0</v>
      </c>
      <c r="AL31" s="449">
        <v>0</v>
      </c>
      <c r="AM31" s="449">
        <v>0</v>
      </c>
      <c r="AN31" s="450">
        <v>0</v>
      </c>
    </row>
    <row r="32" spans="1:40" ht="15.6" customHeight="1" x14ac:dyDescent="0.2">
      <c r="A32" s="392">
        <v>26</v>
      </c>
      <c r="B32" s="420" t="s">
        <v>62</v>
      </c>
      <c r="C32" s="421" t="s">
        <v>7</v>
      </c>
      <c r="D32" s="448">
        <v>0</v>
      </c>
      <c r="E32" s="449">
        <v>0</v>
      </c>
      <c r="F32" s="449">
        <v>0</v>
      </c>
      <c r="G32" s="449">
        <v>0</v>
      </c>
      <c r="H32" s="449">
        <v>0</v>
      </c>
      <c r="I32" s="449">
        <v>0</v>
      </c>
      <c r="J32" s="449">
        <v>0</v>
      </c>
      <c r="K32" s="449">
        <v>0</v>
      </c>
      <c r="L32" s="449">
        <v>0</v>
      </c>
      <c r="M32" s="449">
        <v>0</v>
      </c>
      <c r="N32" s="449">
        <v>0</v>
      </c>
      <c r="O32" s="449">
        <v>0</v>
      </c>
      <c r="P32" s="449">
        <v>0</v>
      </c>
      <c r="Q32" s="449">
        <v>0</v>
      </c>
      <c r="R32" s="449">
        <v>0</v>
      </c>
      <c r="S32" s="449">
        <v>0</v>
      </c>
      <c r="T32" s="449">
        <v>0</v>
      </c>
      <c r="U32" s="449">
        <v>0</v>
      </c>
      <c r="V32" s="449">
        <v>0</v>
      </c>
      <c r="W32" s="449">
        <v>0</v>
      </c>
      <c r="X32" s="449">
        <v>0</v>
      </c>
      <c r="Y32" s="449">
        <v>0</v>
      </c>
      <c r="Z32" s="449">
        <v>0</v>
      </c>
      <c r="AA32" s="449">
        <v>0</v>
      </c>
      <c r="AB32" s="449">
        <v>0</v>
      </c>
      <c r="AC32" s="458">
        <v>1</v>
      </c>
      <c r="AD32" s="449">
        <v>0</v>
      </c>
      <c r="AE32" s="449">
        <v>0</v>
      </c>
      <c r="AF32" s="449">
        <v>0</v>
      </c>
      <c r="AG32" s="449">
        <v>0</v>
      </c>
      <c r="AH32" s="449">
        <v>0</v>
      </c>
      <c r="AI32" s="449">
        <v>0</v>
      </c>
      <c r="AJ32" s="449">
        <v>0</v>
      </c>
      <c r="AK32" s="449">
        <v>0</v>
      </c>
      <c r="AL32" s="449">
        <v>0</v>
      </c>
      <c r="AM32" s="449">
        <v>0</v>
      </c>
      <c r="AN32" s="450">
        <v>0</v>
      </c>
    </row>
    <row r="33" spans="1:41" ht="15.6" customHeight="1" x14ac:dyDescent="0.2">
      <c r="A33" s="392">
        <v>27</v>
      </c>
      <c r="B33" s="420" t="s">
        <v>63</v>
      </c>
      <c r="C33" s="421" t="s">
        <v>99</v>
      </c>
      <c r="D33" s="448">
        <v>0</v>
      </c>
      <c r="E33" s="449">
        <v>0</v>
      </c>
      <c r="F33" s="449">
        <v>0</v>
      </c>
      <c r="G33" s="449">
        <v>0</v>
      </c>
      <c r="H33" s="449">
        <v>0</v>
      </c>
      <c r="I33" s="449">
        <v>0</v>
      </c>
      <c r="J33" s="449">
        <v>0</v>
      </c>
      <c r="K33" s="449">
        <v>0</v>
      </c>
      <c r="L33" s="449">
        <v>0</v>
      </c>
      <c r="M33" s="449">
        <v>0</v>
      </c>
      <c r="N33" s="449">
        <v>0</v>
      </c>
      <c r="O33" s="449">
        <v>0</v>
      </c>
      <c r="P33" s="449">
        <v>0</v>
      </c>
      <c r="Q33" s="449">
        <v>0</v>
      </c>
      <c r="R33" s="449">
        <v>0</v>
      </c>
      <c r="S33" s="449">
        <v>0</v>
      </c>
      <c r="T33" s="449">
        <v>0</v>
      </c>
      <c r="U33" s="449">
        <v>0</v>
      </c>
      <c r="V33" s="449">
        <v>0</v>
      </c>
      <c r="W33" s="449">
        <v>0</v>
      </c>
      <c r="X33" s="449">
        <v>0</v>
      </c>
      <c r="Y33" s="449">
        <v>0</v>
      </c>
      <c r="Z33" s="449">
        <v>0</v>
      </c>
      <c r="AA33" s="449">
        <v>0</v>
      </c>
      <c r="AB33" s="449">
        <v>0</v>
      </c>
      <c r="AC33" s="449">
        <v>0</v>
      </c>
      <c r="AD33" s="458">
        <v>1</v>
      </c>
      <c r="AE33" s="449">
        <v>0</v>
      </c>
      <c r="AF33" s="449">
        <v>0</v>
      </c>
      <c r="AG33" s="449">
        <v>0</v>
      </c>
      <c r="AH33" s="449">
        <v>0</v>
      </c>
      <c r="AI33" s="449">
        <v>0</v>
      </c>
      <c r="AJ33" s="449">
        <v>0</v>
      </c>
      <c r="AK33" s="449">
        <v>0</v>
      </c>
      <c r="AL33" s="449">
        <v>0</v>
      </c>
      <c r="AM33" s="449">
        <v>0</v>
      </c>
      <c r="AN33" s="450">
        <v>0</v>
      </c>
    </row>
    <row r="34" spans="1:41" ht="15.6" customHeight="1" x14ac:dyDescent="0.2">
      <c r="A34" s="392">
        <v>28</v>
      </c>
      <c r="B34" s="420" t="s">
        <v>64</v>
      </c>
      <c r="C34" s="421" t="s">
        <v>100</v>
      </c>
      <c r="D34" s="448">
        <v>0</v>
      </c>
      <c r="E34" s="449">
        <v>0</v>
      </c>
      <c r="F34" s="449">
        <v>0</v>
      </c>
      <c r="G34" s="449">
        <v>0</v>
      </c>
      <c r="H34" s="449">
        <v>0</v>
      </c>
      <c r="I34" s="449">
        <v>0</v>
      </c>
      <c r="J34" s="449">
        <v>0</v>
      </c>
      <c r="K34" s="449">
        <v>0</v>
      </c>
      <c r="L34" s="449">
        <v>0</v>
      </c>
      <c r="M34" s="449">
        <v>0</v>
      </c>
      <c r="N34" s="449">
        <v>0</v>
      </c>
      <c r="O34" s="449">
        <v>0</v>
      </c>
      <c r="P34" s="449">
        <v>0</v>
      </c>
      <c r="Q34" s="449">
        <v>0</v>
      </c>
      <c r="R34" s="449">
        <v>0</v>
      </c>
      <c r="S34" s="449">
        <v>0</v>
      </c>
      <c r="T34" s="449">
        <v>0</v>
      </c>
      <c r="U34" s="449">
        <v>0</v>
      </c>
      <c r="V34" s="449">
        <v>0</v>
      </c>
      <c r="W34" s="449">
        <v>0</v>
      </c>
      <c r="X34" s="449">
        <v>0</v>
      </c>
      <c r="Y34" s="449">
        <v>0</v>
      </c>
      <c r="Z34" s="449">
        <v>0</v>
      </c>
      <c r="AA34" s="449">
        <v>0</v>
      </c>
      <c r="AB34" s="449">
        <v>0</v>
      </c>
      <c r="AC34" s="449">
        <v>0</v>
      </c>
      <c r="AD34" s="449">
        <v>0</v>
      </c>
      <c r="AE34" s="458">
        <v>1</v>
      </c>
      <c r="AF34" s="449">
        <v>0</v>
      </c>
      <c r="AG34" s="449">
        <v>0</v>
      </c>
      <c r="AH34" s="449">
        <v>0</v>
      </c>
      <c r="AI34" s="449">
        <v>0</v>
      </c>
      <c r="AJ34" s="449">
        <v>0</v>
      </c>
      <c r="AK34" s="449">
        <v>0</v>
      </c>
      <c r="AL34" s="449">
        <v>0</v>
      </c>
      <c r="AM34" s="449">
        <v>0</v>
      </c>
      <c r="AN34" s="450">
        <v>0</v>
      </c>
    </row>
    <row r="35" spans="1:41" ht="15.6" customHeight="1" x14ac:dyDescent="0.2">
      <c r="A35" s="392">
        <v>29</v>
      </c>
      <c r="B35" s="420" t="s">
        <v>65</v>
      </c>
      <c r="C35" s="421" t="s">
        <v>101</v>
      </c>
      <c r="D35" s="448">
        <v>0</v>
      </c>
      <c r="E35" s="449">
        <v>0</v>
      </c>
      <c r="F35" s="449">
        <v>0</v>
      </c>
      <c r="G35" s="449">
        <v>0</v>
      </c>
      <c r="H35" s="449">
        <v>0</v>
      </c>
      <c r="I35" s="449">
        <v>0</v>
      </c>
      <c r="J35" s="449">
        <v>0</v>
      </c>
      <c r="K35" s="449">
        <v>0</v>
      </c>
      <c r="L35" s="449">
        <v>0</v>
      </c>
      <c r="M35" s="449">
        <v>0</v>
      </c>
      <c r="N35" s="449">
        <v>0</v>
      </c>
      <c r="O35" s="449">
        <v>0</v>
      </c>
      <c r="P35" s="449">
        <v>0</v>
      </c>
      <c r="Q35" s="449">
        <v>0</v>
      </c>
      <c r="R35" s="449">
        <v>0</v>
      </c>
      <c r="S35" s="449">
        <v>0</v>
      </c>
      <c r="T35" s="449">
        <v>0</v>
      </c>
      <c r="U35" s="449">
        <v>0</v>
      </c>
      <c r="V35" s="449">
        <v>0</v>
      </c>
      <c r="W35" s="449">
        <v>0</v>
      </c>
      <c r="X35" s="449">
        <v>0</v>
      </c>
      <c r="Y35" s="449">
        <v>0</v>
      </c>
      <c r="Z35" s="449">
        <v>0</v>
      </c>
      <c r="AA35" s="449">
        <v>0</v>
      </c>
      <c r="AB35" s="449">
        <v>0</v>
      </c>
      <c r="AC35" s="449">
        <v>0</v>
      </c>
      <c r="AD35" s="449">
        <v>0</v>
      </c>
      <c r="AE35" s="449">
        <v>0</v>
      </c>
      <c r="AF35" s="458">
        <v>1</v>
      </c>
      <c r="AG35" s="449">
        <v>0</v>
      </c>
      <c r="AH35" s="449">
        <v>0</v>
      </c>
      <c r="AI35" s="449">
        <v>0</v>
      </c>
      <c r="AJ35" s="449">
        <v>0</v>
      </c>
      <c r="AK35" s="449">
        <v>0</v>
      </c>
      <c r="AL35" s="449">
        <v>0</v>
      </c>
      <c r="AM35" s="449">
        <v>0</v>
      </c>
      <c r="AN35" s="450">
        <v>0</v>
      </c>
    </row>
    <row r="36" spans="1:41" ht="15.6" customHeight="1" x14ac:dyDescent="0.2">
      <c r="A36" s="392">
        <v>30</v>
      </c>
      <c r="B36" s="420" t="s">
        <v>66</v>
      </c>
      <c r="C36" s="421" t="s">
        <v>8</v>
      </c>
      <c r="D36" s="448">
        <v>0</v>
      </c>
      <c r="E36" s="449">
        <v>0</v>
      </c>
      <c r="F36" s="449">
        <v>0</v>
      </c>
      <c r="G36" s="449">
        <v>0</v>
      </c>
      <c r="H36" s="449">
        <v>0</v>
      </c>
      <c r="I36" s="449">
        <v>0</v>
      </c>
      <c r="J36" s="449">
        <v>0</v>
      </c>
      <c r="K36" s="449">
        <v>0</v>
      </c>
      <c r="L36" s="449">
        <v>0</v>
      </c>
      <c r="M36" s="449">
        <v>0</v>
      </c>
      <c r="N36" s="449">
        <v>0</v>
      </c>
      <c r="O36" s="449">
        <v>0</v>
      </c>
      <c r="P36" s="449">
        <v>0</v>
      </c>
      <c r="Q36" s="449">
        <v>0</v>
      </c>
      <c r="R36" s="449">
        <v>0</v>
      </c>
      <c r="S36" s="449">
        <v>0</v>
      </c>
      <c r="T36" s="449">
        <v>0</v>
      </c>
      <c r="U36" s="449">
        <v>0</v>
      </c>
      <c r="V36" s="449">
        <v>0</v>
      </c>
      <c r="W36" s="449">
        <v>0</v>
      </c>
      <c r="X36" s="449">
        <v>0</v>
      </c>
      <c r="Y36" s="449">
        <v>0</v>
      </c>
      <c r="Z36" s="449">
        <v>0</v>
      </c>
      <c r="AA36" s="449">
        <v>0</v>
      </c>
      <c r="AB36" s="449">
        <v>0</v>
      </c>
      <c r="AC36" s="449">
        <v>0</v>
      </c>
      <c r="AD36" s="449">
        <v>0</v>
      </c>
      <c r="AE36" s="449">
        <v>0</v>
      </c>
      <c r="AF36" s="449">
        <v>0</v>
      </c>
      <c r="AG36" s="458">
        <v>1</v>
      </c>
      <c r="AH36" s="449">
        <v>0</v>
      </c>
      <c r="AI36" s="449">
        <v>0</v>
      </c>
      <c r="AJ36" s="449">
        <v>0</v>
      </c>
      <c r="AK36" s="449">
        <v>0</v>
      </c>
      <c r="AL36" s="449">
        <v>0</v>
      </c>
      <c r="AM36" s="449">
        <v>0</v>
      </c>
      <c r="AN36" s="450">
        <v>0</v>
      </c>
    </row>
    <row r="37" spans="1:41" ht="15.6" customHeight="1" x14ac:dyDescent="0.2">
      <c r="A37" s="392">
        <v>31</v>
      </c>
      <c r="B37" s="420" t="s">
        <v>67</v>
      </c>
      <c r="C37" s="421" t="s">
        <v>102</v>
      </c>
      <c r="D37" s="448">
        <v>0</v>
      </c>
      <c r="E37" s="449">
        <v>0</v>
      </c>
      <c r="F37" s="449">
        <v>0</v>
      </c>
      <c r="G37" s="449">
        <v>0</v>
      </c>
      <c r="H37" s="449">
        <v>0</v>
      </c>
      <c r="I37" s="449">
        <v>0</v>
      </c>
      <c r="J37" s="449">
        <v>0</v>
      </c>
      <c r="K37" s="449">
        <v>0</v>
      </c>
      <c r="L37" s="449">
        <v>0</v>
      </c>
      <c r="M37" s="449">
        <v>0</v>
      </c>
      <c r="N37" s="449">
        <v>0</v>
      </c>
      <c r="O37" s="449">
        <v>0</v>
      </c>
      <c r="P37" s="449">
        <v>0</v>
      </c>
      <c r="Q37" s="449">
        <v>0</v>
      </c>
      <c r="R37" s="449">
        <v>0</v>
      </c>
      <c r="S37" s="449">
        <v>0</v>
      </c>
      <c r="T37" s="449">
        <v>0</v>
      </c>
      <c r="U37" s="449">
        <v>0</v>
      </c>
      <c r="V37" s="449">
        <v>0</v>
      </c>
      <c r="W37" s="449">
        <v>0</v>
      </c>
      <c r="X37" s="449">
        <v>0</v>
      </c>
      <c r="Y37" s="449">
        <v>0</v>
      </c>
      <c r="Z37" s="449">
        <v>0</v>
      </c>
      <c r="AA37" s="449">
        <v>0</v>
      </c>
      <c r="AB37" s="449">
        <v>0</v>
      </c>
      <c r="AC37" s="449">
        <v>0</v>
      </c>
      <c r="AD37" s="449">
        <v>0</v>
      </c>
      <c r="AE37" s="449">
        <v>0</v>
      </c>
      <c r="AF37" s="449">
        <v>0</v>
      </c>
      <c r="AG37" s="449">
        <v>0</v>
      </c>
      <c r="AH37" s="458">
        <v>1</v>
      </c>
      <c r="AI37" s="449">
        <v>0</v>
      </c>
      <c r="AJ37" s="449">
        <v>0</v>
      </c>
      <c r="AK37" s="449">
        <v>0</v>
      </c>
      <c r="AL37" s="449">
        <v>0</v>
      </c>
      <c r="AM37" s="449">
        <v>0</v>
      </c>
      <c r="AN37" s="450">
        <v>0</v>
      </c>
    </row>
    <row r="38" spans="1:41" ht="15.6" customHeight="1" x14ac:dyDescent="0.2">
      <c r="A38" s="392">
        <v>32</v>
      </c>
      <c r="B38" s="420" t="s">
        <v>68</v>
      </c>
      <c r="C38" s="421" t="s">
        <v>103</v>
      </c>
      <c r="D38" s="448">
        <v>0</v>
      </c>
      <c r="E38" s="449">
        <v>0</v>
      </c>
      <c r="F38" s="449">
        <v>0</v>
      </c>
      <c r="G38" s="449">
        <v>0</v>
      </c>
      <c r="H38" s="449">
        <v>0</v>
      </c>
      <c r="I38" s="449">
        <v>0</v>
      </c>
      <c r="J38" s="449">
        <v>0</v>
      </c>
      <c r="K38" s="449">
        <v>0</v>
      </c>
      <c r="L38" s="449">
        <v>0</v>
      </c>
      <c r="M38" s="449">
        <v>0</v>
      </c>
      <c r="N38" s="449">
        <v>0</v>
      </c>
      <c r="O38" s="449">
        <v>0</v>
      </c>
      <c r="P38" s="449">
        <v>0</v>
      </c>
      <c r="Q38" s="449">
        <v>0</v>
      </c>
      <c r="R38" s="449">
        <v>0</v>
      </c>
      <c r="S38" s="449">
        <v>0</v>
      </c>
      <c r="T38" s="449">
        <v>0</v>
      </c>
      <c r="U38" s="449">
        <v>0</v>
      </c>
      <c r="V38" s="449">
        <v>0</v>
      </c>
      <c r="W38" s="449">
        <v>0</v>
      </c>
      <c r="X38" s="449">
        <v>0</v>
      </c>
      <c r="Y38" s="449">
        <v>0</v>
      </c>
      <c r="Z38" s="449">
        <v>0</v>
      </c>
      <c r="AA38" s="449">
        <v>0</v>
      </c>
      <c r="AB38" s="449">
        <v>0</v>
      </c>
      <c r="AC38" s="449">
        <v>0</v>
      </c>
      <c r="AD38" s="449">
        <v>0</v>
      </c>
      <c r="AE38" s="449">
        <v>0</v>
      </c>
      <c r="AF38" s="449">
        <v>0</v>
      </c>
      <c r="AG38" s="449">
        <v>0</v>
      </c>
      <c r="AH38" s="449">
        <v>0</v>
      </c>
      <c r="AI38" s="458">
        <v>1</v>
      </c>
      <c r="AJ38" s="449">
        <v>0</v>
      </c>
      <c r="AK38" s="449">
        <v>0</v>
      </c>
      <c r="AL38" s="449">
        <v>0</v>
      </c>
      <c r="AM38" s="449">
        <v>0</v>
      </c>
      <c r="AN38" s="450">
        <v>0</v>
      </c>
    </row>
    <row r="39" spans="1:41" ht="15.6" customHeight="1" x14ac:dyDescent="0.2">
      <c r="A39" s="392">
        <v>33</v>
      </c>
      <c r="B39" s="420" t="s">
        <v>69</v>
      </c>
      <c r="C39" s="421" t="s">
        <v>240</v>
      </c>
      <c r="D39" s="448">
        <v>0</v>
      </c>
      <c r="E39" s="449">
        <v>0</v>
      </c>
      <c r="F39" s="449">
        <v>0</v>
      </c>
      <c r="G39" s="449">
        <v>0</v>
      </c>
      <c r="H39" s="449">
        <v>0</v>
      </c>
      <c r="I39" s="449">
        <v>0</v>
      </c>
      <c r="J39" s="449">
        <v>0</v>
      </c>
      <c r="K39" s="449">
        <v>0</v>
      </c>
      <c r="L39" s="449">
        <v>0</v>
      </c>
      <c r="M39" s="449">
        <v>0</v>
      </c>
      <c r="N39" s="449">
        <v>0</v>
      </c>
      <c r="O39" s="449">
        <v>0</v>
      </c>
      <c r="P39" s="449">
        <v>0</v>
      </c>
      <c r="Q39" s="449">
        <v>0</v>
      </c>
      <c r="R39" s="449">
        <v>0</v>
      </c>
      <c r="S39" s="449">
        <v>0</v>
      </c>
      <c r="T39" s="449">
        <v>0</v>
      </c>
      <c r="U39" s="449">
        <v>0</v>
      </c>
      <c r="V39" s="449">
        <v>0</v>
      </c>
      <c r="W39" s="449">
        <v>0</v>
      </c>
      <c r="X39" s="449">
        <v>0</v>
      </c>
      <c r="Y39" s="449">
        <v>0</v>
      </c>
      <c r="Z39" s="449">
        <v>0</v>
      </c>
      <c r="AA39" s="449">
        <v>0</v>
      </c>
      <c r="AB39" s="449">
        <v>0</v>
      </c>
      <c r="AC39" s="449">
        <v>0</v>
      </c>
      <c r="AD39" s="449">
        <v>0</v>
      </c>
      <c r="AE39" s="449">
        <v>0</v>
      </c>
      <c r="AF39" s="449">
        <v>0</v>
      </c>
      <c r="AG39" s="449">
        <v>0</v>
      </c>
      <c r="AH39" s="449">
        <v>0</v>
      </c>
      <c r="AI39" s="449">
        <v>0</v>
      </c>
      <c r="AJ39" s="458">
        <v>1</v>
      </c>
      <c r="AK39" s="449">
        <v>0</v>
      </c>
      <c r="AL39" s="449">
        <v>0</v>
      </c>
      <c r="AM39" s="449">
        <v>0</v>
      </c>
      <c r="AN39" s="450">
        <v>0</v>
      </c>
    </row>
    <row r="40" spans="1:41" ht="15.6" customHeight="1" x14ac:dyDescent="0.2">
      <c r="A40" s="392">
        <v>34</v>
      </c>
      <c r="B40" s="420" t="s">
        <v>70</v>
      </c>
      <c r="C40" s="421" t="s">
        <v>241</v>
      </c>
      <c r="D40" s="448">
        <v>0</v>
      </c>
      <c r="E40" s="449">
        <v>0</v>
      </c>
      <c r="F40" s="449">
        <v>0</v>
      </c>
      <c r="G40" s="449">
        <v>0</v>
      </c>
      <c r="H40" s="449">
        <v>0</v>
      </c>
      <c r="I40" s="449">
        <v>0</v>
      </c>
      <c r="J40" s="449">
        <v>0</v>
      </c>
      <c r="K40" s="449">
        <v>0</v>
      </c>
      <c r="L40" s="449">
        <v>0</v>
      </c>
      <c r="M40" s="449">
        <v>0</v>
      </c>
      <c r="N40" s="449">
        <v>0</v>
      </c>
      <c r="O40" s="449">
        <v>0</v>
      </c>
      <c r="P40" s="449">
        <v>0</v>
      </c>
      <c r="Q40" s="449">
        <v>0</v>
      </c>
      <c r="R40" s="449">
        <v>0</v>
      </c>
      <c r="S40" s="449">
        <v>0</v>
      </c>
      <c r="T40" s="449">
        <v>0</v>
      </c>
      <c r="U40" s="449">
        <v>0</v>
      </c>
      <c r="V40" s="449">
        <v>0</v>
      </c>
      <c r="W40" s="449">
        <v>0</v>
      </c>
      <c r="X40" s="449">
        <v>0</v>
      </c>
      <c r="Y40" s="449">
        <v>0</v>
      </c>
      <c r="Z40" s="449">
        <v>0</v>
      </c>
      <c r="AA40" s="449">
        <v>0</v>
      </c>
      <c r="AB40" s="449">
        <v>0</v>
      </c>
      <c r="AC40" s="449">
        <v>0</v>
      </c>
      <c r="AD40" s="449">
        <v>0</v>
      </c>
      <c r="AE40" s="449">
        <v>0</v>
      </c>
      <c r="AF40" s="449">
        <v>0</v>
      </c>
      <c r="AG40" s="449">
        <v>0</v>
      </c>
      <c r="AH40" s="449">
        <v>0</v>
      </c>
      <c r="AI40" s="449">
        <v>0</v>
      </c>
      <c r="AJ40" s="449">
        <v>0</v>
      </c>
      <c r="AK40" s="458">
        <v>1</v>
      </c>
      <c r="AL40" s="449">
        <v>0</v>
      </c>
      <c r="AM40" s="449">
        <v>0</v>
      </c>
      <c r="AN40" s="450">
        <v>0</v>
      </c>
    </row>
    <row r="41" spans="1:41" ht="15.6" customHeight="1" x14ac:dyDescent="0.2">
      <c r="A41" s="392">
        <v>35</v>
      </c>
      <c r="B41" s="420" t="s">
        <v>71</v>
      </c>
      <c r="C41" s="421" t="s">
        <v>242</v>
      </c>
      <c r="D41" s="448">
        <v>0</v>
      </c>
      <c r="E41" s="449">
        <v>0</v>
      </c>
      <c r="F41" s="449">
        <v>0</v>
      </c>
      <c r="G41" s="449">
        <v>0</v>
      </c>
      <c r="H41" s="449">
        <v>0</v>
      </c>
      <c r="I41" s="449">
        <v>0</v>
      </c>
      <c r="J41" s="449">
        <v>0</v>
      </c>
      <c r="K41" s="449">
        <v>0</v>
      </c>
      <c r="L41" s="449">
        <v>0</v>
      </c>
      <c r="M41" s="449">
        <v>0</v>
      </c>
      <c r="N41" s="449">
        <v>0</v>
      </c>
      <c r="O41" s="449">
        <v>0</v>
      </c>
      <c r="P41" s="449">
        <v>0</v>
      </c>
      <c r="Q41" s="449">
        <v>0</v>
      </c>
      <c r="R41" s="449">
        <v>0</v>
      </c>
      <c r="S41" s="449">
        <v>0</v>
      </c>
      <c r="T41" s="449">
        <v>0</v>
      </c>
      <c r="U41" s="449">
        <v>0</v>
      </c>
      <c r="V41" s="449">
        <v>0</v>
      </c>
      <c r="W41" s="449">
        <v>0</v>
      </c>
      <c r="X41" s="449">
        <v>0</v>
      </c>
      <c r="Y41" s="449">
        <v>0</v>
      </c>
      <c r="Z41" s="449">
        <v>0</v>
      </c>
      <c r="AA41" s="449">
        <v>0</v>
      </c>
      <c r="AB41" s="449">
        <v>0</v>
      </c>
      <c r="AC41" s="449">
        <v>0</v>
      </c>
      <c r="AD41" s="449">
        <v>0</v>
      </c>
      <c r="AE41" s="449">
        <v>0</v>
      </c>
      <c r="AF41" s="449">
        <v>0</v>
      </c>
      <c r="AG41" s="449">
        <v>0</v>
      </c>
      <c r="AH41" s="449">
        <v>0</v>
      </c>
      <c r="AI41" s="449">
        <v>0</v>
      </c>
      <c r="AJ41" s="449">
        <v>0</v>
      </c>
      <c r="AK41" s="449">
        <v>0</v>
      </c>
      <c r="AL41" s="458">
        <v>1</v>
      </c>
      <c r="AM41" s="449">
        <v>0</v>
      </c>
      <c r="AN41" s="450">
        <v>0</v>
      </c>
    </row>
    <row r="42" spans="1:41" ht="15.6" customHeight="1" x14ac:dyDescent="0.2">
      <c r="A42" s="392">
        <v>36</v>
      </c>
      <c r="B42" s="420" t="s">
        <v>72</v>
      </c>
      <c r="C42" s="421" t="s">
        <v>243</v>
      </c>
      <c r="D42" s="448">
        <v>0</v>
      </c>
      <c r="E42" s="449">
        <v>0</v>
      </c>
      <c r="F42" s="449">
        <v>0</v>
      </c>
      <c r="G42" s="449">
        <v>0</v>
      </c>
      <c r="H42" s="449">
        <v>0</v>
      </c>
      <c r="I42" s="449">
        <v>0</v>
      </c>
      <c r="J42" s="449">
        <v>0</v>
      </c>
      <c r="K42" s="449">
        <v>0</v>
      </c>
      <c r="L42" s="449">
        <v>0</v>
      </c>
      <c r="M42" s="449">
        <v>0</v>
      </c>
      <c r="N42" s="449">
        <v>0</v>
      </c>
      <c r="O42" s="449">
        <v>0</v>
      </c>
      <c r="P42" s="449">
        <v>0</v>
      </c>
      <c r="Q42" s="449">
        <v>0</v>
      </c>
      <c r="R42" s="449">
        <v>0</v>
      </c>
      <c r="S42" s="449">
        <v>0</v>
      </c>
      <c r="T42" s="449">
        <v>0</v>
      </c>
      <c r="U42" s="449">
        <v>0</v>
      </c>
      <c r="V42" s="449">
        <v>0</v>
      </c>
      <c r="W42" s="449">
        <v>0</v>
      </c>
      <c r="X42" s="449">
        <v>0</v>
      </c>
      <c r="Y42" s="449">
        <v>0</v>
      </c>
      <c r="Z42" s="449">
        <v>0</v>
      </c>
      <c r="AA42" s="449">
        <v>0</v>
      </c>
      <c r="AB42" s="449">
        <v>0</v>
      </c>
      <c r="AC42" s="449">
        <v>0</v>
      </c>
      <c r="AD42" s="449">
        <v>0</v>
      </c>
      <c r="AE42" s="449">
        <v>0</v>
      </c>
      <c r="AF42" s="449">
        <v>0</v>
      </c>
      <c r="AG42" s="449">
        <v>0</v>
      </c>
      <c r="AH42" s="449">
        <v>0</v>
      </c>
      <c r="AI42" s="449">
        <v>0</v>
      </c>
      <c r="AJ42" s="449">
        <v>0</v>
      </c>
      <c r="AK42" s="449">
        <v>0</v>
      </c>
      <c r="AL42" s="449">
        <v>0</v>
      </c>
      <c r="AM42" s="458">
        <v>1</v>
      </c>
      <c r="AN42" s="450">
        <v>0</v>
      </c>
    </row>
    <row r="43" spans="1:41" ht="15.6" customHeight="1" thickBot="1" x14ac:dyDescent="0.25">
      <c r="A43" s="392">
        <v>37</v>
      </c>
      <c r="B43" s="424" t="s">
        <v>73</v>
      </c>
      <c r="C43" s="431" t="s">
        <v>244</v>
      </c>
      <c r="D43" s="451">
        <v>0</v>
      </c>
      <c r="E43" s="452">
        <v>0</v>
      </c>
      <c r="F43" s="452">
        <v>0</v>
      </c>
      <c r="G43" s="452">
        <v>0</v>
      </c>
      <c r="H43" s="452">
        <v>0</v>
      </c>
      <c r="I43" s="452">
        <v>0</v>
      </c>
      <c r="J43" s="452">
        <v>0</v>
      </c>
      <c r="K43" s="452">
        <v>0</v>
      </c>
      <c r="L43" s="452">
        <v>0</v>
      </c>
      <c r="M43" s="452">
        <v>0</v>
      </c>
      <c r="N43" s="452">
        <v>0</v>
      </c>
      <c r="O43" s="452">
        <v>0</v>
      </c>
      <c r="P43" s="452">
        <v>0</v>
      </c>
      <c r="Q43" s="452">
        <v>0</v>
      </c>
      <c r="R43" s="452">
        <v>0</v>
      </c>
      <c r="S43" s="452">
        <v>0</v>
      </c>
      <c r="T43" s="452">
        <v>0</v>
      </c>
      <c r="U43" s="452">
        <v>0</v>
      </c>
      <c r="V43" s="452">
        <v>0</v>
      </c>
      <c r="W43" s="452">
        <v>0</v>
      </c>
      <c r="X43" s="452">
        <v>0</v>
      </c>
      <c r="Y43" s="452">
        <v>0</v>
      </c>
      <c r="Z43" s="452">
        <v>0</v>
      </c>
      <c r="AA43" s="452">
        <v>0</v>
      </c>
      <c r="AB43" s="452">
        <v>0</v>
      </c>
      <c r="AC43" s="452">
        <v>0</v>
      </c>
      <c r="AD43" s="452">
        <v>0</v>
      </c>
      <c r="AE43" s="452">
        <v>0</v>
      </c>
      <c r="AF43" s="452">
        <v>0</v>
      </c>
      <c r="AG43" s="452">
        <v>0</v>
      </c>
      <c r="AH43" s="452">
        <v>0</v>
      </c>
      <c r="AI43" s="452">
        <v>0</v>
      </c>
      <c r="AJ43" s="452">
        <v>0</v>
      </c>
      <c r="AK43" s="452">
        <v>0</v>
      </c>
      <c r="AL43" s="452">
        <v>0</v>
      </c>
      <c r="AM43" s="452">
        <v>0</v>
      </c>
      <c r="AN43" s="459">
        <v>1</v>
      </c>
    </row>
    <row r="44" spans="1:41" ht="15.6" customHeight="1" x14ac:dyDescent="0.15">
      <c r="AO44" s="640">
        <f>SUM(D7:AN43)</f>
        <v>37</v>
      </c>
    </row>
  </sheetData>
  <mergeCells count="1">
    <mergeCell ref="B5:C6"/>
  </mergeCells>
  <phoneticPr fontId="2"/>
  <pageMargins left="0.25" right="0.25" top="0.75" bottom="0.75" header="0.3" footer="0.3"/>
  <pageSetup paperSize="8" scale="36"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4600-D36B-4586-A8F8-87A9E7D69B0E}">
  <sheetPr>
    <pageSetUpPr fitToPage="1"/>
  </sheetPr>
  <dimension ref="A1:AN44"/>
  <sheetViews>
    <sheetView zoomScale="90" zoomScaleNormal="90" workbookViewId="0">
      <pane xSplit="3" ySplit="6" topLeftCell="D7" activePane="bottomRight" state="frozen"/>
      <selection pane="topRight" activeCell="D1" sqref="D1"/>
      <selection pane="bottomLeft" activeCell="A7" sqref="A7"/>
      <selection pane="bottomRight"/>
    </sheetView>
  </sheetViews>
  <sheetFormatPr defaultColWidth="12.625" defaultRowHeight="13.5" x14ac:dyDescent="0.15"/>
  <cols>
    <col min="1" max="1" width="3.5" style="414" customWidth="1"/>
    <col min="2" max="2" width="5.625" style="258" customWidth="1"/>
    <col min="3" max="3" width="23.875" style="259" customWidth="1"/>
    <col min="4" max="40" width="10.625" style="258" customWidth="1"/>
    <col min="41" max="16384" width="12.625" style="258"/>
  </cols>
  <sheetData>
    <row r="1" spans="1:40" ht="21" customHeight="1" x14ac:dyDescent="0.15">
      <c r="C1" s="390"/>
      <c r="D1" s="265"/>
    </row>
    <row r="2" spans="1:40" ht="7.5" customHeight="1" x14ac:dyDescent="0.15">
      <c r="D2" s="265"/>
    </row>
    <row r="3" spans="1:40" s="260" customFormat="1" ht="7.5" customHeight="1" x14ac:dyDescent="0.15">
      <c r="A3" s="415"/>
      <c r="B3" s="261"/>
      <c r="C3" s="262"/>
      <c r="D3" s="261"/>
      <c r="E3" s="261"/>
      <c r="F3" s="261"/>
      <c r="G3" s="266"/>
      <c r="H3" s="266"/>
      <c r="I3" s="266"/>
      <c r="J3" s="261"/>
      <c r="K3" s="261"/>
      <c r="L3" s="261"/>
      <c r="M3" s="261"/>
      <c r="N3" s="261"/>
      <c r="O3" s="261"/>
      <c r="P3" s="261"/>
    </row>
    <row r="4" spans="1:40" ht="7.5" customHeight="1" thickBot="1" x14ac:dyDescent="0.2">
      <c r="B4" s="242"/>
      <c r="C4" s="241"/>
      <c r="D4" s="242"/>
      <c r="E4" s="242"/>
      <c r="F4" s="242"/>
      <c r="G4" s="242"/>
      <c r="H4" s="242"/>
      <c r="I4" s="242"/>
      <c r="J4" s="242"/>
      <c r="K4" s="242"/>
      <c r="L4" s="242"/>
      <c r="M4" s="242"/>
      <c r="N4" s="242"/>
      <c r="O4" s="242"/>
      <c r="P4" s="242"/>
    </row>
    <row r="5" spans="1:40" s="263" customFormat="1" x14ac:dyDescent="0.15">
      <c r="A5" s="416"/>
      <c r="B5" s="847" t="s">
        <v>274</v>
      </c>
      <c r="C5" s="848"/>
      <c r="D5" s="426" t="s">
        <v>37</v>
      </c>
      <c r="E5" s="426" t="s">
        <v>38</v>
      </c>
      <c r="F5" s="426" t="s">
        <v>39</v>
      </c>
      <c r="G5" s="426" t="s">
        <v>40</v>
      </c>
      <c r="H5" s="426" t="s">
        <v>41</v>
      </c>
      <c r="I5" s="426" t="s">
        <v>42</v>
      </c>
      <c r="J5" s="426" t="s">
        <v>43</v>
      </c>
      <c r="K5" s="426" t="s">
        <v>44</v>
      </c>
      <c r="L5" s="426" t="s">
        <v>45</v>
      </c>
      <c r="M5" s="426" t="s">
        <v>46</v>
      </c>
      <c r="N5" s="426" t="s">
        <v>47</v>
      </c>
      <c r="O5" s="426" t="s">
        <v>48</v>
      </c>
      <c r="P5" s="426" t="s">
        <v>49</v>
      </c>
      <c r="Q5" s="426" t="s">
        <v>50</v>
      </c>
      <c r="R5" s="426" t="s">
        <v>51</v>
      </c>
      <c r="S5" s="426" t="s">
        <v>52</v>
      </c>
      <c r="T5" s="426" t="s">
        <v>53</v>
      </c>
      <c r="U5" s="426" t="s">
        <v>54</v>
      </c>
      <c r="V5" s="426" t="s">
        <v>55</v>
      </c>
      <c r="W5" s="426" t="s">
        <v>56</v>
      </c>
      <c r="X5" s="426" t="s">
        <v>57</v>
      </c>
      <c r="Y5" s="426" t="s">
        <v>58</v>
      </c>
      <c r="Z5" s="426" t="s">
        <v>59</v>
      </c>
      <c r="AA5" s="426" t="s">
        <v>60</v>
      </c>
      <c r="AB5" s="426" t="s">
        <v>61</v>
      </c>
      <c r="AC5" s="426" t="s">
        <v>62</v>
      </c>
      <c r="AD5" s="426" t="s">
        <v>63</v>
      </c>
      <c r="AE5" s="426" t="s">
        <v>64</v>
      </c>
      <c r="AF5" s="426" t="s">
        <v>65</v>
      </c>
      <c r="AG5" s="426" t="s">
        <v>66</v>
      </c>
      <c r="AH5" s="426" t="s">
        <v>67</v>
      </c>
      <c r="AI5" s="426" t="s">
        <v>68</v>
      </c>
      <c r="AJ5" s="426" t="s">
        <v>69</v>
      </c>
      <c r="AK5" s="426" t="s">
        <v>70</v>
      </c>
      <c r="AL5" s="426" t="s">
        <v>71</v>
      </c>
      <c r="AM5" s="426" t="s">
        <v>72</v>
      </c>
      <c r="AN5" s="428" t="s">
        <v>73</v>
      </c>
    </row>
    <row r="6" spans="1:40" s="264" customFormat="1" ht="41.25" thickBot="1" x14ac:dyDescent="0.2">
      <c r="A6" s="417"/>
      <c r="B6" s="849"/>
      <c r="C6" s="850"/>
      <c r="D6" s="429" t="s">
        <v>235</v>
      </c>
      <c r="E6" s="429" t="s">
        <v>86</v>
      </c>
      <c r="F6" s="429" t="s">
        <v>87</v>
      </c>
      <c r="G6" s="429" t="s">
        <v>88</v>
      </c>
      <c r="H6" s="429" t="s">
        <v>89</v>
      </c>
      <c r="I6" s="429" t="s">
        <v>90</v>
      </c>
      <c r="J6" s="429" t="s">
        <v>91</v>
      </c>
      <c r="K6" s="429" t="s">
        <v>236</v>
      </c>
      <c r="L6" s="429" t="s">
        <v>237</v>
      </c>
      <c r="M6" s="429" t="s">
        <v>92</v>
      </c>
      <c r="N6" s="429" t="s">
        <v>93</v>
      </c>
      <c r="O6" s="429" t="s">
        <v>94</v>
      </c>
      <c r="P6" s="429" t="s">
        <v>1</v>
      </c>
      <c r="Q6" s="429" t="s">
        <v>2</v>
      </c>
      <c r="R6" s="429" t="s">
        <v>3</v>
      </c>
      <c r="S6" s="429" t="s">
        <v>95</v>
      </c>
      <c r="T6" s="429" t="s">
        <v>96</v>
      </c>
      <c r="U6" s="429" t="s">
        <v>116</v>
      </c>
      <c r="V6" s="429" t="s">
        <v>238</v>
      </c>
      <c r="W6" s="429" t="s">
        <v>4</v>
      </c>
      <c r="X6" s="429" t="s">
        <v>97</v>
      </c>
      <c r="Y6" s="429" t="s">
        <v>239</v>
      </c>
      <c r="Z6" s="429" t="s">
        <v>5</v>
      </c>
      <c r="AA6" s="429" t="s">
        <v>6</v>
      </c>
      <c r="AB6" s="429" t="s">
        <v>98</v>
      </c>
      <c r="AC6" s="429" t="s">
        <v>7</v>
      </c>
      <c r="AD6" s="429" t="s">
        <v>99</v>
      </c>
      <c r="AE6" s="429" t="s">
        <v>100</v>
      </c>
      <c r="AF6" s="429" t="s">
        <v>101</v>
      </c>
      <c r="AG6" s="429" t="s">
        <v>8</v>
      </c>
      <c r="AH6" s="429" t="s">
        <v>102</v>
      </c>
      <c r="AI6" s="429" t="s">
        <v>103</v>
      </c>
      <c r="AJ6" s="429" t="s">
        <v>240</v>
      </c>
      <c r="AK6" s="429" t="s">
        <v>241</v>
      </c>
      <c r="AL6" s="429" t="s">
        <v>242</v>
      </c>
      <c r="AM6" s="429" t="s">
        <v>243</v>
      </c>
      <c r="AN6" s="431" t="s">
        <v>244</v>
      </c>
    </row>
    <row r="7" spans="1:40" ht="15.6" customHeight="1" x14ac:dyDescent="0.2">
      <c r="A7" s="392">
        <v>1</v>
      </c>
      <c r="B7" s="420" t="s">
        <v>37</v>
      </c>
      <c r="C7" s="421" t="s">
        <v>235</v>
      </c>
      <c r="D7" s="391">
        <f t="array" ref="D7">-'12生産者価格評価表'!$BA7/(MMULT('13投入係数表'!$D7:$AN7,'12生産者価格評価表'!$BC$7:$BC$43)+'12生産者価格評価表'!$AV7)</f>
        <v>0.68837116849677693</v>
      </c>
      <c r="E7" s="267">
        <v>0</v>
      </c>
      <c r="F7" s="267">
        <v>0</v>
      </c>
      <c r="G7" s="267">
        <v>0</v>
      </c>
      <c r="H7" s="267">
        <v>0</v>
      </c>
      <c r="I7" s="267">
        <v>0</v>
      </c>
      <c r="J7" s="267">
        <v>0</v>
      </c>
      <c r="K7" s="267"/>
      <c r="L7" s="267">
        <v>0</v>
      </c>
      <c r="M7" s="267">
        <v>0</v>
      </c>
      <c r="N7" s="267">
        <v>0</v>
      </c>
      <c r="O7" s="267">
        <v>0</v>
      </c>
      <c r="P7" s="267">
        <v>0</v>
      </c>
      <c r="Q7" s="267">
        <v>0</v>
      </c>
      <c r="R7" s="267">
        <v>0</v>
      </c>
      <c r="S7" s="267">
        <v>0</v>
      </c>
      <c r="T7" s="267">
        <v>0</v>
      </c>
      <c r="U7" s="267">
        <v>0</v>
      </c>
      <c r="V7" s="267">
        <v>0</v>
      </c>
      <c r="W7" s="267">
        <v>0</v>
      </c>
      <c r="X7" s="267">
        <v>0</v>
      </c>
      <c r="Y7" s="267">
        <v>0</v>
      </c>
      <c r="Z7" s="267">
        <v>0</v>
      </c>
      <c r="AA7" s="267">
        <v>0</v>
      </c>
      <c r="AB7" s="267">
        <v>0</v>
      </c>
      <c r="AC7" s="267">
        <v>0</v>
      </c>
      <c r="AD7" s="267">
        <v>0</v>
      </c>
      <c r="AE7" s="267">
        <v>0</v>
      </c>
      <c r="AF7" s="267">
        <v>0</v>
      </c>
      <c r="AG7" s="267">
        <v>0</v>
      </c>
      <c r="AH7" s="267">
        <v>0</v>
      </c>
      <c r="AI7" s="267">
        <v>0</v>
      </c>
      <c r="AJ7" s="267">
        <v>0</v>
      </c>
      <c r="AK7" s="267">
        <v>0</v>
      </c>
      <c r="AL7" s="267">
        <v>0</v>
      </c>
      <c r="AM7" s="267">
        <v>0</v>
      </c>
      <c r="AN7" s="453">
        <v>0</v>
      </c>
    </row>
    <row r="8" spans="1:40" ht="15.6" customHeight="1" x14ac:dyDescent="0.2">
      <c r="A8" s="392">
        <v>2</v>
      </c>
      <c r="B8" s="420" t="s">
        <v>38</v>
      </c>
      <c r="C8" s="421" t="s">
        <v>86</v>
      </c>
      <c r="D8" s="268">
        <v>0</v>
      </c>
      <c r="E8" s="455">
        <f t="array" ref="E8">-'12生産者価格評価表'!$BA8/(MMULT('13投入係数表'!$D8:$AN8,'12生産者価格評価表'!$BC$7:$BC$43)+'12生産者価格評価表'!$AV8)</f>
        <v>0.99376059817543005</v>
      </c>
      <c r="F8" s="269">
        <v>0</v>
      </c>
      <c r="G8" s="269">
        <v>0</v>
      </c>
      <c r="H8" s="269">
        <v>0</v>
      </c>
      <c r="I8" s="269">
        <v>0</v>
      </c>
      <c r="J8" s="269">
        <v>0</v>
      </c>
      <c r="K8" s="269">
        <v>0</v>
      </c>
      <c r="L8" s="269">
        <v>0</v>
      </c>
      <c r="M8" s="269">
        <v>0</v>
      </c>
      <c r="N8" s="269">
        <v>0</v>
      </c>
      <c r="O8" s="269">
        <v>0</v>
      </c>
      <c r="P8" s="269">
        <v>0</v>
      </c>
      <c r="Q8" s="269">
        <v>0</v>
      </c>
      <c r="R8" s="269">
        <v>0</v>
      </c>
      <c r="S8" s="269">
        <v>0</v>
      </c>
      <c r="T8" s="269">
        <v>0</v>
      </c>
      <c r="U8" s="269">
        <v>0</v>
      </c>
      <c r="V8" s="269">
        <v>0</v>
      </c>
      <c r="W8" s="269">
        <v>0</v>
      </c>
      <c r="X8" s="269">
        <v>0</v>
      </c>
      <c r="Y8" s="269">
        <v>0</v>
      </c>
      <c r="Z8" s="269">
        <v>0</v>
      </c>
      <c r="AA8" s="269">
        <v>0</v>
      </c>
      <c r="AB8" s="269">
        <v>0</v>
      </c>
      <c r="AC8" s="269">
        <v>0</v>
      </c>
      <c r="AD8" s="269">
        <v>0</v>
      </c>
      <c r="AE8" s="269">
        <v>0</v>
      </c>
      <c r="AF8" s="269">
        <v>0</v>
      </c>
      <c r="AG8" s="269">
        <v>0</v>
      </c>
      <c r="AH8" s="269">
        <v>0</v>
      </c>
      <c r="AI8" s="269">
        <v>0</v>
      </c>
      <c r="AJ8" s="269">
        <v>0</v>
      </c>
      <c r="AK8" s="269">
        <v>0</v>
      </c>
      <c r="AL8" s="269">
        <v>0</v>
      </c>
      <c r="AM8" s="269">
        <v>0</v>
      </c>
      <c r="AN8" s="454">
        <v>0</v>
      </c>
    </row>
    <row r="9" spans="1:40" ht="15.6" customHeight="1" x14ac:dyDescent="0.2">
      <c r="A9" s="392">
        <v>3</v>
      </c>
      <c r="B9" s="420" t="s">
        <v>39</v>
      </c>
      <c r="C9" s="421" t="s">
        <v>87</v>
      </c>
      <c r="D9" s="268">
        <v>0</v>
      </c>
      <c r="E9" s="269">
        <v>0</v>
      </c>
      <c r="F9" s="455">
        <f t="array" ref="F9">-'12生産者価格評価表'!$BA9/(MMULT('13投入係数表'!$D9:$AN9,'12生産者価格評価表'!$BC$7:$BC$43)+'12生産者価格評価表'!$AV9)</f>
        <v>0.7263968310719453</v>
      </c>
      <c r="G9" s="269">
        <v>0</v>
      </c>
      <c r="H9" s="269">
        <v>0</v>
      </c>
      <c r="I9" s="269">
        <v>0</v>
      </c>
      <c r="J9" s="269">
        <v>0</v>
      </c>
      <c r="K9" s="269">
        <v>0</v>
      </c>
      <c r="L9" s="269">
        <v>0</v>
      </c>
      <c r="M9" s="269">
        <v>0</v>
      </c>
      <c r="N9" s="269">
        <v>0</v>
      </c>
      <c r="O9" s="269">
        <v>0</v>
      </c>
      <c r="P9" s="269">
        <v>0</v>
      </c>
      <c r="Q9" s="269">
        <v>0</v>
      </c>
      <c r="R9" s="269">
        <v>0</v>
      </c>
      <c r="S9" s="269">
        <v>0</v>
      </c>
      <c r="T9" s="269">
        <v>0</v>
      </c>
      <c r="U9" s="269">
        <v>0</v>
      </c>
      <c r="V9" s="269">
        <v>0</v>
      </c>
      <c r="W9" s="269">
        <v>0</v>
      </c>
      <c r="X9" s="269">
        <v>0</v>
      </c>
      <c r="Y9" s="269">
        <v>0</v>
      </c>
      <c r="Z9" s="269">
        <v>0</v>
      </c>
      <c r="AA9" s="269">
        <v>0</v>
      </c>
      <c r="AB9" s="269">
        <v>0</v>
      </c>
      <c r="AC9" s="269">
        <v>0</v>
      </c>
      <c r="AD9" s="269">
        <v>0</v>
      </c>
      <c r="AE9" s="269">
        <v>0</v>
      </c>
      <c r="AF9" s="269">
        <v>0</v>
      </c>
      <c r="AG9" s="269">
        <v>0</v>
      </c>
      <c r="AH9" s="269">
        <v>0</v>
      </c>
      <c r="AI9" s="269">
        <v>0</v>
      </c>
      <c r="AJ9" s="269">
        <v>0</v>
      </c>
      <c r="AK9" s="269">
        <v>0</v>
      </c>
      <c r="AL9" s="269">
        <v>0</v>
      </c>
      <c r="AM9" s="269">
        <v>0</v>
      </c>
      <c r="AN9" s="454">
        <v>0</v>
      </c>
    </row>
    <row r="10" spans="1:40" ht="15.6" customHeight="1" x14ac:dyDescent="0.2">
      <c r="A10" s="392">
        <v>4</v>
      </c>
      <c r="B10" s="420" t="s">
        <v>40</v>
      </c>
      <c r="C10" s="421" t="s">
        <v>88</v>
      </c>
      <c r="D10" s="268">
        <v>0</v>
      </c>
      <c r="E10" s="269">
        <v>0</v>
      </c>
      <c r="F10" s="269">
        <v>0</v>
      </c>
      <c r="G10" s="455">
        <f t="array" ref="G10">-'12生産者価格評価表'!$BA10/(MMULT('13投入係数表'!$D10:$AN10,'12生産者価格評価表'!$BC$7:$BC$43)+'12生産者価格評価表'!$AV10)</f>
        <v>0.90364354642659739</v>
      </c>
      <c r="H10" s="269">
        <v>0</v>
      </c>
      <c r="I10" s="269">
        <v>0</v>
      </c>
      <c r="J10" s="269">
        <v>0</v>
      </c>
      <c r="K10" s="269">
        <v>0</v>
      </c>
      <c r="L10" s="269">
        <v>0</v>
      </c>
      <c r="M10" s="269">
        <v>0</v>
      </c>
      <c r="N10" s="269">
        <v>0</v>
      </c>
      <c r="O10" s="269">
        <v>0</v>
      </c>
      <c r="P10" s="269">
        <v>0</v>
      </c>
      <c r="Q10" s="269">
        <v>0</v>
      </c>
      <c r="R10" s="269">
        <v>0</v>
      </c>
      <c r="S10" s="269">
        <v>0</v>
      </c>
      <c r="T10" s="269">
        <v>0</v>
      </c>
      <c r="U10" s="269">
        <v>0</v>
      </c>
      <c r="V10" s="269">
        <v>0</v>
      </c>
      <c r="W10" s="269">
        <v>0</v>
      </c>
      <c r="X10" s="269">
        <v>0</v>
      </c>
      <c r="Y10" s="269">
        <v>0</v>
      </c>
      <c r="Z10" s="269">
        <v>0</v>
      </c>
      <c r="AA10" s="269">
        <v>0</v>
      </c>
      <c r="AB10" s="269">
        <v>0</v>
      </c>
      <c r="AC10" s="269">
        <v>0</v>
      </c>
      <c r="AD10" s="269">
        <v>0</v>
      </c>
      <c r="AE10" s="269">
        <v>0</v>
      </c>
      <c r="AF10" s="269">
        <v>0</v>
      </c>
      <c r="AG10" s="269">
        <v>0</v>
      </c>
      <c r="AH10" s="269">
        <v>0</v>
      </c>
      <c r="AI10" s="269">
        <v>0</v>
      </c>
      <c r="AJ10" s="269">
        <v>0</v>
      </c>
      <c r="AK10" s="269">
        <v>0</v>
      </c>
      <c r="AL10" s="269">
        <v>0</v>
      </c>
      <c r="AM10" s="269">
        <v>0</v>
      </c>
      <c r="AN10" s="454">
        <v>0</v>
      </c>
    </row>
    <row r="11" spans="1:40" ht="15.6" customHeight="1" x14ac:dyDescent="0.2">
      <c r="A11" s="392">
        <v>5</v>
      </c>
      <c r="B11" s="420" t="s">
        <v>41</v>
      </c>
      <c r="C11" s="421" t="s">
        <v>89</v>
      </c>
      <c r="D11" s="268">
        <v>0</v>
      </c>
      <c r="E11" s="269">
        <v>0</v>
      </c>
      <c r="F11" s="269">
        <v>0</v>
      </c>
      <c r="G11" s="269">
        <v>0</v>
      </c>
      <c r="H11" s="455">
        <f t="array" ref="H11">-'12生産者価格評価表'!$BA11/(MMULT('13投入係数表'!$D11:$AN11,'12生産者価格評価表'!$BC$7:$BC$43)+'12生産者価格評価表'!$AV11)</f>
        <v>0.68572636887279048</v>
      </c>
      <c r="I11" s="269">
        <v>0</v>
      </c>
      <c r="J11" s="269">
        <v>0</v>
      </c>
      <c r="K11" s="269">
        <v>0</v>
      </c>
      <c r="L11" s="269">
        <v>0</v>
      </c>
      <c r="M11" s="269">
        <v>0</v>
      </c>
      <c r="N11" s="269">
        <v>0</v>
      </c>
      <c r="O11" s="269">
        <v>0</v>
      </c>
      <c r="P11" s="269">
        <v>0</v>
      </c>
      <c r="Q11" s="269">
        <v>0</v>
      </c>
      <c r="R11" s="269">
        <v>0</v>
      </c>
      <c r="S11" s="269">
        <v>0</v>
      </c>
      <c r="T11" s="269">
        <v>0</v>
      </c>
      <c r="U11" s="269">
        <v>0</v>
      </c>
      <c r="V11" s="269">
        <v>0</v>
      </c>
      <c r="W11" s="269">
        <v>0</v>
      </c>
      <c r="X11" s="269">
        <v>0</v>
      </c>
      <c r="Y11" s="269">
        <v>0</v>
      </c>
      <c r="Z11" s="269">
        <v>0</v>
      </c>
      <c r="AA11" s="269">
        <v>0</v>
      </c>
      <c r="AB11" s="269">
        <v>0</v>
      </c>
      <c r="AC11" s="269">
        <v>0</v>
      </c>
      <c r="AD11" s="269">
        <v>0</v>
      </c>
      <c r="AE11" s="269">
        <v>0</v>
      </c>
      <c r="AF11" s="269">
        <v>0</v>
      </c>
      <c r="AG11" s="269">
        <v>0</v>
      </c>
      <c r="AH11" s="269">
        <v>0</v>
      </c>
      <c r="AI11" s="269">
        <v>0</v>
      </c>
      <c r="AJ11" s="269">
        <v>0</v>
      </c>
      <c r="AK11" s="269">
        <v>0</v>
      </c>
      <c r="AL11" s="269">
        <v>0</v>
      </c>
      <c r="AM11" s="269">
        <v>0</v>
      </c>
      <c r="AN11" s="454">
        <v>0</v>
      </c>
    </row>
    <row r="12" spans="1:40" ht="15.6" customHeight="1" x14ac:dyDescent="0.2">
      <c r="A12" s="392">
        <v>6</v>
      </c>
      <c r="B12" s="420" t="s">
        <v>42</v>
      </c>
      <c r="C12" s="421" t="s">
        <v>90</v>
      </c>
      <c r="D12" s="268">
        <v>0</v>
      </c>
      <c r="E12" s="269">
        <v>0</v>
      </c>
      <c r="F12" s="269">
        <v>0</v>
      </c>
      <c r="G12" s="269">
        <v>0</v>
      </c>
      <c r="H12" s="269">
        <v>0</v>
      </c>
      <c r="I12" s="455">
        <f t="array" ref="I12">-'12生産者価格評価表'!$BA12/(MMULT('13投入係数表'!$D12:$AN12,'12生産者価格評価表'!$BC$7:$BC$43)+'12生産者価格評価表'!$AV12)</f>
        <v>0.80905296735143983</v>
      </c>
      <c r="J12" s="269">
        <v>0</v>
      </c>
      <c r="K12" s="269">
        <v>0</v>
      </c>
      <c r="L12" s="269">
        <v>0</v>
      </c>
      <c r="M12" s="269">
        <v>0</v>
      </c>
      <c r="N12" s="269">
        <v>0</v>
      </c>
      <c r="O12" s="269">
        <v>0</v>
      </c>
      <c r="P12" s="269">
        <v>0</v>
      </c>
      <c r="Q12" s="269">
        <v>0</v>
      </c>
      <c r="R12" s="269">
        <v>0</v>
      </c>
      <c r="S12" s="269">
        <v>0</v>
      </c>
      <c r="T12" s="269">
        <v>0</v>
      </c>
      <c r="U12" s="269">
        <v>0</v>
      </c>
      <c r="V12" s="269">
        <v>0</v>
      </c>
      <c r="W12" s="269">
        <v>0</v>
      </c>
      <c r="X12" s="269">
        <v>0</v>
      </c>
      <c r="Y12" s="269">
        <v>0</v>
      </c>
      <c r="Z12" s="269">
        <v>0</v>
      </c>
      <c r="AA12" s="269">
        <v>0</v>
      </c>
      <c r="AB12" s="269">
        <v>0</v>
      </c>
      <c r="AC12" s="269">
        <v>0</v>
      </c>
      <c r="AD12" s="269">
        <v>0</v>
      </c>
      <c r="AE12" s="269">
        <v>0</v>
      </c>
      <c r="AF12" s="269">
        <v>0</v>
      </c>
      <c r="AG12" s="269">
        <v>0</v>
      </c>
      <c r="AH12" s="269">
        <v>0</v>
      </c>
      <c r="AI12" s="269">
        <v>0</v>
      </c>
      <c r="AJ12" s="269">
        <v>0</v>
      </c>
      <c r="AK12" s="269">
        <v>0</v>
      </c>
      <c r="AL12" s="269">
        <v>0</v>
      </c>
      <c r="AM12" s="269">
        <v>0</v>
      </c>
      <c r="AN12" s="454">
        <v>0</v>
      </c>
    </row>
    <row r="13" spans="1:40" ht="15.6" customHeight="1" x14ac:dyDescent="0.2">
      <c r="A13" s="392">
        <v>7</v>
      </c>
      <c r="B13" s="420" t="s">
        <v>43</v>
      </c>
      <c r="C13" s="421" t="s">
        <v>91</v>
      </c>
      <c r="D13" s="268">
        <v>0</v>
      </c>
      <c r="E13" s="269">
        <v>0</v>
      </c>
      <c r="F13" s="269">
        <v>0</v>
      </c>
      <c r="G13" s="269">
        <v>0</v>
      </c>
      <c r="H13" s="269">
        <v>0</v>
      </c>
      <c r="I13" s="269">
        <v>0</v>
      </c>
      <c r="J13" s="455">
        <f t="array" ref="J13">-'12生産者価格評価表'!$BA13/(MMULT('13投入係数表'!$D13:$AN13,'12生産者価格評価表'!$BC$7:$BC$43)+'12生産者価格評価表'!$AV13)</f>
        <v>0.498872663530389</v>
      </c>
      <c r="K13" s="269">
        <v>0</v>
      </c>
      <c r="L13" s="269">
        <v>0</v>
      </c>
      <c r="M13" s="269">
        <v>0</v>
      </c>
      <c r="N13" s="269">
        <v>0</v>
      </c>
      <c r="O13" s="269">
        <v>0</v>
      </c>
      <c r="P13" s="269">
        <v>0</v>
      </c>
      <c r="Q13" s="269">
        <v>0</v>
      </c>
      <c r="R13" s="269">
        <v>0</v>
      </c>
      <c r="S13" s="269">
        <v>0</v>
      </c>
      <c r="T13" s="269">
        <v>0</v>
      </c>
      <c r="U13" s="269">
        <v>0</v>
      </c>
      <c r="V13" s="269">
        <v>0</v>
      </c>
      <c r="W13" s="269">
        <v>0</v>
      </c>
      <c r="X13" s="269">
        <v>0</v>
      </c>
      <c r="Y13" s="269">
        <v>0</v>
      </c>
      <c r="Z13" s="269">
        <v>0</v>
      </c>
      <c r="AA13" s="269">
        <v>0</v>
      </c>
      <c r="AB13" s="269">
        <v>0</v>
      </c>
      <c r="AC13" s="269">
        <v>0</v>
      </c>
      <c r="AD13" s="269">
        <v>0</v>
      </c>
      <c r="AE13" s="269">
        <v>0</v>
      </c>
      <c r="AF13" s="269">
        <v>0</v>
      </c>
      <c r="AG13" s="269">
        <v>0</v>
      </c>
      <c r="AH13" s="269">
        <v>0</v>
      </c>
      <c r="AI13" s="269">
        <v>0</v>
      </c>
      <c r="AJ13" s="269">
        <v>0</v>
      </c>
      <c r="AK13" s="269">
        <v>0</v>
      </c>
      <c r="AL13" s="269">
        <v>0</v>
      </c>
      <c r="AM13" s="269">
        <v>0</v>
      </c>
      <c r="AN13" s="454">
        <v>0</v>
      </c>
    </row>
    <row r="14" spans="1:40" ht="15.6" customHeight="1" x14ac:dyDescent="0.2">
      <c r="A14" s="392">
        <v>8</v>
      </c>
      <c r="B14" s="420" t="s">
        <v>44</v>
      </c>
      <c r="C14" s="421" t="s">
        <v>236</v>
      </c>
      <c r="D14" s="268">
        <v>0</v>
      </c>
      <c r="E14" s="269">
        <v>0</v>
      </c>
      <c r="F14" s="269">
        <v>0</v>
      </c>
      <c r="G14" s="269">
        <v>0</v>
      </c>
      <c r="H14" s="269">
        <v>0</v>
      </c>
      <c r="I14" s="269">
        <v>0</v>
      </c>
      <c r="J14" s="269">
        <v>0</v>
      </c>
      <c r="K14" s="455">
        <f t="array" ref="K14">-'12生産者価格評価表'!$BA14/(MMULT('13投入係数表'!$D14:$AN14,'12生産者価格評価表'!$BC$7:$BC$43)+'12生産者価格評価表'!$AV14)</f>
        <v>0.60946086119600229</v>
      </c>
      <c r="L14" s="269">
        <v>0</v>
      </c>
      <c r="M14" s="269">
        <v>0</v>
      </c>
      <c r="N14" s="269">
        <v>0</v>
      </c>
      <c r="O14" s="269">
        <v>0</v>
      </c>
      <c r="P14" s="269">
        <v>0</v>
      </c>
      <c r="Q14" s="269">
        <v>0</v>
      </c>
      <c r="R14" s="269">
        <v>0</v>
      </c>
      <c r="S14" s="269">
        <v>0</v>
      </c>
      <c r="T14" s="269">
        <v>0</v>
      </c>
      <c r="U14" s="269">
        <v>0</v>
      </c>
      <c r="V14" s="269">
        <v>0</v>
      </c>
      <c r="W14" s="269">
        <v>0</v>
      </c>
      <c r="X14" s="269">
        <v>0</v>
      </c>
      <c r="Y14" s="269">
        <v>0</v>
      </c>
      <c r="Z14" s="269">
        <v>0</v>
      </c>
      <c r="AA14" s="269">
        <v>0</v>
      </c>
      <c r="AB14" s="269">
        <v>0</v>
      </c>
      <c r="AC14" s="269">
        <v>0</v>
      </c>
      <c r="AD14" s="269">
        <v>0</v>
      </c>
      <c r="AE14" s="269">
        <v>0</v>
      </c>
      <c r="AF14" s="269">
        <v>0</v>
      </c>
      <c r="AG14" s="269">
        <v>0</v>
      </c>
      <c r="AH14" s="269">
        <v>0</v>
      </c>
      <c r="AI14" s="269">
        <v>0</v>
      </c>
      <c r="AJ14" s="269">
        <v>0</v>
      </c>
      <c r="AK14" s="269">
        <v>0</v>
      </c>
      <c r="AL14" s="269">
        <v>0</v>
      </c>
      <c r="AM14" s="269">
        <v>0</v>
      </c>
      <c r="AN14" s="454">
        <v>0</v>
      </c>
    </row>
    <row r="15" spans="1:40" ht="15.6" customHeight="1" x14ac:dyDescent="0.2">
      <c r="A15" s="392">
        <v>9</v>
      </c>
      <c r="B15" s="420" t="s">
        <v>45</v>
      </c>
      <c r="C15" s="421" t="s">
        <v>237</v>
      </c>
      <c r="D15" s="268">
        <v>0</v>
      </c>
      <c r="E15" s="269">
        <v>0</v>
      </c>
      <c r="F15" s="269">
        <v>0</v>
      </c>
      <c r="G15" s="269">
        <v>0</v>
      </c>
      <c r="H15" s="269">
        <v>0</v>
      </c>
      <c r="I15" s="269">
        <v>0</v>
      </c>
      <c r="J15" s="269">
        <v>0</v>
      </c>
      <c r="K15" s="269">
        <v>0</v>
      </c>
      <c r="L15" s="455">
        <f t="array" ref="L15">-'12生産者価格評価表'!$BA15/(MMULT('13投入係数表'!$D15:$AN15,'12生産者価格評価表'!$BC$7:$BC$43)+'12生産者価格評価表'!$AV15)</f>
        <v>0.63313457379245264</v>
      </c>
      <c r="M15" s="269">
        <v>0</v>
      </c>
      <c r="N15" s="269">
        <v>0</v>
      </c>
      <c r="O15" s="269">
        <v>0</v>
      </c>
      <c r="P15" s="269">
        <v>0</v>
      </c>
      <c r="Q15" s="269">
        <v>0</v>
      </c>
      <c r="R15" s="269">
        <v>0</v>
      </c>
      <c r="S15" s="269">
        <v>0</v>
      </c>
      <c r="T15" s="269">
        <v>0</v>
      </c>
      <c r="U15" s="269">
        <v>0</v>
      </c>
      <c r="V15" s="269">
        <v>0</v>
      </c>
      <c r="W15" s="269">
        <v>0</v>
      </c>
      <c r="X15" s="269">
        <v>0</v>
      </c>
      <c r="Y15" s="269">
        <v>0</v>
      </c>
      <c r="Z15" s="269">
        <v>0</v>
      </c>
      <c r="AA15" s="269">
        <v>0</v>
      </c>
      <c r="AB15" s="269">
        <v>0</v>
      </c>
      <c r="AC15" s="269">
        <v>0</v>
      </c>
      <c r="AD15" s="269">
        <v>0</v>
      </c>
      <c r="AE15" s="269">
        <v>0</v>
      </c>
      <c r="AF15" s="269">
        <v>0</v>
      </c>
      <c r="AG15" s="269">
        <v>0</v>
      </c>
      <c r="AH15" s="269">
        <v>0</v>
      </c>
      <c r="AI15" s="269">
        <v>0</v>
      </c>
      <c r="AJ15" s="269">
        <v>0</v>
      </c>
      <c r="AK15" s="269">
        <v>0</v>
      </c>
      <c r="AL15" s="269">
        <v>0</v>
      </c>
      <c r="AM15" s="269">
        <v>0</v>
      </c>
      <c r="AN15" s="454">
        <v>0</v>
      </c>
    </row>
    <row r="16" spans="1:40" ht="15.6" customHeight="1" x14ac:dyDescent="0.2">
      <c r="A16" s="392">
        <v>10</v>
      </c>
      <c r="B16" s="420" t="s">
        <v>46</v>
      </c>
      <c r="C16" s="421" t="s">
        <v>92</v>
      </c>
      <c r="D16" s="268">
        <v>0</v>
      </c>
      <c r="E16" s="269">
        <v>0</v>
      </c>
      <c r="F16" s="269">
        <v>0</v>
      </c>
      <c r="G16" s="269">
        <v>0</v>
      </c>
      <c r="H16" s="269">
        <v>0</v>
      </c>
      <c r="I16" s="269">
        <v>0</v>
      </c>
      <c r="J16" s="269">
        <v>0</v>
      </c>
      <c r="K16" s="269">
        <v>0</v>
      </c>
      <c r="L16" s="269">
        <v>0</v>
      </c>
      <c r="M16" s="455">
        <f t="array" ref="M16">-'12生産者価格評価表'!$BA16/(MMULT('13投入係数表'!$D16:$AN16,'12生産者価格評価表'!$BC$7:$BC$43)+'12生産者価格評価表'!$AV16)</f>
        <v>0.46751731297566634</v>
      </c>
      <c r="N16" s="269">
        <v>0</v>
      </c>
      <c r="O16" s="269">
        <v>0</v>
      </c>
      <c r="P16" s="269">
        <v>0</v>
      </c>
      <c r="Q16" s="269">
        <v>0</v>
      </c>
      <c r="R16" s="269">
        <v>0</v>
      </c>
      <c r="S16" s="269">
        <v>0</v>
      </c>
      <c r="T16" s="269">
        <v>0</v>
      </c>
      <c r="U16" s="269">
        <v>0</v>
      </c>
      <c r="V16" s="269">
        <v>0</v>
      </c>
      <c r="W16" s="269">
        <v>0</v>
      </c>
      <c r="X16" s="269">
        <v>0</v>
      </c>
      <c r="Y16" s="269">
        <v>0</v>
      </c>
      <c r="Z16" s="269">
        <v>0</v>
      </c>
      <c r="AA16" s="269">
        <v>0</v>
      </c>
      <c r="AB16" s="269">
        <v>0</v>
      </c>
      <c r="AC16" s="269">
        <v>0</v>
      </c>
      <c r="AD16" s="269">
        <v>0</v>
      </c>
      <c r="AE16" s="269">
        <v>0</v>
      </c>
      <c r="AF16" s="269">
        <v>0</v>
      </c>
      <c r="AG16" s="269">
        <v>0</v>
      </c>
      <c r="AH16" s="269">
        <v>0</v>
      </c>
      <c r="AI16" s="269">
        <v>0</v>
      </c>
      <c r="AJ16" s="269">
        <v>0</v>
      </c>
      <c r="AK16" s="269">
        <v>0</v>
      </c>
      <c r="AL16" s="269">
        <v>0</v>
      </c>
      <c r="AM16" s="269">
        <v>0</v>
      </c>
      <c r="AN16" s="454">
        <v>0</v>
      </c>
    </row>
    <row r="17" spans="1:40" ht="15.6" customHeight="1" x14ac:dyDescent="0.2">
      <c r="A17" s="392">
        <v>11</v>
      </c>
      <c r="B17" s="420" t="s">
        <v>47</v>
      </c>
      <c r="C17" s="421" t="s">
        <v>93</v>
      </c>
      <c r="D17" s="268">
        <v>0</v>
      </c>
      <c r="E17" s="269">
        <v>0</v>
      </c>
      <c r="F17" s="269">
        <v>0</v>
      </c>
      <c r="G17" s="269">
        <v>0</v>
      </c>
      <c r="H17" s="269">
        <v>0</v>
      </c>
      <c r="I17" s="269">
        <v>0</v>
      </c>
      <c r="J17" s="269">
        <v>0</v>
      </c>
      <c r="K17" s="269">
        <v>0</v>
      </c>
      <c r="L17" s="269">
        <v>0</v>
      </c>
      <c r="M17" s="269">
        <v>0</v>
      </c>
      <c r="N17" s="455">
        <f t="array" ref="N17">-'12生産者価格評価表'!$BA17/(MMULT('13投入係数表'!$D17:$AN17,'12生産者価格評価表'!$BC$7:$BC$43)+'12生産者価格評価表'!$AV17)</f>
        <v>0.7504133776285421</v>
      </c>
      <c r="O17" s="269">
        <v>0</v>
      </c>
      <c r="P17" s="269">
        <v>0</v>
      </c>
      <c r="Q17" s="269">
        <v>0</v>
      </c>
      <c r="R17" s="269">
        <v>0</v>
      </c>
      <c r="S17" s="269">
        <v>0</v>
      </c>
      <c r="T17" s="269">
        <v>0</v>
      </c>
      <c r="U17" s="269">
        <v>0</v>
      </c>
      <c r="V17" s="269">
        <v>0</v>
      </c>
      <c r="W17" s="269">
        <v>0</v>
      </c>
      <c r="X17" s="269">
        <v>0</v>
      </c>
      <c r="Y17" s="269">
        <v>0</v>
      </c>
      <c r="Z17" s="269">
        <v>0</v>
      </c>
      <c r="AA17" s="269">
        <v>0</v>
      </c>
      <c r="AB17" s="269">
        <v>0</v>
      </c>
      <c r="AC17" s="269">
        <v>0</v>
      </c>
      <c r="AD17" s="269">
        <v>0</v>
      </c>
      <c r="AE17" s="269">
        <v>0</v>
      </c>
      <c r="AF17" s="269">
        <v>0</v>
      </c>
      <c r="AG17" s="269">
        <v>0</v>
      </c>
      <c r="AH17" s="269">
        <v>0</v>
      </c>
      <c r="AI17" s="269">
        <v>0</v>
      </c>
      <c r="AJ17" s="269">
        <v>0</v>
      </c>
      <c r="AK17" s="269">
        <v>0</v>
      </c>
      <c r="AL17" s="269">
        <v>0</v>
      </c>
      <c r="AM17" s="269">
        <v>0</v>
      </c>
      <c r="AN17" s="454">
        <v>0</v>
      </c>
    </row>
    <row r="18" spans="1:40" ht="15.6" customHeight="1" x14ac:dyDescent="0.2">
      <c r="A18" s="392">
        <v>12</v>
      </c>
      <c r="B18" s="420" t="s">
        <v>48</v>
      </c>
      <c r="C18" s="421" t="s">
        <v>94</v>
      </c>
      <c r="D18" s="268">
        <v>0</v>
      </c>
      <c r="E18" s="269">
        <v>0</v>
      </c>
      <c r="F18" s="269">
        <v>0</v>
      </c>
      <c r="G18" s="269">
        <v>0</v>
      </c>
      <c r="H18" s="269">
        <v>0</v>
      </c>
      <c r="I18" s="269">
        <v>0</v>
      </c>
      <c r="J18" s="269">
        <v>0</v>
      </c>
      <c r="K18" s="269">
        <v>0</v>
      </c>
      <c r="L18" s="269">
        <v>0</v>
      </c>
      <c r="M18" s="269">
        <v>0</v>
      </c>
      <c r="N18" s="269">
        <v>0</v>
      </c>
      <c r="O18" s="455">
        <f t="array" ref="O18">-'12生産者価格評価表'!$BA18/(MMULT('13投入係数表'!$D18:$AN18,'12生産者価格評価表'!$BC$7:$BC$43)+'12生産者価格評価表'!$AV18)</f>
        <v>0.49874312775815344</v>
      </c>
      <c r="P18" s="269">
        <v>0</v>
      </c>
      <c r="Q18" s="269">
        <v>0</v>
      </c>
      <c r="R18" s="269">
        <v>0</v>
      </c>
      <c r="S18" s="269">
        <v>0</v>
      </c>
      <c r="T18" s="269">
        <v>0</v>
      </c>
      <c r="U18" s="269">
        <v>0</v>
      </c>
      <c r="V18" s="269">
        <v>0</v>
      </c>
      <c r="W18" s="269">
        <v>0</v>
      </c>
      <c r="X18" s="269">
        <v>0</v>
      </c>
      <c r="Y18" s="269">
        <v>0</v>
      </c>
      <c r="Z18" s="269">
        <v>0</v>
      </c>
      <c r="AA18" s="269">
        <v>0</v>
      </c>
      <c r="AB18" s="269">
        <v>0</v>
      </c>
      <c r="AC18" s="269">
        <v>0</v>
      </c>
      <c r="AD18" s="269">
        <v>0</v>
      </c>
      <c r="AE18" s="269">
        <v>0</v>
      </c>
      <c r="AF18" s="269">
        <v>0</v>
      </c>
      <c r="AG18" s="269">
        <v>0</v>
      </c>
      <c r="AH18" s="269">
        <v>0</v>
      </c>
      <c r="AI18" s="269">
        <v>0</v>
      </c>
      <c r="AJ18" s="269">
        <v>0</v>
      </c>
      <c r="AK18" s="269">
        <v>0</v>
      </c>
      <c r="AL18" s="269">
        <v>0</v>
      </c>
      <c r="AM18" s="269">
        <v>0</v>
      </c>
      <c r="AN18" s="454">
        <v>0</v>
      </c>
    </row>
    <row r="19" spans="1:40" ht="15.6" customHeight="1" x14ac:dyDescent="0.2">
      <c r="A19" s="392">
        <v>13</v>
      </c>
      <c r="B19" s="420" t="s">
        <v>49</v>
      </c>
      <c r="C19" s="421" t="s">
        <v>1</v>
      </c>
      <c r="D19" s="268">
        <v>0</v>
      </c>
      <c r="E19" s="269">
        <v>0</v>
      </c>
      <c r="F19" s="269">
        <v>0</v>
      </c>
      <c r="G19" s="269">
        <v>0</v>
      </c>
      <c r="H19" s="269">
        <v>0</v>
      </c>
      <c r="I19" s="269">
        <v>0</v>
      </c>
      <c r="J19" s="269">
        <v>0</v>
      </c>
      <c r="K19" s="269">
        <v>0</v>
      </c>
      <c r="L19" s="269">
        <v>0</v>
      </c>
      <c r="M19" s="269">
        <v>0</v>
      </c>
      <c r="N19" s="269">
        <v>0</v>
      </c>
      <c r="O19" s="269">
        <v>0</v>
      </c>
      <c r="P19" s="455">
        <f t="array" ref="P19">-'12生産者価格評価表'!$BA19/(MMULT('13投入係数表'!$D19:$AN19,'12生産者価格評価表'!$BC$7:$BC$43)+'12生産者価格評価表'!$AV19)</f>
        <v>0.61613303509132789</v>
      </c>
      <c r="Q19" s="269">
        <v>0</v>
      </c>
      <c r="R19" s="269">
        <v>0</v>
      </c>
      <c r="S19" s="269">
        <v>0</v>
      </c>
      <c r="T19" s="269">
        <v>0</v>
      </c>
      <c r="U19" s="269">
        <v>0</v>
      </c>
      <c r="V19" s="269">
        <v>0</v>
      </c>
      <c r="W19" s="269">
        <v>0</v>
      </c>
      <c r="X19" s="269">
        <v>0</v>
      </c>
      <c r="Y19" s="269">
        <v>0</v>
      </c>
      <c r="Z19" s="269">
        <v>0</v>
      </c>
      <c r="AA19" s="269">
        <v>0</v>
      </c>
      <c r="AB19" s="269">
        <v>0</v>
      </c>
      <c r="AC19" s="269">
        <v>0</v>
      </c>
      <c r="AD19" s="269">
        <v>0</v>
      </c>
      <c r="AE19" s="269">
        <v>0</v>
      </c>
      <c r="AF19" s="269">
        <v>0</v>
      </c>
      <c r="AG19" s="269">
        <v>0</v>
      </c>
      <c r="AH19" s="269">
        <v>0</v>
      </c>
      <c r="AI19" s="269">
        <v>0</v>
      </c>
      <c r="AJ19" s="269">
        <v>0</v>
      </c>
      <c r="AK19" s="269">
        <v>0</v>
      </c>
      <c r="AL19" s="269">
        <v>0</v>
      </c>
      <c r="AM19" s="269">
        <v>0</v>
      </c>
      <c r="AN19" s="454">
        <v>0</v>
      </c>
    </row>
    <row r="20" spans="1:40" ht="15.6" customHeight="1" x14ac:dyDescent="0.2">
      <c r="A20" s="392">
        <v>14</v>
      </c>
      <c r="B20" s="420" t="s">
        <v>50</v>
      </c>
      <c r="C20" s="421" t="s">
        <v>2</v>
      </c>
      <c r="D20" s="268">
        <v>0</v>
      </c>
      <c r="E20" s="269">
        <v>0</v>
      </c>
      <c r="F20" s="269">
        <v>0</v>
      </c>
      <c r="G20" s="269">
        <v>0</v>
      </c>
      <c r="H20" s="269">
        <v>0</v>
      </c>
      <c r="I20" s="269">
        <v>0</v>
      </c>
      <c r="J20" s="269">
        <v>0</v>
      </c>
      <c r="K20" s="269">
        <v>0</v>
      </c>
      <c r="L20" s="269">
        <v>0</v>
      </c>
      <c r="M20" s="269">
        <v>0</v>
      </c>
      <c r="N20" s="269">
        <v>0</v>
      </c>
      <c r="O20" s="269">
        <v>0</v>
      </c>
      <c r="P20" s="269">
        <v>0</v>
      </c>
      <c r="Q20" s="455">
        <f t="array" ref="Q20">-'12生産者価格評価表'!$BA20/(MMULT('13投入係数表'!$D20:$AN20,'12生産者価格評価表'!$BC$7:$BC$43)+'12生産者価格評価表'!$AV20)</f>
        <v>0.57156917628897352</v>
      </c>
      <c r="R20" s="269">
        <v>0</v>
      </c>
      <c r="S20" s="269">
        <v>0</v>
      </c>
      <c r="T20" s="269">
        <v>0</v>
      </c>
      <c r="U20" s="269">
        <v>0</v>
      </c>
      <c r="V20" s="269">
        <v>0</v>
      </c>
      <c r="W20" s="269">
        <v>0</v>
      </c>
      <c r="X20" s="269">
        <v>0</v>
      </c>
      <c r="Y20" s="269">
        <v>0</v>
      </c>
      <c r="Z20" s="269">
        <v>0</v>
      </c>
      <c r="AA20" s="269">
        <v>0</v>
      </c>
      <c r="AB20" s="269">
        <v>0</v>
      </c>
      <c r="AC20" s="269">
        <v>0</v>
      </c>
      <c r="AD20" s="269">
        <v>0</v>
      </c>
      <c r="AE20" s="269">
        <v>0</v>
      </c>
      <c r="AF20" s="269">
        <v>0</v>
      </c>
      <c r="AG20" s="269">
        <v>0</v>
      </c>
      <c r="AH20" s="269">
        <v>0</v>
      </c>
      <c r="AI20" s="269">
        <v>0</v>
      </c>
      <c r="AJ20" s="269">
        <v>0</v>
      </c>
      <c r="AK20" s="269">
        <v>0</v>
      </c>
      <c r="AL20" s="269">
        <v>0</v>
      </c>
      <c r="AM20" s="269">
        <v>0</v>
      </c>
      <c r="AN20" s="454">
        <v>0</v>
      </c>
    </row>
    <row r="21" spans="1:40" ht="15.6" customHeight="1" x14ac:dyDescent="0.2">
      <c r="A21" s="392">
        <v>15</v>
      </c>
      <c r="B21" s="420" t="s">
        <v>51</v>
      </c>
      <c r="C21" s="421" t="s">
        <v>3</v>
      </c>
      <c r="D21" s="268">
        <v>0</v>
      </c>
      <c r="E21" s="269">
        <v>0</v>
      </c>
      <c r="F21" s="269">
        <v>0</v>
      </c>
      <c r="G21" s="269">
        <v>0</v>
      </c>
      <c r="H21" s="269">
        <v>0</v>
      </c>
      <c r="I21" s="269">
        <v>0</v>
      </c>
      <c r="J21" s="269">
        <v>0</v>
      </c>
      <c r="K21" s="269">
        <v>0</v>
      </c>
      <c r="L21" s="269">
        <v>0</v>
      </c>
      <c r="M21" s="269">
        <v>0</v>
      </c>
      <c r="N21" s="269">
        <v>0</v>
      </c>
      <c r="O21" s="269">
        <v>0</v>
      </c>
      <c r="P21" s="269">
        <v>0</v>
      </c>
      <c r="Q21" s="269">
        <v>0</v>
      </c>
      <c r="R21" s="455">
        <f t="array" ref="R21">-'12生産者価格評価表'!$BA21/(MMULT('13投入係数表'!$D21:$AN21,'12生産者価格評価表'!$BC$7:$BC$43)+'12生産者価格評価表'!$AV21)</f>
        <v>0.76660722875288234</v>
      </c>
      <c r="S21" s="269">
        <v>0</v>
      </c>
      <c r="T21" s="269">
        <v>0</v>
      </c>
      <c r="U21" s="269">
        <v>0</v>
      </c>
      <c r="V21" s="269">
        <v>0</v>
      </c>
      <c r="W21" s="269">
        <v>0</v>
      </c>
      <c r="X21" s="269">
        <v>0</v>
      </c>
      <c r="Y21" s="269">
        <v>0</v>
      </c>
      <c r="Z21" s="269">
        <v>0</v>
      </c>
      <c r="AA21" s="269">
        <v>0</v>
      </c>
      <c r="AB21" s="269">
        <v>0</v>
      </c>
      <c r="AC21" s="269">
        <v>0</v>
      </c>
      <c r="AD21" s="269">
        <v>0</v>
      </c>
      <c r="AE21" s="269">
        <v>0</v>
      </c>
      <c r="AF21" s="269">
        <v>0</v>
      </c>
      <c r="AG21" s="269">
        <v>0</v>
      </c>
      <c r="AH21" s="269">
        <v>0</v>
      </c>
      <c r="AI21" s="269">
        <v>0</v>
      </c>
      <c r="AJ21" s="269">
        <v>0</v>
      </c>
      <c r="AK21" s="269">
        <v>0</v>
      </c>
      <c r="AL21" s="269">
        <v>0</v>
      </c>
      <c r="AM21" s="269">
        <v>0</v>
      </c>
      <c r="AN21" s="454">
        <v>0</v>
      </c>
    </row>
    <row r="22" spans="1:40" ht="15.6" customHeight="1" x14ac:dyDescent="0.2">
      <c r="A22" s="392">
        <v>16</v>
      </c>
      <c r="B22" s="420" t="s">
        <v>52</v>
      </c>
      <c r="C22" s="421" t="s">
        <v>95</v>
      </c>
      <c r="D22" s="268">
        <v>0</v>
      </c>
      <c r="E22" s="269">
        <v>0</v>
      </c>
      <c r="F22" s="269">
        <v>0</v>
      </c>
      <c r="G22" s="269">
        <v>0</v>
      </c>
      <c r="H22" s="269">
        <v>0</v>
      </c>
      <c r="I22" s="269">
        <v>0</v>
      </c>
      <c r="J22" s="269">
        <v>0</v>
      </c>
      <c r="K22" s="269">
        <v>0</v>
      </c>
      <c r="L22" s="269">
        <v>0</v>
      </c>
      <c r="M22" s="269">
        <v>0</v>
      </c>
      <c r="N22" s="269">
        <v>0</v>
      </c>
      <c r="O22" s="269">
        <v>0</v>
      </c>
      <c r="P22" s="269">
        <v>0</v>
      </c>
      <c r="Q22" s="269">
        <v>0</v>
      </c>
      <c r="R22" s="269">
        <v>0</v>
      </c>
      <c r="S22" s="455">
        <f t="array" ref="S22">-'12生産者価格評価表'!$BA22/(MMULT('13投入係数表'!$D22:$AN22,'12生産者価格評価表'!$BC$7:$BC$43)+'12生産者価格評価表'!$AV22)</f>
        <v>0.84900577752928752</v>
      </c>
      <c r="T22" s="269">
        <v>0</v>
      </c>
      <c r="U22" s="269">
        <v>0</v>
      </c>
      <c r="V22" s="269">
        <v>0</v>
      </c>
      <c r="W22" s="269">
        <v>0</v>
      </c>
      <c r="X22" s="269">
        <v>0</v>
      </c>
      <c r="Y22" s="269">
        <v>0</v>
      </c>
      <c r="Z22" s="269">
        <v>0</v>
      </c>
      <c r="AA22" s="269">
        <v>0</v>
      </c>
      <c r="AB22" s="269">
        <v>0</v>
      </c>
      <c r="AC22" s="269">
        <v>0</v>
      </c>
      <c r="AD22" s="269">
        <v>0</v>
      </c>
      <c r="AE22" s="269">
        <v>0</v>
      </c>
      <c r="AF22" s="269">
        <v>0</v>
      </c>
      <c r="AG22" s="269">
        <v>0</v>
      </c>
      <c r="AH22" s="269">
        <v>0</v>
      </c>
      <c r="AI22" s="269">
        <v>0</v>
      </c>
      <c r="AJ22" s="269">
        <v>0</v>
      </c>
      <c r="AK22" s="269">
        <v>0</v>
      </c>
      <c r="AL22" s="269">
        <v>0</v>
      </c>
      <c r="AM22" s="269">
        <v>0</v>
      </c>
      <c r="AN22" s="454">
        <v>0</v>
      </c>
    </row>
    <row r="23" spans="1:40" ht="15.6" customHeight="1" x14ac:dyDescent="0.2">
      <c r="A23" s="392">
        <v>17</v>
      </c>
      <c r="B23" s="420" t="s">
        <v>53</v>
      </c>
      <c r="C23" s="421" t="s">
        <v>96</v>
      </c>
      <c r="D23" s="268">
        <v>0</v>
      </c>
      <c r="E23" s="269">
        <v>0</v>
      </c>
      <c r="F23" s="269">
        <v>0</v>
      </c>
      <c r="G23" s="269">
        <v>0</v>
      </c>
      <c r="H23" s="269">
        <v>0</v>
      </c>
      <c r="I23" s="269">
        <v>0</v>
      </c>
      <c r="J23" s="269">
        <v>0</v>
      </c>
      <c r="K23" s="269">
        <v>0</v>
      </c>
      <c r="L23" s="269">
        <v>0</v>
      </c>
      <c r="M23" s="269">
        <v>0</v>
      </c>
      <c r="N23" s="269">
        <v>0</v>
      </c>
      <c r="O23" s="269">
        <v>0</v>
      </c>
      <c r="P23" s="269">
        <v>0</v>
      </c>
      <c r="Q23" s="269">
        <v>0</v>
      </c>
      <c r="R23" s="269">
        <v>0</v>
      </c>
      <c r="S23" s="269">
        <v>0</v>
      </c>
      <c r="T23" s="455">
        <f t="array" ref="T23">-'12生産者価格評価表'!$BA23/(MMULT('13投入係数表'!$D23:$AN23,'12生産者価格評価表'!$BC$7:$BC$43)+'12生産者価格評価表'!$AV23)</f>
        <v>0.44858372546433067</v>
      </c>
      <c r="U23" s="269">
        <v>0</v>
      </c>
      <c r="V23" s="269">
        <v>0</v>
      </c>
      <c r="W23" s="269">
        <v>0</v>
      </c>
      <c r="X23" s="269">
        <v>0</v>
      </c>
      <c r="Y23" s="269">
        <v>0</v>
      </c>
      <c r="Z23" s="269">
        <v>0</v>
      </c>
      <c r="AA23" s="269">
        <v>0</v>
      </c>
      <c r="AB23" s="269">
        <v>0</v>
      </c>
      <c r="AC23" s="269">
        <v>0</v>
      </c>
      <c r="AD23" s="269">
        <v>0</v>
      </c>
      <c r="AE23" s="269">
        <v>0</v>
      </c>
      <c r="AF23" s="269">
        <v>0</v>
      </c>
      <c r="AG23" s="269">
        <v>0</v>
      </c>
      <c r="AH23" s="269">
        <v>0</v>
      </c>
      <c r="AI23" s="269">
        <v>0</v>
      </c>
      <c r="AJ23" s="269">
        <v>0</v>
      </c>
      <c r="AK23" s="269">
        <v>0</v>
      </c>
      <c r="AL23" s="269">
        <v>0</v>
      </c>
      <c r="AM23" s="269">
        <v>0</v>
      </c>
      <c r="AN23" s="454">
        <v>0</v>
      </c>
    </row>
    <row r="24" spans="1:40" ht="15.6" customHeight="1" x14ac:dyDescent="0.2">
      <c r="A24" s="392">
        <v>18</v>
      </c>
      <c r="B24" s="420" t="s">
        <v>54</v>
      </c>
      <c r="C24" s="421" t="s">
        <v>116</v>
      </c>
      <c r="D24" s="268">
        <v>0</v>
      </c>
      <c r="E24" s="269">
        <v>0</v>
      </c>
      <c r="F24" s="269">
        <v>0</v>
      </c>
      <c r="G24" s="269">
        <v>0</v>
      </c>
      <c r="H24" s="269">
        <v>0</v>
      </c>
      <c r="I24" s="269">
        <v>0</v>
      </c>
      <c r="J24" s="269">
        <v>0</v>
      </c>
      <c r="K24" s="269">
        <v>0</v>
      </c>
      <c r="L24" s="269">
        <v>0</v>
      </c>
      <c r="M24" s="269">
        <v>0</v>
      </c>
      <c r="N24" s="269">
        <v>0</v>
      </c>
      <c r="O24" s="269">
        <v>0</v>
      </c>
      <c r="P24" s="269">
        <v>0</v>
      </c>
      <c r="Q24" s="269">
        <v>0</v>
      </c>
      <c r="R24" s="269">
        <v>0</v>
      </c>
      <c r="S24" s="269">
        <v>0</v>
      </c>
      <c r="T24" s="269">
        <v>0</v>
      </c>
      <c r="U24" s="455">
        <f t="array" ref="U24">-'12生産者価格評価表'!$BA24/(MMULT('13投入係数表'!$D24:$AN24,'12生産者価格評価表'!$BC$7:$BC$43)+'12生産者価格評価表'!$AV24)</f>
        <v>0.95232277611576333</v>
      </c>
      <c r="V24" s="269">
        <v>0</v>
      </c>
      <c r="W24" s="269">
        <v>0</v>
      </c>
      <c r="X24" s="269">
        <v>0</v>
      </c>
      <c r="Y24" s="269">
        <v>0</v>
      </c>
      <c r="Z24" s="269">
        <v>0</v>
      </c>
      <c r="AA24" s="269">
        <v>0</v>
      </c>
      <c r="AB24" s="269">
        <v>0</v>
      </c>
      <c r="AC24" s="269">
        <v>0</v>
      </c>
      <c r="AD24" s="269">
        <v>0</v>
      </c>
      <c r="AE24" s="269">
        <v>0</v>
      </c>
      <c r="AF24" s="269">
        <v>0</v>
      </c>
      <c r="AG24" s="269">
        <v>0</v>
      </c>
      <c r="AH24" s="269">
        <v>0</v>
      </c>
      <c r="AI24" s="269">
        <v>0</v>
      </c>
      <c r="AJ24" s="269">
        <v>0</v>
      </c>
      <c r="AK24" s="269">
        <v>0</v>
      </c>
      <c r="AL24" s="269">
        <v>0</v>
      </c>
      <c r="AM24" s="269">
        <v>0</v>
      </c>
      <c r="AN24" s="454">
        <v>0</v>
      </c>
    </row>
    <row r="25" spans="1:40" ht="15.6" customHeight="1" x14ac:dyDescent="0.2">
      <c r="A25" s="392">
        <v>19</v>
      </c>
      <c r="B25" s="420" t="s">
        <v>55</v>
      </c>
      <c r="C25" s="421" t="s">
        <v>238</v>
      </c>
      <c r="D25" s="268">
        <v>0</v>
      </c>
      <c r="E25" s="269">
        <v>0</v>
      </c>
      <c r="F25" s="269">
        <v>0</v>
      </c>
      <c r="G25" s="269">
        <v>0</v>
      </c>
      <c r="H25" s="269">
        <v>0</v>
      </c>
      <c r="I25" s="269">
        <v>0</v>
      </c>
      <c r="J25" s="269">
        <v>0</v>
      </c>
      <c r="K25" s="269">
        <v>0</v>
      </c>
      <c r="L25" s="269">
        <v>0</v>
      </c>
      <c r="M25" s="269">
        <v>0</v>
      </c>
      <c r="N25" s="269">
        <v>0</v>
      </c>
      <c r="O25" s="269">
        <v>0</v>
      </c>
      <c r="P25" s="269">
        <v>0</v>
      </c>
      <c r="Q25" s="269">
        <v>0</v>
      </c>
      <c r="R25" s="269">
        <v>0</v>
      </c>
      <c r="S25" s="269">
        <v>0</v>
      </c>
      <c r="T25" s="269">
        <v>0</v>
      </c>
      <c r="U25" s="269">
        <v>0</v>
      </c>
      <c r="V25" s="455">
        <f t="array" ref="V25">-'12生産者価格評価表'!$BA25/(MMULT('13投入係数表'!$D25:$AN25,'12生産者価格評価表'!$BC$7:$BC$43)+'12生産者価格評価表'!$AV25)</f>
        <v>0.40508311341223674</v>
      </c>
      <c r="W25" s="269">
        <v>0</v>
      </c>
      <c r="X25" s="269">
        <v>0</v>
      </c>
      <c r="Y25" s="269">
        <v>0</v>
      </c>
      <c r="Z25" s="269">
        <v>0</v>
      </c>
      <c r="AA25" s="269">
        <v>0</v>
      </c>
      <c r="AB25" s="269">
        <v>0</v>
      </c>
      <c r="AC25" s="269">
        <v>0</v>
      </c>
      <c r="AD25" s="269">
        <v>0</v>
      </c>
      <c r="AE25" s="269">
        <v>0</v>
      </c>
      <c r="AF25" s="269">
        <v>0</v>
      </c>
      <c r="AG25" s="269">
        <v>0</v>
      </c>
      <c r="AH25" s="269">
        <v>0</v>
      </c>
      <c r="AI25" s="269">
        <v>0</v>
      </c>
      <c r="AJ25" s="269">
        <v>0</v>
      </c>
      <c r="AK25" s="269">
        <v>0</v>
      </c>
      <c r="AL25" s="269">
        <v>0</v>
      </c>
      <c r="AM25" s="269">
        <v>0</v>
      </c>
      <c r="AN25" s="454">
        <v>0</v>
      </c>
    </row>
    <row r="26" spans="1:40" ht="15.6" customHeight="1" x14ac:dyDescent="0.2">
      <c r="A26" s="392">
        <v>20</v>
      </c>
      <c r="B26" s="420" t="s">
        <v>56</v>
      </c>
      <c r="C26" s="421" t="s">
        <v>4</v>
      </c>
      <c r="D26" s="268">
        <v>0</v>
      </c>
      <c r="E26" s="269">
        <v>0</v>
      </c>
      <c r="F26" s="269">
        <v>0</v>
      </c>
      <c r="G26" s="269">
        <v>0</v>
      </c>
      <c r="H26" s="269">
        <v>0</v>
      </c>
      <c r="I26" s="269">
        <v>0</v>
      </c>
      <c r="J26" s="269">
        <v>0</v>
      </c>
      <c r="K26" s="269">
        <v>0</v>
      </c>
      <c r="L26" s="269">
        <v>0</v>
      </c>
      <c r="M26" s="269">
        <v>0</v>
      </c>
      <c r="N26" s="269">
        <v>0</v>
      </c>
      <c r="O26" s="269">
        <v>0</v>
      </c>
      <c r="P26" s="269">
        <v>0</v>
      </c>
      <c r="Q26" s="269">
        <v>0</v>
      </c>
      <c r="R26" s="269">
        <v>0</v>
      </c>
      <c r="S26" s="269">
        <v>0</v>
      </c>
      <c r="T26" s="269">
        <v>0</v>
      </c>
      <c r="U26" s="269">
        <v>0</v>
      </c>
      <c r="V26" s="269">
        <v>0</v>
      </c>
      <c r="W26" s="455">
        <f t="array" ref="W26">-'12生産者価格評価表'!$BA26/(MMULT('13投入係数表'!$D26:$AN26,'12生産者価格評価表'!$BC$7:$BC$43)+'12生産者価格評価表'!$AV26)</f>
        <v>0.67092446004780781</v>
      </c>
      <c r="X26" s="269">
        <v>0</v>
      </c>
      <c r="Y26" s="269">
        <v>0</v>
      </c>
      <c r="Z26" s="269">
        <v>0</v>
      </c>
      <c r="AA26" s="269">
        <v>0</v>
      </c>
      <c r="AB26" s="269">
        <v>0</v>
      </c>
      <c r="AC26" s="269">
        <v>0</v>
      </c>
      <c r="AD26" s="269">
        <v>0</v>
      </c>
      <c r="AE26" s="269">
        <v>0</v>
      </c>
      <c r="AF26" s="269">
        <v>0</v>
      </c>
      <c r="AG26" s="269">
        <v>0</v>
      </c>
      <c r="AH26" s="269">
        <v>0</v>
      </c>
      <c r="AI26" s="269">
        <v>0</v>
      </c>
      <c r="AJ26" s="269">
        <v>0</v>
      </c>
      <c r="AK26" s="269">
        <v>0</v>
      </c>
      <c r="AL26" s="269">
        <v>0</v>
      </c>
      <c r="AM26" s="269">
        <v>0</v>
      </c>
      <c r="AN26" s="454">
        <v>0</v>
      </c>
    </row>
    <row r="27" spans="1:40" ht="15.6" customHeight="1" x14ac:dyDescent="0.2">
      <c r="A27" s="392">
        <v>21</v>
      </c>
      <c r="B27" s="420" t="s">
        <v>57</v>
      </c>
      <c r="C27" s="421" t="s">
        <v>97</v>
      </c>
      <c r="D27" s="268">
        <v>0</v>
      </c>
      <c r="E27" s="269">
        <v>0</v>
      </c>
      <c r="F27" s="269">
        <v>0</v>
      </c>
      <c r="G27" s="269">
        <v>0</v>
      </c>
      <c r="H27" s="269">
        <v>0</v>
      </c>
      <c r="I27" s="269">
        <v>0</v>
      </c>
      <c r="J27" s="269">
        <v>0</v>
      </c>
      <c r="K27" s="269">
        <v>0</v>
      </c>
      <c r="L27" s="269">
        <v>0</v>
      </c>
      <c r="M27" s="269">
        <v>0</v>
      </c>
      <c r="N27" s="269">
        <v>0</v>
      </c>
      <c r="O27" s="269">
        <v>0</v>
      </c>
      <c r="P27" s="269">
        <v>0</v>
      </c>
      <c r="Q27" s="269">
        <v>0</v>
      </c>
      <c r="R27" s="269">
        <v>0</v>
      </c>
      <c r="S27" s="269">
        <v>0</v>
      </c>
      <c r="T27" s="269">
        <v>0</v>
      </c>
      <c r="U27" s="269">
        <v>0</v>
      </c>
      <c r="V27" s="269">
        <v>0</v>
      </c>
      <c r="W27" s="269">
        <v>0</v>
      </c>
      <c r="X27" s="455">
        <f t="array" ref="X27">-'12生産者価格評価表'!$BA27/(MMULT('13投入係数表'!$D27:$AN27,'12生産者価格評価表'!$BC$7:$BC$43)+'12生産者価格評価表'!$AV27)</f>
        <v>0</v>
      </c>
      <c r="Y27" s="269">
        <v>0</v>
      </c>
      <c r="Z27" s="269">
        <v>0</v>
      </c>
      <c r="AA27" s="269">
        <v>0</v>
      </c>
      <c r="AB27" s="269">
        <v>0</v>
      </c>
      <c r="AC27" s="269">
        <v>0</v>
      </c>
      <c r="AD27" s="269">
        <v>0</v>
      </c>
      <c r="AE27" s="269">
        <v>0</v>
      </c>
      <c r="AF27" s="269">
        <v>0</v>
      </c>
      <c r="AG27" s="269">
        <v>0</v>
      </c>
      <c r="AH27" s="269">
        <v>0</v>
      </c>
      <c r="AI27" s="269">
        <v>0</v>
      </c>
      <c r="AJ27" s="269">
        <v>0</v>
      </c>
      <c r="AK27" s="269">
        <v>0</v>
      </c>
      <c r="AL27" s="269">
        <v>0</v>
      </c>
      <c r="AM27" s="269">
        <v>0</v>
      </c>
      <c r="AN27" s="454">
        <v>0</v>
      </c>
    </row>
    <row r="28" spans="1:40" ht="15.6" customHeight="1" x14ac:dyDescent="0.2">
      <c r="A28" s="392">
        <v>22</v>
      </c>
      <c r="B28" s="420" t="s">
        <v>58</v>
      </c>
      <c r="C28" s="421" t="s">
        <v>239</v>
      </c>
      <c r="D28" s="268">
        <v>0</v>
      </c>
      <c r="E28" s="269">
        <v>0</v>
      </c>
      <c r="F28" s="269">
        <v>0</v>
      </c>
      <c r="G28" s="269">
        <v>0</v>
      </c>
      <c r="H28" s="269">
        <v>0</v>
      </c>
      <c r="I28" s="269">
        <v>0</v>
      </c>
      <c r="J28" s="269">
        <v>0</v>
      </c>
      <c r="K28" s="269">
        <v>0</v>
      </c>
      <c r="L28" s="269">
        <v>0</v>
      </c>
      <c r="M28" s="269">
        <v>0</v>
      </c>
      <c r="N28" s="269">
        <v>0</v>
      </c>
      <c r="O28" s="269">
        <v>0</v>
      </c>
      <c r="P28" s="269">
        <v>0</v>
      </c>
      <c r="Q28" s="269">
        <v>0</v>
      </c>
      <c r="R28" s="269">
        <v>0</v>
      </c>
      <c r="S28" s="269">
        <v>0</v>
      </c>
      <c r="T28" s="269">
        <v>0</v>
      </c>
      <c r="U28" s="269">
        <v>0</v>
      </c>
      <c r="V28" s="269">
        <v>0</v>
      </c>
      <c r="W28" s="269">
        <v>0</v>
      </c>
      <c r="X28" s="269">
        <v>0</v>
      </c>
      <c r="Y28" s="455">
        <f t="array" ref="Y28">-'12生産者価格評価表'!$BA28/(MMULT('13投入係数表'!$D28:$AN28,'12生産者価格評価表'!$BC$7:$BC$43)+'12生産者価格評価表'!$AV28)</f>
        <v>0.2319283364869964</v>
      </c>
      <c r="Z28" s="269">
        <v>0</v>
      </c>
      <c r="AA28" s="269">
        <v>0</v>
      </c>
      <c r="AB28" s="269">
        <v>0</v>
      </c>
      <c r="AC28" s="269">
        <v>0</v>
      </c>
      <c r="AD28" s="269">
        <v>0</v>
      </c>
      <c r="AE28" s="269">
        <v>0</v>
      </c>
      <c r="AF28" s="269">
        <v>0</v>
      </c>
      <c r="AG28" s="269">
        <v>0</v>
      </c>
      <c r="AH28" s="269">
        <v>0</v>
      </c>
      <c r="AI28" s="269">
        <v>0</v>
      </c>
      <c r="AJ28" s="269">
        <v>0</v>
      </c>
      <c r="AK28" s="269">
        <v>0</v>
      </c>
      <c r="AL28" s="269">
        <v>0</v>
      </c>
      <c r="AM28" s="269">
        <v>0</v>
      </c>
      <c r="AN28" s="454">
        <v>0</v>
      </c>
    </row>
    <row r="29" spans="1:40" ht="15.6" customHeight="1" x14ac:dyDescent="0.2">
      <c r="A29" s="392">
        <v>23</v>
      </c>
      <c r="B29" s="420" t="s">
        <v>59</v>
      </c>
      <c r="C29" s="421" t="s">
        <v>5</v>
      </c>
      <c r="D29" s="268">
        <v>0</v>
      </c>
      <c r="E29" s="269">
        <v>0</v>
      </c>
      <c r="F29" s="269">
        <v>0</v>
      </c>
      <c r="G29" s="269">
        <v>0</v>
      </c>
      <c r="H29" s="269">
        <v>0</v>
      </c>
      <c r="I29" s="269">
        <v>0</v>
      </c>
      <c r="J29" s="269">
        <v>0</v>
      </c>
      <c r="K29" s="269">
        <v>0</v>
      </c>
      <c r="L29" s="269">
        <v>0</v>
      </c>
      <c r="M29" s="269">
        <v>0</v>
      </c>
      <c r="N29" s="269">
        <v>0</v>
      </c>
      <c r="O29" s="269">
        <v>0</v>
      </c>
      <c r="P29" s="269">
        <v>0</v>
      </c>
      <c r="Q29" s="269">
        <v>0</v>
      </c>
      <c r="R29" s="269">
        <v>0</v>
      </c>
      <c r="S29" s="269">
        <v>0</v>
      </c>
      <c r="T29" s="269">
        <v>0</v>
      </c>
      <c r="U29" s="269">
        <v>0</v>
      </c>
      <c r="V29" s="269">
        <v>0</v>
      </c>
      <c r="W29" s="269">
        <v>0</v>
      </c>
      <c r="X29" s="269">
        <v>0</v>
      </c>
      <c r="Y29" s="269">
        <v>0</v>
      </c>
      <c r="Z29" s="455">
        <f t="array" ref="Z29">-'12生産者価格評価表'!$BA29/(MMULT('13投入係数表'!$D29:$AN29,'12生産者価格評価表'!$BC$7:$BC$43)+'12生産者価格評価表'!$AV29)</f>
        <v>0.11040840962824243</v>
      </c>
      <c r="AA29" s="269">
        <v>0</v>
      </c>
      <c r="AB29" s="269">
        <v>0</v>
      </c>
      <c r="AC29" s="269">
        <v>0</v>
      </c>
      <c r="AD29" s="269">
        <v>0</v>
      </c>
      <c r="AE29" s="269">
        <v>0</v>
      </c>
      <c r="AF29" s="269">
        <v>0</v>
      </c>
      <c r="AG29" s="269">
        <v>0</v>
      </c>
      <c r="AH29" s="269">
        <v>0</v>
      </c>
      <c r="AI29" s="269">
        <v>0</v>
      </c>
      <c r="AJ29" s="269">
        <v>0</v>
      </c>
      <c r="AK29" s="269">
        <v>0</v>
      </c>
      <c r="AL29" s="269">
        <v>0</v>
      </c>
      <c r="AM29" s="269">
        <v>0</v>
      </c>
      <c r="AN29" s="454">
        <v>0</v>
      </c>
    </row>
    <row r="30" spans="1:40" ht="15.6" customHeight="1" x14ac:dyDescent="0.2">
      <c r="A30" s="392">
        <v>24</v>
      </c>
      <c r="B30" s="420" t="s">
        <v>60</v>
      </c>
      <c r="C30" s="421" t="s">
        <v>6</v>
      </c>
      <c r="D30" s="268">
        <v>0</v>
      </c>
      <c r="E30" s="269">
        <v>0</v>
      </c>
      <c r="F30" s="269">
        <v>0</v>
      </c>
      <c r="G30" s="269">
        <v>0</v>
      </c>
      <c r="H30" s="269">
        <v>0</v>
      </c>
      <c r="I30" s="269">
        <v>0</v>
      </c>
      <c r="J30" s="269">
        <v>0</v>
      </c>
      <c r="K30" s="269">
        <v>0</v>
      </c>
      <c r="L30" s="269">
        <v>0</v>
      </c>
      <c r="M30" s="269">
        <v>0</v>
      </c>
      <c r="N30" s="269">
        <v>0</v>
      </c>
      <c r="O30" s="269">
        <v>0</v>
      </c>
      <c r="P30" s="269">
        <v>0</v>
      </c>
      <c r="Q30" s="269">
        <v>0</v>
      </c>
      <c r="R30" s="269">
        <v>0</v>
      </c>
      <c r="S30" s="269">
        <v>0</v>
      </c>
      <c r="T30" s="269">
        <v>0</v>
      </c>
      <c r="U30" s="269">
        <v>0</v>
      </c>
      <c r="V30" s="269">
        <v>0</v>
      </c>
      <c r="W30" s="269">
        <v>0</v>
      </c>
      <c r="X30" s="269">
        <v>0</v>
      </c>
      <c r="Y30" s="269">
        <v>0</v>
      </c>
      <c r="Z30" s="269">
        <v>0</v>
      </c>
      <c r="AA30" s="455">
        <f t="array" ref="AA30">-'12生産者価格評価表'!$BA30/(MMULT('13投入係数表'!$D30:$AN30,'12生産者価格評価表'!$BC$7:$BC$43)+'12生産者価格評価表'!$AV30)</f>
        <v>0.72314417056249503</v>
      </c>
      <c r="AB30" s="269">
        <v>0</v>
      </c>
      <c r="AC30" s="269">
        <v>0</v>
      </c>
      <c r="AD30" s="269">
        <v>0</v>
      </c>
      <c r="AE30" s="269">
        <v>0</v>
      </c>
      <c r="AF30" s="269">
        <v>0</v>
      </c>
      <c r="AG30" s="269">
        <v>0</v>
      </c>
      <c r="AH30" s="269">
        <v>0</v>
      </c>
      <c r="AI30" s="269">
        <v>0</v>
      </c>
      <c r="AJ30" s="269">
        <v>0</v>
      </c>
      <c r="AK30" s="269">
        <v>0</v>
      </c>
      <c r="AL30" s="269">
        <v>0</v>
      </c>
      <c r="AM30" s="269">
        <v>0</v>
      </c>
      <c r="AN30" s="454">
        <v>0</v>
      </c>
    </row>
    <row r="31" spans="1:40" ht="15.6" customHeight="1" x14ac:dyDescent="0.2">
      <c r="A31" s="392">
        <v>25</v>
      </c>
      <c r="B31" s="420" t="s">
        <v>61</v>
      </c>
      <c r="C31" s="421" t="s">
        <v>98</v>
      </c>
      <c r="D31" s="268">
        <v>0</v>
      </c>
      <c r="E31" s="269">
        <v>0</v>
      </c>
      <c r="F31" s="269">
        <v>0</v>
      </c>
      <c r="G31" s="269">
        <v>0</v>
      </c>
      <c r="H31" s="269">
        <v>0</v>
      </c>
      <c r="I31" s="269">
        <v>0</v>
      </c>
      <c r="J31" s="269">
        <v>0</v>
      </c>
      <c r="K31" s="269">
        <v>0</v>
      </c>
      <c r="L31" s="269">
        <v>0</v>
      </c>
      <c r="M31" s="269">
        <v>0</v>
      </c>
      <c r="N31" s="269">
        <v>0</v>
      </c>
      <c r="O31" s="269">
        <v>0</v>
      </c>
      <c r="P31" s="269">
        <v>0</v>
      </c>
      <c r="Q31" s="269">
        <v>0</v>
      </c>
      <c r="R31" s="269">
        <v>0</v>
      </c>
      <c r="S31" s="269">
        <v>0</v>
      </c>
      <c r="T31" s="269">
        <v>0</v>
      </c>
      <c r="U31" s="269">
        <v>0</v>
      </c>
      <c r="V31" s="269">
        <v>0</v>
      </c>
      <c r="W31" s="269">
        <v>0</v>
      </c>
      <c r="X31" s="269">
        <v>0</v>
      </c>
      <c r="Y31" s="269">
        <v>0</v>
      </c>
      <c r="Z31" s="269">
        <v>0</v>
      </c>
      <c r="AA31" s="269">
        <v>0</v>
      </c>
      <c r="AB31" s="455">
        <f t="array" ref="AB31">-'12生産者価格評価表'!$BA31/(MMULT('13投入係数表'!$D31:$AN31,'12生産者価格評価表'!$BC$7:$BC$43)+'12生産者価格評価表'!$AV31)</f>
        <v>0.15383562088218106</v>
      </c>
      <c r="AC31" s="269">
        <v>0</v>
      </c>
      <c r="AD31" s="269">
        <v>0</v>
      </c>
      <c r="AE31" s="269">
        <v>0</v>
      </c>
      <c r="AF31" s="269">
        <v>0</v>
      </c>
      <c r="AG31" s="269">
        <v>0</v>
      </c>
      <c r="AH31" s="269">
        <v>0</v>
      </c>
      <c r="AI31" s="269">
        <v>0</v>
      </c>
      <c r="AJ31" s="269">
        <v>0</v>
      </c>
      <c r="AK31" s="269">
        <v>0</v>
      </c>
      <c r="AL31" s="269">
        <v>0</v>
      </c>
      <c r="AM31" s="269">
        <v>0</v>
      </c>
      <c r="AN31" s="454">
        <v>0</v>
      </c>
    </row>
    <row r="32" spans="1:40" ht="15.6" customHeight="1" x14ac:dyDescent="0.2">
      <c r="A32" s="392">
        <v>26</v>
      </c>
      <c r="B32" s="420" t="s">
        <v>62</v>
      </c>
      <c r="C32" s="421" t="s">
        <v>7</v>
      </c>
      <c r="D32" s="268">
        <v>0</v>
      </c>
      <c r="E32" s="269">
        <v>0</v>
      </c>
      <c r="F32" s="269">
        <v>0</v>
      </c>
      <c r="G32" s="269">
        <v>0</v>
      </c>
      <c r="H32" s="269">
        <v>0</v>
      </c>
      <c r="I32" s="269">
        <v>0</v>
      </c>
      <c r="J32" s="269">
        <v>0</v>
      </c>
      <c r="K32" s="269">
        <v>0</v>
      </c>
      <c r="L32" s="269">
        <v>0</v>
      </c>
      <c r="M32" s="269">
        <v>0</v>
      </c>
      <c r="N32" s="269">
        <v>0</v>
      </c>
      <c r="O32" s="269">
        <v>0</v>
      </c>
      <c r="P32" s="269">
        <v>0</v>
      </c>
      <c r="Q32" s="269">
        <v>0</v>
      </c>
      <c r="R32" s="269">
        <v>0</v>
      </c>
      <c r="S32" s="269">
        <v>0</v>
      </c>
      <c r="T32" s="269">
        <v>0</v>
      </c>
      <c r="U32" s="269">
        <v>0</v>
      </c>
      <c r="V32" s="269">
        <v>0</v>
      </c>
      <c r="W32" s="269">
        <v>0</v>
      </c>
      <c r="X32" s="269">
        <v>0</v>
      </c>
      <c r="Y32" s="269">
        <v>0</v>
      </c>
      <c r="Z32" s="269">
        <v>0</v>
      </c>
      <c r="AA32" s="269">
        <v>0</v>
      </c>
      <c r="AB32" s="269">
        <v>0</v>
      </c>
      <c r="AC32" s="455">
        <f t="array" ref="AC32">-'12生産者価格評価表'!$BA32/(MMULT('13投入係数表'!$D32:$AN32,'12生産者価格評価表'!$BC$7:$BC$43)+'12生産者価格評価表'!$AV32)</f>
        <v>0.22344489347294202</v>
      </c>
      <c r="AD32" s="269">
        <v>0</v>
      </c>
      <c r="AE32" s="269">
        <v>0</v>
      </c>
      <c r="AF32" s="269">
        <v>0</v>
      </c>
      <c r="AG32" s="269">
        <v>0</v>
      </c>
      <c r="AH32" s="269">
        <v>0</v>
      </c>
      <c r="AI32" s="269">
        <v>0</v>
      </c>
      <c r="AJ32" s="269">
        <v>0</v>
      </c>
      <c r="AK32" s="269">
        <v>0</v>
      </c>
      <c r="AL32" s="269">
        <v>0</v>
      </c>
      <c r="AM32" s="269">
        <v>0</v>
      </c>
      <c r="AN32" s="454">
        <v>0</v>
      </c>
    </row>
    <row r="33" spans="1:40" ht="15.6" customHeight="1" x14ac:dyDescent="0.2">
      <c r="A33" s="392">
        <v>27</v>
      </c>
      <c r="B33" s="420" t="s">
        <v>63</v>
      </c>
      <c r="C33" s="421" t="s">
        <v>99</v>
      </c>
      <c r="D33" s="268">
        <v>0</v>
      </c>
      <c r="E33" s="269">
        <v>0</v>
      </c>
      <c r="F33" s="269">
        <v>0</v>
      </c>
      <c r="G33" s="269">
        <v>0</v>
      </c>
      <c r="H33" s="269">
        <v>0</v>
      </c>
      <c r="I33" s="269">
        <v>0</v>
      </c>
      <c r="J33" s="269">
        <v>0</v>
      </c>
      <c r="K33" s="269">
        <v>0</v>
      </c>
      <c r="L33" s="269">
        <v>0</v>
      </c>
      <c r="M33" s="269">
        <v>0</v>
      </c>
      <c r="N33" s="269">
        <v>0</v>
      </c>
      <c r="O33" s="269">
        <v>0</v>
      </c>
      <c r="P33" s="269">
        <v>0</v>
      </c>
      <c r="Q33" s="269">
        <v>0</v>
      </c>
      <c r="R33" s="269">
        <v>0</v>
      </c>
      <c r="S33" s="269">
        <v>0</v>
      </c>
      <c r="T33" s="269">
        <v>0</v>
      </c>
      <c r="U33" s="269">
        <v>0</v>
      </c>
      <c r="V33" s="269">
        <v>0</v>
      </c>
      <c r="W33" s="269">
        <v>0</v>
      </c>
      <c r="X33" s="269">
        <v>0</v>
      </c>
      <c r="Y33" s="269">
        <v>0</v>
      </c>
      <c r="Z33" s="269">
        <v>0</v>
      </c>
      <c r="AA33" s="269">
        <v>0</v>
      </c>
      <c r="AB33" s="269">
        <v>0</v>
      </c>
      <c r="AC33" s="269">
        <v>0</v>
      </c>
      <c r="AD33" s="455">
        <f t="array" ref="AD33">-'12生産者価格評価表'!$BA33/(MMULT('13投入係数表'!$D33:$AN33,'12生産者価格評価表'!$BC$7:$BC$43)+'12生産者価格評価表'!$AV33)</f>
        <v>8.1442301818435148E-2</v>
      </c>
      <c r="AE33" s="269">
        <v>0</v>
      </c>
      <c r="AF33" s="269">
        <v>0</v>
      </c>
      <c r="AG33" s="269">
        <v>0</v>
      </c>
      <c r="AH33" s="269">
        <v>0</v>
      </c>
      <c r="AI33" s="269">
        <v>0</v>
      </c>
      <c r="AJ33" s="269">
        <v>0</v>
      </c>
      <c r="AK33" s="269">
        <v>0</v>
      </c>
      <c r="AL33" s="269">
        <v>0</v>
      </c>
      <c r="AM33" s="269">
        <v>0</v>
      </c>
      <c r="AN33" s="454">
        <v>0</v>
      </c>
    </row>
    <row r="34" spans="1:40" ht="15.6" customHeight="1" x14ac:dyDescent="0.2">
      <c r="A34" s="392">
        <v>28</v>
      </c>
      <c r="B34" s="420" t="s">
        <v>64</v>
      </c>
      <c r="C34" s="421" t="s">
        <v>100</v>
      </c>
      <c r="D34" s="268">
        <v>0</v>
      </c>
      <c r="E34" s="269">
        <v>0</v>
      </c>
      <c r="F34" s="269">
        <v>0</v>
      </c>
      <c r="G34" s="269">
        <v>0</v>
      </c>
      <c r="H34" s="269">
        <v>0</v>
      </c>
      <c r="I34" s="269">
        <v>0</v>
      </c>
      <c r="J34" s="269">
        <v>0</v>
      </c>
      <c r="K34" s="269">
        <v>0</v>
      </c>
      <c r="L34" s="269">
        <v>0</v>
      </c>
      <c r="M34" s="269">
        <v>0</v>
      </c>
      <c r="N34" s="269">
        <v>0</v>
      </c>
      <c r="O34" s="269">
        <v>0</v>
      </c>
      <c r="P34" s="269">
        <v>0</v>
      </c>
      <c r="Q34" s="269">
        <v>0</v>
      </c>
      <c r="R34" s="269">
        <v>0</v>
      </c>
      <c r="S34" s="269">
        <v>0</v>
      </c>
      <c r="T34" s="269">
        <v>0</v>
      </c>
      <c r="U34" s="269">
        <v>0</v>
      </c>
      <c r="V34" s="269">
        <v>0</v>
      </c>
      <c r="W34" s="269">
        <v>0</v>
      </c>
      <c r="X34" s="269">
        <v>0</v>
      </c>
      <c r="Y34" s="269">
        <v>0</v>
      </c>
      <c r="Z34" s="269">
        <v>0</v>
      </c>
      <c r="AA34" s="269">
        <v>0</v>
      </c>
      <c r="AB34" s="269">
        <v>0</v>
      </c>
      <c r="AC34" s="269">
        <v>0</v>
      </c>
      <c r="AD34" s="269">
        <v>0</v>
      </c>
      <c r="AE34" s="455">
        <f t="array" ref="AE34">-'12生産者価格評価表'!$BA34/(MMULT('13投入係数表'!$D34:$AN34,'12生産者価格評価表'!$BC$7:$BC$43)+'12生産者価格評価表'!$AV34)</f>
        <v>0.24285009364940802</v>
      </c>
      <c r="AF34" s="269">
        <v>0</v>
      </c>
      <c r="AG34" s="269">
        <v>0</v>
      </c>
      <c r="AH34" s="269">
        <v>0</v>
      </c>
      <c r="AI34" s="269">
        <v>0</v>
      </c>
      <c r="AJ34" s="269">
        <v>0</v>
      </c>
      <c r="AK34" s="269">
        <v>0</v>
      </c>
      <c r="AL34" s="269">
        <v>0</v>
      </c>
      <c r="AM34" s="269">
        <v>0</v>
      </c>
      <c r="AN34" s="454">
        <v>0</v>
      </c>
    </row>
    <row r="35" spans="1:40" ht="15.6" customHeight="1" x14ac:dyDescent="0.2">
      <c r="A35" s="392">
        <v>29</v>
      </c>
      <c r="B35" s="420" t="s">
        <v>65</v>
      </c>
      <c r="C35" s="421" t="s">
        <v>101</v>
      </c>
      <c r="D35" s="268">
        <v>0</v>
      </c>
      <c r="E35" s="269">
        <v>0</v>
      </c>
      <c r="F35" s="269">
        <v>0</v>
      </c>
      <c r="G35" s="269">
        <v>0</v>
      </c>
      <c r="H35" s="269">
        <v>0</v>
      </c>
      <c r="I35" s="269">
        <v>0</v>
      </c>
      <c r="J35" s="269">
        <v>0</v>
      </c>
      <c r="K35" s="269">
        <v>0</v>
      </c>
      <c r="L35" s="269">
        <v>0</v>
      </c>
      <c r="M35" s="269">
        <v>0</v>
      </c>
      <c r="N35" s="269">
        <v>0</v>
      </c>
      <c r="O35" s="269">
        <v>0</v>
      </c>
      <c r="P35" s="269">
        <v>0</v>
      </c>
      <c r="Q35" s="269">
        <v>0</v>
      </c>
      <c r="R35" s="269">
        <v>0</v>
      </c>
      <c r="S35" s="269">
        <v>0</v>
      </c>
      <c r="T35" s="269">
        <v>0</v>
      </c>
      <c r="U35" s="269">
        <v>0</v>
      </c>
      <c r="V35" s="269">
        <v>0</v>
      </c>
      <c r="W35" s="269">
        <v>0</v>
      </c>
      <c r="X35" s="269">
        <v>0</v>
      </c>
      <c r="Y35" s="269">
        <v>0</v>
      </c>
      <c r="Z35" s="269">
        <v>0</v>
      </c>
      <c r="AA35" s="269">
        <v>0</v>
      </c>
      <c r="AB35" s="269">
        <v>0</v>
      </c>
      <c r="AC35" s="269">
        <v>0</v>
      </c>
      <c r="AD35" s="269">
        <v>0</v>
      </c>
      <c r="AE35" s="269">
        <v>0</v>
      </c>
      <c r="AF35" s="455">
        <f t="array" ref="AF35">-'12生産者価格評価表'!$BA35/(MMULT('13投入係数表'!$D35:$AN35,'12生産者価格評価表'!$BC$7:$BC$43)+'12生産者価格評価表'!$AV35)</f>
        <v>0.5447995053545498</v>
      </c>
      <c r="AG35" s="269">
        <v>0</v>
      </c>
      <c r="AH35" s="269">
        <v>0</v>
      </c>
      <c r="AI35" s="269">
        <v>0</v>
      </c>
      <c r="AJ35" s="269">
        <v>0</v>
      </c>
      <c r="AK35" s="269">
        <v>0</v>
      </c>
      <c r="AL35" s="269">
        <v>0</v>
      </c>
      <c r="AM35" s="269">
        <v>0</v>
      </c>
      <c r="AN35" s="454">
        <v>0</v>
      </c>
    </row>
    <row r="36" spans="1:40" ht="15.6" customHeight="1" x14ac:dyDescent="0.2">
      <c r="A36" s="392">
        <v>30</v>
      </c>
      <c r="B36" s="420" t="s">
        <v>66</v>
      </c>
      <c r="C36" s="421" t="s">
        <v>8</v>
      </c>
      <c r="D36" s="268">
        <v>0</v>
      </c>
      <c r="E36" s="269">
        <v>0</v>
      </c>
      <c r="F36" s="269">
        <v>0</v>
      </c>
      <c r="G36" s="269">
        <v>0</v>
      </c>
      <c r="H36" s="269">
        <v>0</v>
      </c>
      <c r="I36" s="269">
        <v>0</v>
      </c>
      <c r="J36" s="269">
        <v>0</v>
      </c>
      <c r="K36" s="269">
        <v>0</v>
      </c>
      <c r="L36" s="269">
        <v>0</v>
      </c>
      <c r="M36" s="269">
        <v>0</v>
      </c>
      <c r="N36" s="269">
        <v>0</v>
      </c>
      <c r="O36" s="269">
        <v>0</v>
      </c>
      <c r="P36" s="269">
        <v>0</v>
      </c>
      <c r="Q36" s="269">
        <v>0</v>
      </c>
      <c r="R36" s="269">
        <v>0</v>
      </c>
      <c r="S36" s="269">
        <v>0</v>
      </c>
      <c r="T36" s="269">
        <v>0</v>
      </c>
      <c r="U36" s="269">
        <v>0</v>
      </c>
      <c r="V36" s="269">
        <v>0</v>
      </c>
      <c r="W36" s="269">
        <v>0</v>
      </c>
      <c r="X36" s="269">
        <v>0</v>
      </c>
      <c r="Y36" s="269">
        <v>0</v>
      </c>
      <c r="Z36" s="269">
        <v>0</v>
      </c>
      <c r="AA36" s="269">
        <v>0</v>
      </c>
      <c r="AB36" s="269">
        <v>0</v>
      </c>
      <c r="AC36" s="269">
        <v>0</v>
      </c>
      <c r="AD36" s="269">
        <v>0</v>
      </c>
      <c r="AE36" s="269">
        <v>0</v>
      </c>
      <c r="AF36" s="269">
        <v>0</v>
      </c>
      <c r="AG36" s="455">
        <f t="array" ref="AG36">-'12生産者価格評価表'!$BA36/(MMULT('13投入係数表'!$D36:$AN36,'12生産者価格評価表'!$BC$7:$BC$43)+'12生産者価格評価表'!$AV36)</f>
        <v>0</v>
      </c>
      <c r="AH36" s="269">
        <v>0</v>
      </c>
      <c r="AI36" s="269">
        <v>0</v>
      </c>
      <c r="AJ36" s="269">
        <v>0</v>
      </c>
      <c r="AK36" s="269">
        <v>0</v>
      </c>
      <c r="AL36" s="269">
        <v>0</v>
      </c>
      <c r="AM36" s="269">
        <v>0</v>
      </c>
      <c r="AN36" s="454">
        <v>0</v>
      </c>
    </row>
    <row r="37" spans="1:40" ht="15.6" customHeight="1" x14ac:dyDescent="0.2">
      <c r="A37" s="392">
        <v>31</v>
      </c>
      <c r="B37" s="420" t="s">
        <v>67</v>
      </c>
      <c r="C37" s="421" t="s">
        <v>102</v>
      </c>
      <c r="D37" s="268">
        <v>0</v>
      </c>
      <c r="E37" s="269">
        <v>0</v>
      </c>
      <c r="F37" s="269">
        <v>0</v>
      </c>
      <c r="G37" s="269">
        <v>0</v>
      </c>
      <c r="H37" s="269">
        <v>0</v>
      </c>
      <c r="I37" s="269">
        <v>0</v>
      </c>
      <c r="J37" s="269">
        <v>0</v>
      </c>
      <c r="K37" s="269">
        <v>0</v>
      </c>
      <c r="L37" s="269">
        <v>0</v>
      </c>
      <c r="M37" s="269">
        <v>0</v>
      </c>
      <c r="N37" s="269">
        <v>0</v>
      </c>
      <c r="O37" s="269">
        <v>0</v>
      </c>
      <c r="P37" s="269">
        <v>0</v>
      </c>
      <c r="Q37" s="269">
        <v>0</v>
      </c>
      <c r="R37" s="269">
        <v>0</v>
      </c>
      <c r="S37" s="269">
        <v>0</v>
      </c>
      <c r="T37" s="269">
        <v>0</v>
      </c>
      <c r="U37" s="269">
        <v>0</v>
      </c>
      <c r="V37" s="269">
        <v>0</v>
      </c>
      <c r="W37" s="269">
        <v>0</v>
      </c>
      <c r="X37" s="269">
        <v>0</v>
      </c>
      <c r="Y37" s="269">
        <v>0</v>
      </c>
      <c r="Z37" s="269">
        <v>0</v>
      </c>
      <c r="AA37" s="269">
        <v>0</v>
      </c>
      <c r="AB37" s="269">
        <v>0</v>
      </c>
      <c r="AC37" s="269">
        <v>0</v>
      </c>
      <c r="AD37" s="269">
        <v>0</v>
      </c>
      <c r="AE37" s="269">
        <v>0</v>
      </c>
      <c r="AF37" s="269">
        <v>0</v>
      </c>
      <c r="AG37" s="269">
        <v>0</v>
      </c>
      <c r="AH37" s="455">
        <f t="array" ref="AH37">-'12生産者価格評価表'!$BA37/(MMULT('13投入係数表'!$D37:$AN37,'12生産者価格評価表'!$BC$7:$BC$43)+'12生産者価格評価表'!$AV37)</f>
        <v>5.9684313491249225E-2</v>
      </c>
      <c r="AI37" s="269">
        <v>0</v>
      </c>
      <c r="AJ37" s="269">
        <v>0</v>
      </c>
      <c r="AK37" s="269">
        <v>0</v>
      </c>
      <c r="AL37" s="269">
        <v>0</v>
      </c>
      <c r="AM37" s="269">
        <v>0</v>
      </c>
      <c r="AN37" s="454">
        <v>0</v>
      </c>
    </row>
    <row r="38" spans="1:40" ht="15.6" customHeight="1" x14ac:dyDescent="0.2">
      <c r="A38" s="392">
        <v>32</v>
      </c>
      <c r="B38" s="420" t="s">
        <v>68</v>
      </c>
      <c r="C38" s="421" t="s">
        <v>103</v>
      </c>
      <c r="D38" s="268">
        <v>0</v>
      </c>
      <c r="E38" s="269">
        <v>0</v>
      </c>
      <c r="F38" s="269">
        <v>0</v>
      </c>
      <c r="G38" s="269">
        <v>0</v>
      </c>
      <c r="H38" s="269">
        <v>0</v>
      </c>
      <c r="I38" s="269">
        <v>0</v>
      </c>
      <c r="J38" s="269">
        <v>0</v>
      </c>
      <c r="K38" s="269">
        <v>0</v>
      </c>
      <c r="L38" s="269">
        <v>0</v>
      </c>
      <c r="M38" s="269">
        <v>0</v>
      </c>
      <c r="N38" s="269">
        <v>0</v>
      </c>
      <c r="O38" s="269">
        <v>0</v>
      </c>
      <c r="P38" s="269">
        <v>0</v>
      </c>
      <c r="Q38" s="269">
        <v>0</v>
      </c>
      <c r="R38" s="269">
        <v>0</v>
      </c>
      <c r="S38" s="269">
        <v>0</v>
      </c>
      <c r="T38" s="269">
        <v>0</v>
      </c>
      <c r="U38" s="269">
        <v>0</v>
      </c>
      <c r="V38" s="269">
        <v>0</v>
      </c>
      <c r="W38" s="269">
        <v>0</v>
      </c>
      <c r="X38" s="269">
        <v>0</v>
      </c>
      <c r="Y38" s="269">
        <v>0</v>
      </c>
      <c r="Z38" s="269">
        <v>0</v>
      </c>
      <c r="AA38" s="269">
        <v>0</v>
      </c>
      <c r="AB38" s="269">
        <v>0</v>
      </c>
      <c r="AC38" s="269">
        <v>0</v>
      </c>
      <c r="AD38" s="269">
        <v>0</v>
      </c>
      <c r="AE38" s="269">
        <v>0</v>
      </c>
      <c r="AF38" s="269">
        <v>0</v>
      </c>
      <c r="AG38" s="269">
        <v>0</v>
      </c>
      <c r="AH38" s="269">
        <v>0</v>
      </c>
      <c r="AI38" s="455">
        <f t="array" ref="AI38">-'12生産者価格評価表'!$BA38/(MMULT('13投入係数表'!$D38:$AN38,'12生産者価格評価表'!$BC$7:$BC$43)+'12生産者価格評価表'!$AV38)</f>
        <v>3.7877442602298819E-2</v>
      </c>
      <c r="AJ38" s="269">
        <v>0</v>
      </c>
      <c r="AK38" s="269">
        <v>0</v>
      </c>
      <c r="AL38" s="269">
        <v>0</v>
      </c>
      <c r="AM38" s="269">
        <v>0</v>
      </c>
      <c r="AN38" s="454">
        <v>0</v>
      </c>
    </row>
    <row r="39" spans="1:40" ht="15.6" customHeight="1" x14ac:dyDescent="0.2">
      <c r="A39" s="392">
        <v>33</v>
      </c>
      <c r="B39" s="420" t="s">
        <v>69</v>
      </c>
      <c r="C39" s="421" t="s">
        <v>240</v>
      </c>
      <c r="D39" s="268">
        <v>0</v>
      </c>
      <c r="E39" s="269">
        <v>0</v>
      </c>
      <c r="F39" s="269">
        <v>0</v>
      </c>
      <c r="G39" s="269">
        <v>0</v>
      </c>
      <c r="H39" s="269">
        <v>0</v>
      </c>
      <c r="I39" s="269">
        <v>0</v>
      </c>
      <c r="J39" s="269">
        <v>0</v>
      </c>
      <c r="K39" s="269">
        <v>0</v>
      </c>
      <c r="L39" s="269">
        <v>0</v>
      </c>
      <c r="M39" s="269">
        <v>0</v>
      </c>
      <c r="N39" s="269">
        <v>0</v>
      </c>
      <c r="O39" s="269">
        <v>0</v>
      </c>
      <c r="P39" s="269">
        <v>0</v>
      </c>
      <c r="Q39" s="269">
        <v>0</v>
      </c>
      <c r="R39" s="269">
        <v>0</v>
      </c>
      <c r="S39" s="269">
        <v>0</v>
      </c>
      <c r="T39" s="269">
        <v>0</v>
      </c>
      <c r="U39" s="269">
        <v>0</v>
      </c>
      <c r="V39" s="269">
        <v>0</v>
      </c>
      <c r="W39" s="269">
        <v>0</v>
      </c>
      <c r="X39" s="269">
        <v>0</v>
      </c>
      <c r="Y39" s="269">
        <v>0</v>
      </c>
      <c r="Z39" s="269">
        <v>0</v>
      </c>
      <c r="AA39" s="269">
        <v>0</v>
      </c>
      <c r="AB39" s="269">
        <v>0</v>
      </c>
      <c r="AC39" s="269">
        <v>0</v>
      </c>
      <c r="AD39" s="269">
        <v>0</v>
      </c>
      <c r="AE39" s="269">
        <v>0</v>
      </c>
      <c r="AF39" s="269">
        <v>0</v>
      </c>
      <c r="AG39" s="269">
        <v>0</v>
      </c>
      <c r="AH39" s="269">
        <v>0</v>
      </c>
      <c r="AI39" s="269">
        <v>0</v>
      </c>
      <c r="AJ39" s="455">
        <f t="array" ref="AJ39">-'12生産者価格評価表'!$BA39/(MMULT('13投入係数表'!$D39:$AN39,'12生産者価格評価表'!$BC$7:$BC$43)+'12生産者価格評価表'!$AV39)</f>
        <v>0.10850853077687915</v>
      </c>
      <c r="AK39" s="269">
        <v>0</v>
      </c>
      <c r="AL39" s="269">
        <v>0</v>
      </c>
      <c r="AM39" s="269">
        <v>0</v>
      </c>
      <c r="AN39" s="454">
        <v>0</v>
      </c>
    </row>
    <row r="40" spans="1:40" ht="15.6" customHeight="1" x14ac:dyDescent="0.2">
      <c r="A40" s="392">
        <v>34</v>
      </c>
      <c r="B40" s="420" t="s">
        <v>70</v>
      </c>
      <c r="C40" s="421" t="s">
        <v>241</v>
      </c>
      <c r="D40" s="268">
        <v>0</v>
      </c>
      <c r="E40" s="269">
        <v>0</v>
      </c>
      <c r="F40" s="269">
        <v>0</v>
      </c>
      <c r="G40" s="269">
        <v>0</v>
      </c>
      <c r="H40" s="269">
        <v>0</v>
      </c>
      <c r="I40" s="269">
        <v>0</v>
      </c>
      <c r="J40" s="269">
        <v>0</v>
      </c>
      <c r="K40" s="269">
        <v>0</v>
      </c>
      <c r="L40" s="269">
        <v>0</v>
      </c>
      <c r="M40" s="269">
        <v>0</v>
      </c>
      <c r="N40" s="269">
        <v>0</v>
      </c>
      <c r="O40" s="269">
        <v>0</v>
      </c>
      <c r="P40" s="269">
        <v>0</v>
      </c>
      <c r="Q40" s="269">
        <v>0</v>
      </c>
      <c r="R40" s="269">
        <v>0</v>
      </c>
      <c r="S40" s="269">
        <v>0</v>
      </c>
      <c r="T40" s="269">
        <v>0</v>
      </c>
      <c r="U40" s="269">
        <v>0</v>
      </c>
      <c r="V40" s="269">
        <v>0</v>
      </c>
      <c r="W40" s="269">
        <v>0</v>
      </c>
      <c r="X40" s="269">
        <v>0</v>
      </c>
      <c r="Y40" s="269">
        <v>0</v>
      </c>
      <c r="Z40" s="269">
        <v>0</v>
      </c>
      <c r="AA40" s="269">
        <v>0</v>
      </c>
      <c r="AB40" s="269">
        <v>0</v>
      </c>
      <c r="AC40" s="269">
        <v>0</v>
      </c>
      <c r="AD40" s="269">
        <v>0</v>
      </c>
      <c r="AE40" s="269">
        <v>0</v>
      </c>
      <c r="AF40" s="269">
        <v>0</v>
      </c>
      <c r="AG40" s="269">
        <v>0</v>
      </c>
      <c r="AH40" s="269">
        <v>0</v>
      </c>
      <c r="AI40" s="269">
        <v>0</v>
      </c>
      <c r="AJ40" s="269">
        <v>0</v>
      </c>
      <c r="AK40" s="455">
        <f t="array" ref="AK40">-'12生産者価格評価表'!$BA40/(MMULT('13投入係数表'!$D40:$AN40,'12生産者価格評価表'!$BC$7:$BC$43)+'12生産者価格評価表'!$AV40)</f>
        <v>0.20392978732755329</v>
      </c>
      <c r="AL40" s="269">
        <v>0</v>
      </c>
      <c r="AM40" s="269">
        <v>0</v>
      </c>
      <c r="AN40" s="454">
        <v>0</v>
      </c>
    </row>
    <row r="41" spans="1:40" ht="15.6" customHeight="1" x14ac:dyDescent="0.2">
      <c r="A41" s="392">
        <v>35</v>
      </c>
      <c r="B41" s="420" t="s">
        <v>71</v>
      </c>
      <c r="C41" s="421" t="s">
        <v>242</v>
      </c>
      <c r="D41" s="268">
        <v>0</v>
      </c>
      <c r="E41" s="269">
        <v>0</v>
      </c>
      <c r="F41" s="269">
        <v>0</v>
      </c>
      <c r="G41" s="269">
        <v>0</v>
      </c>
      <c r="H41" s="269">
        <v>0</v>
      </c>
      <c r="I41" s="269">
        <v>0</v>
      </c>
      <c r="J41" s="269">
        <v>0</v>
      </c>
      <c r="K41" s="269">
        <v>0</v>
      </c>
      <c r="L41" s="269">
        <v>0</v>
      </c>
      <c r="M41" s="269">
        <v>0</v>
      </c>
      <c r="N41" s="269">
        <v>0</v>
      </c>
      <c r="O41" s="269">
        <v>0</v>
      </c>
      <c r="P41" s="269">
        <v>0</v>
      </c>
      <c r="Q41" s="269">
        <v>0</v>
      </c>
      <c r="R41" s="269">
        <v>0</v>
      </c>
      <c r="S41" s="269">
        <v>0</v>
      </c>
      <c r="T41" s="269">
        <v>0</v>
      </c>
      <c r="U41" s="269">
        <v>0</v>
      </c>
      <c r="V41" s="269">
        <v>0</v>
      </c>
      <c r="W41" s="269">
        <v>0</v>
      </c>
      <c r="X41" s="269">
        <v>0</v>
      </c>
      <c r="Y41" s="269">
        <v>0</v>
      </c>
      <c r="Z41" s="269">
        <v>0</v>
      </c>
      <c r="AA41" s="269">
        <v>0</v>
      </c>
      <c r="AB41" s="269">
        <v>0</v>
      </c>
      <c r="AC41" s="269">
        <v>0</v>
      </c>
      <c r="AD41" s="269">
        <v>0</v>
      </c>
      <c r="AE41" s="269">
        <v>0</v>
      </c>
      <c r="AF41" s="269">
        <v>0</v>
      </c>
      <c r="AG41" s="269">
        <v>0</v>
      </c>
      <c r="AH41" s="269">
        <v>0</v>
      </c>
      <c r="AI41" s="269">
        <v>0</v>
      </c>
      <c r="AJ41" s="269">
        <v>0</v>
      </c>
      <c r="AK41" s="269">
        <v>0</v>
      </c>
      <c r="AL41" s="455">
        <f t="array" ref="AL41">-'12生産者価格評価表'!$BA41/(MMULT('13投入係数表'!$D41:$AN41,'12生産者価格評価表'!$BC$7:$BC$43)+'12生産者価格評価表'!$AV41)</f>
        <v>0.30166292513335052</v>
      </c>
      <c r="AM41" s="269">
        <v>0</v>
      </c>
      <c r="AN41" s="454">
        <v>0</v>
      </c>
    </row>
    <row r="42" spans="1:40" ht="15.6" customHeight="1" x14ac:dyDescent="0.2">
      <c r="A42" s="392">
        <v>36</v>
      </c>
      <c r="B42" s="420" t="s">
        <v>72</v>
      </c>
      <c r="C42" s="421" t="s">
        <v>243</v>
      </c>
      <c r="D42" s="268">
        <v>0</v>
      </c>
      <c r="E42" s="269">
        <v>0</v>
      </c>
      <c r="F42" s="269">
        <v>0</v>
      </c>
      <c r="G42" s="269">
        <v>0</v>
      </c>
      <c r="H42" s="269">
        <v>0</v>
      </c>
      <c r="I42" s="269">
        <v>0</v>
      </c>
      <c r="J42" s="269">
        <v>0</v>
      </c>
      <c r="K42" s="269">
        <v>0</v>
      </c>
      <c r="L42" s="269">
        <v>0</v>
      </c>
      <c r="M42" s="269">
        <v>0</v>
      </c>
      <c r="N42" s="269">
        <v>0</v>
      </c>
      <c r="O42" s="269">
        <v>0</v>
      </c>
      <c r="P42" s="269">
        <v>0</v>
      </c>
      <c r="Q42" s="269">
        <v>0</v>
      </c>
      <c r="R42" s="269">
        <v>0</v>
      </c>
      <c r="S42" s="269">
        <v>0</v>
      </c>
      <c r="T42" s="269">
        <v>0</v>
      </c>
      <c r="U42" s="269">
        <v>0</v>
      </c>
      <c r="V42" s="269">
        <v>0</v>
      </c>
      <c r="W42" s="269">
        <v>0</v>
      </c>
      <c r="X42" s="269">
        <v>0</v>
      </c>
      <c r="Y42" s="269">
        <v>0</v>
      </c>
      <c r="Z42" s="269">
        <v>0</v>
      </c>
      <c r="AA42" s="269">
        <v>0</v>
      </c>
      <c r="AB42" s="269">
        <v>0</v>
      </c>
      <c r="AC42" s="269">
        <v>0</v>
      </c>
      <c r="AD42" s="269">
        <v>0</v>
      </c>
      <c r="AE42" s="269">
        <v>0</v>
      </c>
      <c r="AF42" s="269">
        <v>0</v>
      </c>
      <c r="AG42" s="269">
        <v>0</v>
      </c>
      <c r="AH42" s="269">
        <v>0</v>
      </c>
      <c r="AI42" s="269">
        <v>0</v>
      </c>
      <c r="AJ42" s="269">
        <v>0</v>
      </c>
      <c r="AK42" s="269">
        <v>0</v>
      </c>
      <c r="AL42" s="269">
        <v>0</v>
      </c>
      <c r="AM42" s="455">
        <f t="array" ref="AM42">-'12生産者価格評価表'!$BA42/(MMULT('13投入係数表'!$D42:$AN42,'12生産者価格評価表'!$BC$7:$BC$43)+'12生産者価格評価表'!$AV42)</f>
        <v>0</v>
      </c>
      <c r="AN42" s="454">
        <v>0</v>
      </c>
    </row>
    <row r="43" spans="1:40" ht="15.6" customHeight="1" thickBot="1" x14ac:dyDescent="0.25">
      <c r="A43" s="392">
        <v>37</v>
      </c>
      <c r="B43" s="424" t="s">
        <v>73</v>
      </c>
      <c r="C43" s="431" t="s">
        <v>244</v>
      </c>
      <c r="D43" s="270">
        <v>0</v>
      </c>
      <c r="E43" s="271">
        <v>0</v>
      </c>
      <c r="F43" s="271">
        <v>0</v>
      </c>
      <c r="G43" s="271">
        <v>0</v>
      </c>
      <c r="H43" s="271">
        <v>0</v>
      </c>
      <c r="I43" s="271">
        <v>0</v>
      </c>
      <c r="J43" s="271">
        <v>0</v>
      </c>
      <c r="K43" s="271">
        <v>0</v>
      </c>
      <c r="L43" s="271">
        <v>0</v>
      </c>
      <c r="M43" s="271">
        <v>0</v>
      </c>
      <c r="N43" s="271">
        <v>0</v>
      </c>
      <c r="O43" s="271">
        <v>0</v>
      </c>
      <c r="P43" s="271">
        <v>0</v>
      </c>
      <c r="Q43" s="271">
        <v>0</v>
      </c>
      <c r="R43" s="271">
        <v>0</v>
      </c>
      <c r="S43" s="271">
        <v>0</v>
      </c>
      <c r="T43" s="271">
        <v>0</v>
      </c>
      <c r="U43" s="271">
        <v>0</v>
      </c>
      <c r="V43" s="271">
        <v>0</v>
      </c>
      <c r="W43" s="271">
        <v>0</v>
      </c>
      <c r="X43" s="271">
        <v>0</v>
      </c>
      <c r="Y43" s="271">
        <v>0</v>
      </c>
      <c r="Z43" s="271">
        <v>0</v>
      </c>
      <c r="AA43" s="271">
        <v>0</v>
      </c>
      <c r="AB43" s="271">
        <v>0</v>
      </c>
      <c r="AC43" s="271">
        <v>0</v>
      </c>
      <c r="AD43" s="271">
        <v>0</v>
      </c>
      <c r="AE43" s="271">
        <v>0</v>
      </c>
      <c r="AF43" s="271">
        <v>0</v>
      </c>
      <c r="AG43" s="271">
        <v>0</v>
      </c>
      <c r="AH43" s="271">
        <v>0</v>
      </c>
      <c r="AI43" s="271">
        <v>0</v>
      </c>
      <c r="AJ43" s="271">
        <v>0</v>
      </c>
      <c r="AK43" s="271">
        <v>0</v>
      </c>
      <c r="AL43" s="271">
        <v>0</v>
      </c>
      <c r="AM43" s="271">
        <v>0</v>
      </c>
      <c r="AN43" s="456">
        <f t="array" ref="AN43">-'12生産者価格評価表'!$BA43/(MMULT('13投入係数表'!$D43:$AN43,'12生産者価格評価表'!$BC$7:$BC$43)+'12生産者価格評価表'!$AV43)</f>
        <v>0.34495021626826855</v>
      </c>
    </row>
    <row r="44" spans="1:40" ht="15.6" customHeight="1" x14ac:dyDescent="0.15"/>
  </sheetData>
  <mergeCells count="1">
    <mergeCell ref="B5:C6"/>
  </mergeCells>
  <phoneticPr fontId="8"/>
  <pageMargins left="0.25" right="0.25" top="0.75" bottom="0.75" header="0.3" footer="0.3"/>
  <pageSetup paperSize="8" scale="42"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E58431-A6E2-4BB4-8972-CCF3156BD03D}">
  <dimension ref="A1:K482"/>
  <sheetViews>
    <sheetView zoomScale="90" zoomScaleNormal="90" workbookViewId="0"/>
  </sheetViews>
  <sheetFormatPr defaultColWidth="9" defaultRowHeight="15" x14ac:dyDescent="0.25"/>
  <cols>
    <col min="1" max="1" width="5.875" style="520" customWidth="1"/>
    <col min="2" max="2" width="4.625" style="635" customWidth="1"/>
    <col min="3" max="3" width="5.5" style="520" customWidth="1"/>
    <col min="4" max="4" width="5.375" style="520" customWidth="1"/>
    <col min="5" max="5" width="38.625" style="520" customWidth="1"/>
    <col min="6" max="6" width="5.625" style="634" customWidth="1"/>
    <col min="7" max="7" width="24.875" style="520" customWidth="1"/>
    <col min="8" max="8" width="5.625" style="634" customWidth="1"/>
    <col min="9" max="9" width="22.875" style="520" customWidth="1"/>
    <col min="10" max="10" width="5.625" style="634" customWidth="1"/>
    <col min="11" max="11" width="20.875" style="635" customWidth="1"/>
    <col min="12" max="16384" width="9" style="520"/>
  </cols>
  <sheetData>
    <row r="1" spans="1:11" ht="23.1" customHeight="1" x14ac:dyDescent="0.25">
      <c r="A1" s="519" t="s">
        <v>736</v>
      </c>
      <c r="B1" s="519"/>
      <c r="C1" s="519"/>
      <c r="D1" s="519"/>
      <c r="E1" s="519"/>
      <c r="F1" s="519"/>
      <c r="G1" s="519"/>
      <c r="H1" s="519"/>
      <c r="I1" s="519"/>
      <c r="J1" s="519"/>
      <c r="K1" s="519"/>
    </row>
    <row r="2" spans="1:11" ht="22.5" customHeight="1" x14ac:dyDescent="0.4">
      <c r="A2" s="521"/>
      <c r="B2" s="521"/>
      <c r="C2" s="521"/>
      <c r="D2" s="521"/>
      <c r="E2" s="521"/>
      <c r="F2" s="521"/>
      <c r="G2" s="521"/>
      <c r="H2" s="521"/>
      <c r="I2" s="521"/>
      <c r="J2" s="521"/>
      <c r="K2" s="521"/>
    </row>
    <row r="3" spans="1:11" ht="21.95" customHeight="1" x14ac:dyDescent="0.4">
      <c r="A3" s="521"/>
      <c r="B3" s="521"/>
      <c r="C3" s="521"/>
      <c r="D3" s="521"/>
      <c r="E3" s="521"/>
      <c r="F3" s="521"/>
      <c r="G3" s="521"/>
      <c r="H3" s="521"/>
      <c r="I3" s="521"/>
      <c r="J3" s="521"/>
      <c r="K3" s="521"/>
    </row>
    <row r="4" spans="1:11" s="524" customFormat="1" ht="15.6" customHeight="1" x14ac:dyDescent="0.15">
      <c r="A4" s="522" t="s">
        <v>737</v>
      </c>
      <c r="B4" s="523"/>
      <c r="F4" s="525"/>
      <c r="H4" s="525"/>
      <c r="J4" s="525"/>
      <c r="K4" s="523"/>
    </row>
    <row r="5" spans="1:11" x14ac:dyDescent="0.25">
      <c r="A5" s="851" t="s">
        <v>738</v>
      </c>
      <c r="B5" s="852"/>
      <c r="C5" s="852"/>
      <c r="D5" s="852"/>
      <c r="E5" s="853"/>
      <c r="F5" s="851" t="s">
        <v>739</v>
      </c>
      <c r="G5" s="853"/>
      <c r="H5" s="851" t="s">
        <v>740</v>
      </c>
      <c r="I5" s="853"/>
      <c r="J5" s="851" t="s">
        <v>741</v>
      </c>
      <c r="K5" s="853"/>
    </row>
    <row r="6" spans="1:11" x14ac:dyDescent="0.25">
      <c r="A6" s="854" t="s">
        <v>742</v>
      </c>
      <c r="B6" s="855"/>
      <c r="C6" s="855"/>
      <c r="D6" s="856"/>
      <c r="E6" s="857" t="s">
        <v>743</v>
      </c>
      <c r="F6" s="859" t="s">
        <v>744</v>
      </c>
      <c r="G6" s="861" t="s">
        <v>743</v>
      </c>
      <c r="H6" s="859" t="s">
        <v>744</v>
      </c>
      <c r="I6" s="861" t="s">
        <v>743</v>
      </c>
      <c r="J6" s="859" t="s">
        <v>744</v>
      </c>
      <c r="K6" s="861" t="s">
        <v>743</v>
      </c>
    </row>
    <row r="7" spans="1:11" s="526" customFormat="1" ht="13.5" x14ac:dyDescent="0.25">
      <c r="A7" s="863" t="s">
        <v>745</v>
      </c>
      <c r="B7" s="864"/>
      <c r="C7" s="863" t="s">
        <v>746</v>
      </c>
      <c r="D7" s="864"/>
      <c r="E7" s="858"/>
      <c r="F7" s="860"/>
      <c r="G7" s="862"/>
      <c r="H7" s="860"/>
      <c r="I7" s="862"/>
      <c r="J7" s="860"/>
      <c r="K7" s="862"/>
    </row>
    <row r="8" spans="1:11" s="534" customFormat="1" ht="15" customHeight="1" x14ac:dyDescent="0.15">
      <c r="A8" s="527" t="s">
        <v>304</v>
      </c>
      <c r="B8" s="528" t="s">
        <v>37</v>
      </c>
      <c r="C8" s="527"/>
      <c r="D8" s="529"/>
      <c r="E8" s="530" t="s">
        <v>747</v>
      </c>
      <c r="F8" s="531" t="s">
        <v>304</v>
      </c>
      <c r="G8" s="532" t="s">
        <v>305</v>
      </c>
      <c r="H8" s="531" t="s">
        <v>748</v>
      </c>
      <c r="I8" s="533" t="s">
        <v>306</v>
      </c>
      <c r="J8" s="531" t="s">
        <v>37</v>
      </c>
      <c r="K8" s="533" t="s">
        <v>749</v>
      </c>
    </row>
    <row r="9" spans="1:11" s="542" customFormat="1" ht="15" customHeight="1" x14ac:dyDescent="0.15">
      <c r="A9" s="535"/>
      <c r="B9" s="536"/>
      <c r="C9" s="535" t="s">
        <v>750</v>
      </c>
      <c r="D9" s="537" t="s">
        <v>751</v>
      </c>
      <c r="E9" s="538" t="s">
        <v>752</v>
      </c>
      <c r="F9" s="539"/>
      <c r="G9" s="540"/>
      <c r="H9" s="539"/>
      <c r="I9" s="541"/>
      <c r="J9" s="539"/>
      <c r="K9" s="541"/>
    </row>
    <row r="10" spans="1:11" s="542" customFormat="1" ht="14.1" customHeight="1" x14ac:dyDescent="0.15">
      <c r="A10" s="535"/>
      <c r="B10" s="536"/>
      <c r="C10" s="543" t="s">
        <v>304</v>
      </c>
      <c r="D10" s="544" t="s">
        <v>753</v>
      </c>
      <c r="E10" s="545" t="s">
        <v>754</v>
      </c>
      <c r="F10" s="539"/>
      <c r="G10" s="540"/>
      <c r="H10" s="539"/>
      <c r="I10" s="541"/>
      <c r="J10" s="539"/>
      <c r="K10" s="541"/>
    </row>
    <row r="11" spans="1:11" s="542" customFormat="1" ht="15" customHeight="1" x14ac:dyDescent="0.15">
      <c r="A11" s="546" t="s">
        <v>755</v>
      </c>
      <c r="B11" s="547" t="s">
        <v>756</v>
      </c>
      <c r="C11" s="548" t="s">
        <v>304</v>
      </c>
      <c r="D11" s="549" t="s">
        <v>757</v>
      </c>
      <c r="E11" s="538" t="s">
        <v>758</v>
      </c>
      <c r="F11" s="539"/>
      <c r="G11" s="540"/>
      <c r="H11" s="539"/>
      <c r="I11" s="541"/>
      <c r="J11" s="539"/>
      <c r="K11" s="541"/>
    </row>
    <row r="12" spans="1:11" s="542" customFormat="1" ht="15" customHeight="1" x14ac:dyDescent="0.15">
      <c r="A12" s="550" t="s">
        <v>307</v>
      </c>
      <c r="B12" s="551" t="s">
        <v>37</v>
      </c>
      <c r="C12" s="550" t="s">
        <v>307</v>
      </c>
      <c r="D12" s="552" t="s">
        <v>748</v>
      </c>
      <c r="E12" s="530" t="s">
        <v>759</v>
      </c>
      <c r="F12" s="531" t="s">
        <v>307</v>
      </c>
      <c r="G12" s="532" t="s">
        <v>308</v>
      </c>
      <c r="H12" s="539"/>
      <c r="I12" s="541"/>
      <c r="J12" s="539"/>
      <c r="K12" s="541"/>
    </row>
    <row r="13" spans="1:11" s="542" customFormat="1" ht="15" customHeight="1" x14ac:dyDescent="0.15">
      <c r="A13" s="535" t="s">
        <v>307</v>
      </c>
      <c r="B13" s="536" t="s">
        <v>756</v>
      </c>
      <c r="C13" s="535" t="s">
        <v>307</v>
      </c>
      <c r="D13" s="537" t="s">
        <v>757</v>
      </c>
      <c r="E13" s="553" t="s">
        <v>760</v>
      </c>
      <c r="F13" s="539"/>
      <c r="G13" s="540"/>
      <c r="H13" s="539"/>
      <c r="I13" s="541"/>
      <c r="J13" s="539"/>
      <c r="K13" s="541"/>
    </row>
    <row r="14" spans="1:11" s="542" customFormat="1" ht="15" customHeight="1" x14ac:dyDescent="0.15">
      <c r="A14" s="527" t="s">
        <v>311</v>
      </c>
      <c r="B14" s="528" t="s">
        <v>37</v>
      </c>
      <c r="C14" s="527" t="s">
        <v>311</v>
      </c>
      <c r="D14" s="554" t="s">
        <v>761</v>
      </c>
      <c r="E14" s="530" t="s">
        <v>312</v>
      </c>
      <c r="F14" s="531" t="s">
        <v>311</v>
      </c>
      <c r="G14" s="532" t="s">
        <v>312</v>
      </c>
      <c r="H14" s="539"/>
      <c r="I14" s="541"/>
      <c r="J14" s="539"/>
      <c r="K14" s="541"/>
    </row>
    <row r="15" spans="1:11" s="542" customFormat="1" ht="15" customHeight="1" x14ac:dyDescent="0.15">
      <c r="A15" s="527" t="s">
        <v>315</v>
      </c>
      <c r="B15" s="528" t="s">
        <v>37</v>
      </c>
      <c r="C15" s="527" t="s">
        <v>315</v>
      </c>
      <c r="D15" s="554" t="s">
        <v>761</v>
      </c>
      <c r="E15" s="530" t="s">
        <v>316</v>
      </c>
      <c r="F15" s="555" t="s">
        <v>315</v>
      </c>
      <c r="G15" s="556" t="s">
        <v>316</v>
      </c>
      <c r="H15" s="539"/>
      <c r="I15" s="541"/>
      <c r="J15" s="539"/>
      <c r="K15" s="541"/>
    </row>
    <row r="16" spans="1:11" s="542" customFormat="1" ht="15" customHeight="1" x14ac:dyDescent="0.15">
      <c r="A16" s="550" t="s">
        <v>319</v>
      </c>
      <c r="B16" s="551" t="s">
        <v>37</v>
      </c>
      <c r="C16" s="550" t="s">
        <v>319</v>
      </c>
      <c r="D16" s="557" t="s">
        <v>748</v>
      </c>
      <c r="E16" s="558" t="s">
        <v>762</v>
      </c>
      <c r="F16" s="539" t="s">
        <v>319</v>
      </c>
      <c r="G16" s="540" t="s">
        <v>320</v>
      </c>
      <c r="H16" s="539"/>
      <c r="I16" s="541"/>
      <c r="J16" s="539"/>
      <c r="K16" s="541"/>
    </row>
    <row r="17" spans="1:11" s="542" customFormat="1" ht="15" customHeight="1" x14ac:dyDescent="0.15">
      <c r="A17" s="559" t="s">
        <v>319</v>
      </c>
      <c r="B17" s="560" t="s">
        <v>756</v>
      </c>
      <c r="C17" s="559" t="s">
        <v>319</v>
      </c>
      <c r="D17" s="561" t="s">
        <v>757</v>
      </c>
      <c r="E17" s="553" t="s">
        <v>763</v>
      </c>
      <c r="F17" s="539"/>
      <c r="G17" s="540"/>
      <c r="H17" s="539"/>
      <c r="I17" s="541"/>
      <c r="J17" s="539"/>
      <c r="K17" s="541"/>
    </row>
    <row r="18" spans="1:11" s="542" customFormat="1" ht="15" customHeight="1" x14ac:dyDescent="0.15">
      <c r="A18" s="535" t="s">
        <v>319</v>
      </c>
      <c r="B18" s="536" t="s">
        <v>764</v>
      </c>
      <c r="C18" s="548" t="s">
        <v>319</v>
      </c>
      <c r="D18" s="562" t="s">
        <v>765</v>
      </c>
      <c r="E18" s="563" t="s">
        <v>766</v>
      </c>
      <c r="F18" s="539"/>
      <c r="G18" s="540"/>
      <c r="H18" s="539"/>
      <c r="I18" s="541"/>
      <c r="J18" s="539"/>
      <c r="K18" s="541"/>
    </row>
    <row r="19" spans="1:11" s="542" customFormat="1" ht="15" customHeight="1" x14ac:dyDescent="0.15">
      <c r="A19" s="550" t="s">
        <v>323</v>
      </c>
      <c r="B19" s="551" t="s">
        <v>37</v>
      </c>
      <c r="C19" s="550" t="s">
        <v>323</v>
      </c>
      <c r="D19" s="557" t="s">
        <v>748</v>
      </c>
      <c r="E19" s="545" t="s">
        <v>767</v>
      </c>
      <c r="F19" s="531" t="s">
        <v>323</v>
      </c>
      <c r="G19" s="532" t="s">
        <v>324</v>
      </c>
      <c r="H19" s="539"/>
      <c r="I19" s="541"/>
      <c r="J19" s="539"/>
      <c r="K19" s="541"/>
    </row>
    <row r="20" spans="1:11" s="542" customFormat="1" ht="15" customHeight="1" x14ac:dyDescent="0.15">
      <c r="A20" s="559" t="s">
        <v>323</v>
      </c>
      <c r="B20" s="560" t="s">
        <v>756</v>
      </c>
      <c r="C20" s="559" t="s">
        <v>323</v>
      </c>
      <c r="D20" s="564" t="s">
        <v>757</v>
      </c>
      <c r="E20" s="565" t="s">
        <v>768</v>
      </c>
      <c r="F20" s="539"/>
      <c r="G20" s="540"/>
      <c r="H20" s="539"/>
      <c r="I20" s="541"/>
      <c r="J20" s="539"/>
      <c r="K20" s="541"/>
    </row>
    <row r="21" spans="1:11" s="542" customFormat="1" ht="15" customHeight="1" x14ac:dyDescent="0.15">
      <c r="A21" s="559" t="s">
        <v>323</v>
      </c>
      <c r="B21" s="560" t="s">
        <v>769</v>
      </c>
      <c r="C21" s="559" t="s">
        <v>323</v>
      </c>
      <c r="D21" s="564" t="s">
        <v>770</v>
      </c>
      <c r="E21" s="565" t="s">
        <v>771</v>
      </c>
      <c r="F21" s="539"/>
      <c r="G21" s="540"/>
      <c r="H21" s="539"/>
      <c r="I21" s="541"/>
      <c r="J21" s="539"/>
      <c r="K21" s="541"/>
    </row>
    <row r="22" spans="1:11" s="542" customFormat="1" ht="15" customHeight="1" x14ac:dyDescent="0.15">
      <c r="A22" s="535" t="s">
        <v>323</v>
      </c>
      <c r="B22" s="536" t="s">
        <v>764</v>
      </c>
      <c r="C22" s="535"/>
      <c r="D22" s="537"/>
      <c r="E22" s="553" t="s">
        <v>772</v>
      </c>
      <c r="F22" s="539"/>
      <c r="G22" s="540"/>
      <c r="H22" s="539"/>
      <c r="I22" s="541"/>
      <c r="J22" s="539"/>
      <c r="K22" s="541"/>
    </row>
    <row r="23" spans="1:11" s="542" customFormat="1" ht="15" customHeight="1" x14ac:dyDescent="0.15">
      <c r="A23" s="535"/>
      <c r="B23" s="536"/>
      <c r="C23" s="535" t="s">
        <v>323</v>
      </c>
      <c r="D23" s="537" t="s">
        <v>773</v>
      </c>
      <c r="E23" s="538" t="s">
        <v>774</v>
      </c>
      <c r="F23" s="539"/>
      <c r="G23" s="540"/>
      <c r="H23" s="539"/>
      <c r="I23" s="541"/>
      <c r="J23" s="539"/>
      <c r="K23" s="541"/>
    </row>
    <row r="24" spans="1:11" s="542" customFormat="1" ht="15" customHeight="1" x14ac:dyDescent="0.15">
      <c r="A24" s="535"/>
      <c r="B24" s="536"/>
      <c r="C24" s="535" t="s">
        <v>323</v>
      </c>
      <c r="D24" s="537" t="s">
        <v>775</v>
      </c>
      <c r="E24" s="538" t="s">
        <v>776</v>
      </c>
      <c r="F24" s="539"/>
      <c r="G24" s="540"/>
      <c r="H24" s="539"/>
      <c r="I24" s="541"/>
      <c r="J24" s="539"/>
      <c r="K24" s="541"/>
    </row>
    <row r="25" spans="1:11" s="542" customFormat="1" ht="15" customHeight="1" x14ac:dyDescent="0.15">
      <c r="A25" s="535"/>
      <c r="B25" s="536"/>
      <c r="C25" s="535" t="s">
        <v>323</v>
      </c>
      <c r="D25" s="537" t="s">
        <v>777</v>
      </c>
      <c r="E25" s="538" t="s">
        <v>778</v>
      </c>
      <c r="F25" s="539"/>
      <c r="G25" s="540"/>
      <c r="H25" s="539"/>
      <c r="I25" s="541"/>
      <c r="J25" s="539"/>
      <c r="K25" s="541"/>
    </row>
    <row r="26" spans="1:11" s="542" customFormat="1" ht="15" customHeight="1" x14ac:dyDescent="0.15">
      <c r="A26" s="548"/>
      <c r="B26" s="566"/>
      <c r="C26" s="548" t="s">
        <v>323</v>
      </c>
      <c r="D26" s="562" t="s">
        <v>765</v>
      </c>
      <c r="E26" s="567" t="s">
        <v>779</v>
      </c>
      <c r="F26" s="568"/>
      <c r="G26" s="569"/>
      <c r="H26" s="539"/>
      <c r="I26" s="541"/>
      <c r="J26" s="539"/>
      <c r="K26" s="541"/>
    </row>
    <row r="27" spans="1:11" s="542" customFormat="1" ht="15" customHeight="1" x14ac:dyDescent="0.15">
      <c r="A27" s="527" t="s">
        <v>327</v>
      </c>
      <c r="B27" s="528" t="s">
        <v>37</v>
      </c>
      <c r="C27" s="527"/>
      <c r="D27" s="529"/>
      <c r="E27" s="530" t="s">
        <v>780</v>
      </c>
      <c r="F27" s="531" t="s">
        <v>327</v>
      </c>
      <c r="G27" s="532" t="s">
        <v>309</v>
      </c>
      <c r="H27" s="531" t="s">
        <v>753</v>
      </c>
      <c r="I27" s="533" t="s">
        <v>309</v>
      </c>
      <c r="J27" s="539"/>
      <c r="K27" s="541"/>
    </row>
    <row r="28" spans="1:11" s="542" customFormat="1" ht="15" customHeight="1" x14ac:dyDescent="0.15">
      <c r="A28" s="535"/>
      <c r="B28" s="536"/>
      <c r="C28" s="535" t="s">
        <v>327</v>
      </c>
      <c r="D28" s="537" t="s">
        <v>748</v>
      </c>
      <c r="E28" s="538" t="s">
        <v>781</v>
      </c>
      <c r="F28" s="539"/>
      <c r="G28" s="540"/>
      <c r="H28" s="539"/>
      <c r="I28" s="541"/>
      <c r="J28" s="539"/>
      <c r="K28" s="541"/>
    </row>
    <row r="29" spans="1:11" s="542" customFormat="1" ht="15" customHeight="1" x14ac:dyDescent="0.15">
      <c r="A29" s="543"/>
      <c r="B29" s="570"/>
      <c r="C29" s="543" t="s">
        <v>327</v>
      </c>
      <c r="D29" s="544" t="s">
        <v>782</v>
      </c>
      <c r="E29" s="545" t="s">
        <v>783</v>
      </c>
      <c r="F29" s="539"/>
      <c r="G29" s="540"/>
      <c r="H29" s="539"/>
      <c r="I29" s="541"/>
      <c r="J29" s="539"/>
      <c r="K29" s="541"/>
    </row>
    <row r="30" spans="1:11" s="542" customFormat="1" ht="15" customHeight="1" x14ac:dyDescent="0.15">
      <c r="A30" s="559" t="s">
        <v>327</v>
      </c>
      <c r="B30" s="560" t="s">
        <v>784</v>
      </c>
      <c r="C30" s="559" t="s">
        <v>327</v>
      </c>
      <c r="D30" s="564" t="s">
        <v>785</v>
      </c>
      <c r="E30" s="565" t="s">
        <v>786</v>
      </c>
      <c r="F30" s="539"/>
      <c r="G30" s="540"/>
      <c r="H30" s="539"/>
      <c r="I30" s="541"/>
      <c r="J30" s="539"/>
      <c r="K30" s="541"/>
    </row>
    <row r="31" spans="1:11" s="542" customFormat="1" ht="15" customHeight="1" x14ac:dyDescent="0.15">
      <c r="A31" s="559" t="s">
        <v>327</v>
      </c>
      <c r="B31" s="560" t="s">
        <v>787</v>
      </c>
      <c r="C31" s="559" t="s">
        <v>327</v>
      </c>
      <c r="D31" s="564" t="s">
        <v>788</v>
      </c>
      <c r="E31" s="565" t="s">
        <v>789</v>
      </c>
      <c r="F31" s="539"/>
      <c r="G31" s="540"/>
      <c r="H31" s="539"/>
      <c r="I31" s="541"/>
      <c r="J31" s="539"/>
      <c r="K31" s="541"/>
    </row>
    <row r="32" spans="1:11" s="542" customFormat="1" ht="15" customHeight="1" x14ac:dyDescent="0.15">
      <c r="A32" s="559" t="s">
        <v>327</v>
      </c>
      <c r="B32" s="560" t="s">
        <v>790</v>
      </c>
      <c r="C32" s="559" t="s">
        <v>327</v>
      </c>
      <c r="D32" s="564" t="s">
        <v>791</v>
      </c>
      <c r="E32" s="565" t="s">
        <v>792</v>
      </c>
      <c r="F32" s="539"/>
      <c r="G32" s="540"/>
      <c r="H32" s="539"/>
      <c r="I32" s="541"/>
      <c r="J32" s="539"/>
      <c r="K32" s="541"/>
    </row>
    <row r="33" spans="1:11" s="542" customFormat="1" ht="15" customHeight="1" x14ac:dyDescent="0.15">
      <c r="A33" s="559" t="s">
        <v>327</v>
      </c>
      <c r="B33" s="560" t="s">
        <v>793</v>
      </c>
      <c r="C33" s="559" t="s">
        <v>327</v>
      </c>
      <c r="D33" s="564" t="s">
        <v>794</v>
      </c>
      <c r="E33" s="565" t="s">
        <v>795</v>
      </c>
      <c r="F33" s="539"/>
      <c r="G33" s="540"/>
      <c r="H33" s="539"/>
      <c r="I33" s="541"/>
      <c r="J33" s="539"/>
      <c r="K33" s="541"/>
    </row>
    <row r="34" spans="1:11" s="542" customFormat="1" ht="15" customHeight="1" x14ac:dyDescent="0.15">
      <c r="A34" s="571" t="s">
        <v>327</v>
      </c>
      <c r="B34" s="572" t="s">
        <v>764</v>
      </c>
      <c r="C34" s="571" t="s">
        <v>327</v>
      </c>
      <c r="D34" s="573" t="s">
        <v>796</v>
      </c>
      <c r="E34" s="563" t="s">
        <v>797</v>
      </c>
      <c r="F34" s="568"/>
      <c r="G34" s="569"/>
      <c r="H34" s="568"/>
      <c r="I34" s="574"/>
      <c r="J34" s="539"/>
      <c r="K34" s="541"/>
    </row>
    <row r="35" spans="1:11" s="542" customFormat="1" ht="15" customHeight="1" x14ac:dyDescent="0.15">
      <c r="A35" s="548" t="s">
        <v>330</v>
      </c>
      <c r="B35" s="566" t="s">
        <v>798</v>
      </c>
      <c r="C35" s="548" t="s">
        <v>330</v>
      </c>
      <c r="D35" s="562" t="s">
        <v>751</v>
      </c>
      <c r="E35" s="567" t="s">
        <v>799</v>
      </c>
      <c r="F35" s="531" t="s">
        <v>330</v>
      </c>
      <c r="G35" s="532" t="s">
        <v>313</v>
      </c>
      <c r="H35" s="531" t="s">
        <v>800</v>
      </c>
      <c r="I35" s="533" t="s">
        <v>313</v>
      </c>
      <c r="J35" s="539"/>
      <c r="K35" s="541"/>
    </row>
    <row r="36" spans="1:11" s="542" customFormat="1" ht="15" customHeight="1" x14ac:dyDescent="0.15">
      <c r="A36" s="575" t="s">
        <v>801</v>
      </c>
      <c r="B36" s="576" t="s">
        <v>37</v>
      </c>
      <c r="C36" s="575" t="s">
        <v>801</v>
      </c>
      <c r="D36" s="577" t="s">
        <v>748</v>
      </c>
      <c r="E36" s="578" t="s">
        <v>334</v>
      </c>
      <c r="F36" s="555" t="s">
        <v>333</v>
      </c>
      <c r="G36" s="556" t="s">
        <v>334</v>
      </c>
      <c r="H36" s="531" t="s">
        <v>802</v>
      </c>
      <c r="I36" s="533" t="s">
        <v>317</v>
      </c>
      <c r="J36" s="539"/>
      <c r="K36" s="541"/>
    </row>
    <row r="37" spans="1:11" s="542" customFormat="1" ht="15" customHeight="1" x14ac:dyDescent="0.15">
      <c r="A37" s="527" t="s">
        <v>803</v>
      </c>
      <c r="B37" s="528" t="s">
        <v>37</v>
      </c>
      <c r="C37" s="527" t="s">
        <v>337</v>
      </c>
      <c r="D37" s="529" t="s">
        <v>761</v>
      </c>
      <c r="E37" s="530" t="s">
        <v>338</v>
      </c>
      <c r="F37" s="539" t="s">
        <v>337</v>
      </c>
      <c r="G37" s="540" t="s">
        <v>338</v>
      </c>
      <c r="H37" s="539"/>
      <c r="I37" s="541"/>
      <c r="J37" s="539"/>
      <c r="K37" s="541"/>
    </row>
    <row r="38" spans="1:11" s="542" customFormat="1" ht="15" customHeight="1" x14ac:dyDescent="0.15">
      <c r="A38" s="575" t="s">
        <v>804</v>
      </c>
      <c r="B38" s="576" t="s">
        <v>37</v>
      </c>
      <c r="C38" s="575" t="s">
        <v>804</v>
      </c>
      <c r="D38" s="577" t="s">
        <v>748</v>
      </c>
      <c r="E38" s="578" t="s">
        <v>805</v>
      </c>
      <c r="F38" s="555" t="s">
        <v>341</v>
      </c>
      <c r="G38" s="556" t="s">
        <v>342</v>
      </c>
      <c r="H38" s="568"/>
      <c r="I38" s="574"/>
      <c r="J38" s="539"/>
      <c r="K38" s="541"/>
    </row>
    <row r="39" spans="1:11" s="542" customFormat="1" ht="15" customHeight="1" x14ac:dyDescent="0.15">
      <c r="A39" s="535" t="s">
        <v>806</v>
      </c>
      <c r="B39" s="536" t="s">
        <v>37</v>
      </c>
      <c r="C39" s="535" t="s">
        <v>806</v>
      </c>
      <c r="D39" s="537" t="s">
        <v>761</v>
      </c>
      <c r="E39" s="538" t="s">
        <v>807</v>
      </c>
      <c r="F39" s="531" t="s">
        <v>345</v>
      </c>
      <c r="G39" s="532" t="s">
        <v>346</v>
      </c>
      <c r="H39" s="531" t="s">
        <v>808</v>
      </c>
      <c r="I39" s="533" t="s">
        <v>321</v>
      </c>
      <c r="J39" s="539"/>
      <c r="K39" s="541"/>
    </row>
    <row r="40" spans="1:11" s="542" customFormat="1" ht="15" customHeight="1" x14ac:dyDescent="0.15">
      <c r="A40" s="571" t="s">
        <v>806</v>
      </c>
      <c r="B40" s="572" t="s">
        <v>784</v>
      </c>
      <c r="C40" s="571" t="s">
        <v>806</v>
      </c>
      <c r="D40" s="573" t="s">
        <v>785</v>
      </c>
      <c r="E40" s="563" t="s">
        <v>809</v>
      </c>
      <c r="F40" s="568"/>
      <c r="G40" s="569"/>
      <c r="H40" s="539"/>
      <c r="I40" s="541"/>
      <c r="J40" s="539"/>
      <c r="K40" s="541"/>
    </row>
    <row r="41" spans="1:11" s="542" customFormat="1" ht="15" customHeight="1" x14ac:dyDescent="0.15">
      <c r="A41" s="527"/>
      <c r="B41" s="528"/>
      <c r="C41" s="527" t="s">
        <v>810</v>
      </c>
      <c r="D41" s="529" t="s">
        <v>811</v>
      </c>
      <c r="E41" s="530" t="s">
        <v>812</v>
      </c>
      <c r="F41" s="531" t="s">
        <v>349</v>
      </c>
      <c r="G41" s="532" t="s">
        <v>350</v>
      </c>
      <c r="H41" s="539"/>
      <c r="I41" s="541"/>
      <c r="J41" s="539"/>
      <c r="K41" s="541"/>
    </row>
    <row r="42" spans="1:11" s="542" customFormat="1" ht="15" customHeight="1" x14ac:dyDescent="0.15">
      <c r="A42" s="535" t="s">
        <v>810</v>
      </c>
      <c r="B42" s="536" t="s">
        <v>37</v>
      </c>
      <c r="C42" s="535"/>
      <c r="D42" s="537"/>
      <c r="E42" s="538" t="s">
        <v>350</v>
      </c>
      <c r="F42" s="539"/>
      <c r="G42" s="540"/>
      <c r="H42" s="539"/>
      <c r="I42" s="541"/>
      <c r="J42" s="539"/>
      <c r="K42" s="541"/>
    </row>
    <row r="43" spans="1:11" s="542" customFormat="1" ht="15" customHeight="1" x14ac:dyDescent="0.15">
      <c r="A43" s="548" t="s">
        <v>810</v>
      </c>
      <c r="B43" s="566" t="s">
        <v>756</v>
      </c>
      <c r="C43" s="548"/>
      <c r="D43" s="562"/>
      <c r="E43" s="567" t="s">
        <v>813</v>
      </c>
      <c r="F43" s="568"/>
      <c r="G43" s="569"/>
      <c r="H43" s="568"/>
      <c r="I43" s="574"/>
      <c r="J43" s="539"/>
      <c r="K43" s="541"/>
    </row>
    <row r="44" spans="1:11" s="542" customFormat="1" ht="15" customHeight="1" x14ac:dyDescent="0.15">
      <c r="A44" s="527" t="s">
        <v>814</v>
      </c>
      <c r="B44" s="528" t="s">
        <v>37</v>
      </c>
      <c r="C44" s="527"/>
      <c r="D44" s="529"/>
      <c r="E44" s="530" t="s">
        <v>815</v>
      </c>
      <c r="F44" s="539" t="s">
        <v>353</v>
      </c>
      <c r="G44" s="540" t="s">
        <v>325</v>
      </c>
      <c r="H44" s="539" t="s">
        <v>816</v>
      </c>
      <c r="I44" s="541" t="s">
        <v>325</v>
      </c>
      <c r="J44" s="531" t="s">
        <v>38</v>
      </c>
      <c r="K44" s="533" t="s">
        <v>86</v>
      </c>
    </row>
    <row r="45" spans="1:11" s="542" customFormat="1" ht="15" customHeight="1" x14ac:dyDescent="0.15">
      <c r="A45" s="535"/>
      <c r="B45" s="536"/>
      <c r="C45" s="535" t="s">
        <v>814</v>
      </c>
      <c r="D45" s="537" t="s">
        <v>751</v>
      </c>
      <c r="E45" s="538" t="s">
        <v>817</v>
      </c>
      <c r="F45" s="539"/>
      <c r="G45" s="540"/>
      <c r="H45" s="539"/>
      <c r="I45" s="541"/>
      <c r="J45" s="539"/>
      <c r="K45" s="541"/>
    </row>
    <row r="46" spans="1:11" s="542" customFormat="1" ht="15" customHeight="1" x14ac:dyDescent="0.15">
      <c r="A46" s="535"/>
      <c r="B46" s="536"/>
      <c r="C46" s="535" t="s">
        <v>814</v>
      </c>
      <c r="D46" s="537" t="s">
        <v>818</v>
      </c>
      <c r="E46" s="538" t="s">
        <v>819</v>
      </c>
      <c r="F46" s="539"/>
      <c r="G46" s="540"/>
      <c r="H46" s="539"/>
      <c r="I46" s="541"/>
      <c r="J46" s="539"/>
      <c r="K46" s="541"/>
    </row>
    <row r="47" spans="1:11" s="542" customFormat="1" ht="15" customHeight="1" x14ac:dyDescent="0.15">
      <c r="A47" s="548"/>
      <c r="B47" s="566"/>
      <c r="C47" s="548" t="s">
        <v>353</v>
      </c>
      <c r="D47" s="562" t="s">
        <v>820</v>
      </c>
      <c r="E47" s="567" t="s">
        <v>821</v>
      </c>
      <c r="F47" s="539"/>
      <c r="G47" s="540"/>
      <c r="H47" s="539"/>
      <c r="I47" s="541"/>
      <c r="J47" s="539"/>
      <c r="K47" s="541"/>
    </row>
    <row r="48" spans="1:11" s="542" customFormat="1" ht="15" customHeight="1" x14ac:dyDescent="0.15">
      <c r="A48" s="575" t="s">
        <v>822</v>
      </c>
      <c r="B48" s="576" t="s">
        <v>37</v>
      </c>
      <c r="C48" s="575" t="s">
        <v>822</v>
      </c>
      <c r="D48" s="579" t="s">
        <v>748</v>
      </c>
      <c r="E48" s="578" t="s">
        <v>823</v>
      </c>
      <c r="F48" s="531" t="s">
        <v>355</v>
      </c>
      <c r="G48" s="532" t="s">
        <v>823</v>
      </c>
      <c r="H48" s="531" t="s">
        <v>824</v>
      </c>
      <c r="I48" s="533" t="s">
        <v>328</v>
      </c>
      <c r="J48" s="539"/>
      <c r="K48" s="541"/>
    </row>
    <row r="49" spans="1:11" s="542" customFormat="1" ht="15" customHeight="1" x14ac:dyDescent="0.15">
      <c r="A49" s="535" t="s">
        <v>825</v>
      </c>
      <c r="B49" s="536" t="s">
        <v>826</v>
      </c>
      <c r="C49" s="535"/>
      <c r="D49" s="580"/>
      <c r="E49" s="538" t="s">
        <v>827</v>
      </c>
      <c r="F49" s="531" t="s">
        <v>358</v>
      </c>
      <c r="G49" s="532" t="s">
        <v>359</v>
      </c>
      <c r="H49" s="539"/>
      <c r="I49" s="541"/>
      <c r="J49" s="539"/>
      <c r="K49" s="541"/>
    </row>
    <row r="50" spans="1:11" s="542" customFormat="1" ht="15" customHeight="1" x14ac:dyDescent="0.15">
      <c r="A50" s="535"/>
      <c r="B50" s="536"/>
      <c r="C50" s="535" t="s">
        <v>358</v>
      </c>
      <c r="D50" s="580" t="s">
        <v>773</v>
      </c>
      <c r="E50" s="538" t="s">
        <v>828</v>
      </c>
      <c r="F50" s="539"/>
      <c r="G50" s="540"/>
      <c r="H50" s="539"/>
      <c r="I50" s="541"/>
      <c r="J50" s="539"/>
      <c r="K50" s="541"/>
    </row>
    <row r="51" spans="1:11" s="542" customFormat="1" ht="15" customHeight="1" x14ac:dyDescent="0.15">
      <c r="A51" s="535"/>
      <c r="B51" s="536"/>
      <c r="C51" s="535" t="s">
        <v>358</v>
      </c>
      <c r="D51" s="580" t="s">
        <v>775</v>
      </c>
      <c r="E51" s="538" t="s">
        <v>829</v>
      </c>
      <c r="F51" s="539"/>
      <c r="G51" s="540"/>
      <c r="H51" s="539"/>
      <c r="I51" s="541"/>
      <c r="J51" s="539"/>
      <c r="K51" s="541"/>
    </row>
    <row r="52" spans="1:11" s="542" customFormat="1" ht="15" customHeight="1" x14ac:dyDescent="0.15">
      <c r="A52" s="535"/>
      <c r="B52" s="536"/>
      <c r="C52" s="535" t="s">
        <v>358</v>
      </c>
      <c r="D52" s="580" t="s">
        <v>777</v>
      </c>
      <c r="E52" s="538" t="s">
        <v>830</v>
      </c>
      <c r="F52" s="539"/>
      <c r="G52" s="540"/>
      <c r="H52" s="539"/>
      <c r="I52" s="541"/>
      <c r="J52" s="539"/>
      <c r="K52" s="541"/>
    </row>
    <row r="53" spans="1:11" s="542" customFormat="1" ht="15" customHeight="1" x14ac:dyDescent="0.15">
      <c r="A53" s="535"/>
      <c r="B53" s="536"/>
      <c r="C53" s="535" t="s">
        <v>358</v>
      </c>
      <c r="D53" s="580" t="s">
        <v>831</v>
      </c>
      <c r="E53" s="538" t="s">
        <v>832</v>
      </c>
      <c r="F53" s="539"/>
      <c r="G53" s="540"/>
      <c r="H53" s="539"/>
      <c r="I53" s="541"/>
      <c r="J53" s="539"/>
      <c r="K53" s="541"/>
    </row>
    <row r="54" spans="1:11" s="542" customFormat="1" ht="15" customHeight="1" x14ac:dyDescent="0.15">
      <c r="A54" s="548"/>
      <c r="B54" s="581"/>
      <c r="C54" s="548" t="s">
        <v>358</v>
      </c>
      <c r="D54" s="549" t="s">
        <v>765</v>
      </c>
      <c r="E54" s="567" t="s">
        <v>833</v>
      </c>
      <c r="F54" s="568"/>
      <c r="G54" s="569"/>
      <c r="H54" s="568"/>
      <c r="I54" s="574"/>
      <c r="J54" s="568"/>
      <c r="K54" s="574"/>
    </row>
    <row r="55" spans="1:11" s="542" customFormat="1" ht="15" customHeight="1" x14ac:dyDescent="0.15">
      <c r="A55" s="527" t="s">
        <v>361</v>
      </c>
      <c r="B55" s="528" t="s">
        <v>37</v>
      </c>
      <c r="C55" s="550" t="s">
        <v>361</v>
      </c>
      <c r="D55" s="552" t="s">
        <v>748</v>
      </c>
      <c r="E55" s="530" t="s">
        <v>834</v>
      </c>
      <c r="F55" s="531" t="s">
        <v>361</v>
      </c>
      <c r="G55" s="532" t="s">
        <v>362</v>
      </c>
      <c r="H55" s="539" t="s">
        <v>835</v>
      </c>
      <c r="I55" s="541" t="s">
        <v>331</v>
      </c>
      <c r="J55" s="539" t="s">
        <v>39</v>
      </c>
      <c r="K55" s="541" t="s">
        <v>836</v>
      </c>
    </row>
    <row r="56" spans="1:11" s="542" customFormat="1" ht="15" customHeight="1" x14ac:dyDescent="0.15">
      <c r="A56" s="546" t="s">
        <v>837</v>
      </c>
      <c r="B56" s="547" t="s">
        <v>838</v>
      </c>
      <c r="C56" s="535" t="s">
        <v>837</v>
      </c>
      <c r="D56" s="537" t="s">
        <v>839</v>
      </c>
      <c r="E56" s="553" t="s">
        <v>840</v>
      </c>
      <c r="F56" s="539"/>
      <c r="G56" s="540"/>
      <c r="H56" s="539"/>
      <c r="I56" s="541"/>
      <c r="J56" s="539"/>
      <c r="K56" s="541"/>
    </row>
    <row r="57" spans="1:11" s="542" customFormat="1" ht="15" customHeight="1" x14ac:dyDescent="0.15">
      <c r="A57" s="546" t="s">
        <v>361</v>
      </c>
      <c r="B57" s="547" t="s">
        <v>841</v>
      </c>
      <c r="C57" s="546" t="s">
        <v>361</v>
      </c>
      <c r="D57" s="582" t="s">
        <v>796</v>
      </c>
      <c r="E57" s="553" t="s">
        <v>842</v>
      </c>
      <c r="F57" s="568"/>
      <c r="G57" s="569"/>
      <c r="H57" s="539"/>
      <c r="I57" s="541"/>
      <c r="J57" s="539"/>
      <c r="K57" s="541"/>
    </row>
    <row r="58" spans="1:11" s="542" customFormat="1" ht="15" customHeight="1" x14ac:dyDescent="0.15">
      <c r="A58" s="550" t="s">
        <v>843</v>
      </c>
      <c r="B58" s="551" t="s">
        <v>37</v>
      </c>
      <c r="C58" s="550" t="s">
        <v>364</v>
      </c>
      <c r="D58" s="557" t="s">
        <v>748</v>
      </c>
      <c r="E58" s="558" t="s">
        <v>844</v>
      </c>
      <c r="F58" s="531" t="s">
        <v>364</v>
      </c>
      <c r="G58" s="532" t="s">
        <v>365</v>
      </c>
      <c r="H58" s="539"/>
      <c r="I58" s="541"/>
      <c r="J58" s="539"/>
      <c r="K58" s="541"/>
    </row>
    <row r="59" spans="1:11" s="542" customFormat="1" ht="15" customHeight="1" x14ac:dyDescent="0.15">
      <c r="A59" s="559" t="s">
        <v>843</v>
      </c>
      <c r="B59" s="560" t="s">
        <v>756</v>
      </c>
      <c r="C59" s="559" t="s">
        <v>364</v>
      </c>
      <c r="D59" s="564" t="s">
        <v>757</v>
      </c>
      <c r="E59" s="565" t="s">
        <v>845</v>
      </c>
      <c r="F59" s="539"/>
      <c r="G59" s="540"/>
      <c r="H59" s="539"/>
      <c r="I59" s="541"/>
      <c r="J59" s="539"/>
      <c r="K59" s="541"/>
    </row>
    <row r="60" spans="1:11" s="542" customFormat="1" ht="15" customHeight="1" x14ac:dyDescent="0.15">
      <c r="A60" s="559" t="s">
        <v>364</v>
      </c>
      <c r="B60" s="560" t="s">
        <v>769</v>
      </c>
      <c r="C60" s="559" t="s">
        <v>364</v>
      </c>
      <c r="D60" s="564" t="s">
        <v>770</v>
      </c>
      <c r="E60" s="565" t="s">
        <v>846</v>
      </c>
      <c r="F60" s="539"/>
      <c r="G60" s="540"/>
      <c r="H60" s="539"/>
      <c r="I60" s="541"/>
      <c r="J60" s="539"/>
      <c r="K60" s="541"/>
    </row>
    <row r="61" spans="1:11" s="542" customFormat="1" ht="15" customHeight="1" x14ac:dyDescent="0.15">
      <c r="A61" s="535" t="s">
        <v>364</v>
      </c>
      <c r="B61" s="536" t="s">
        <v>847</v>
      </c>
      <c r="C61" s="535" t="s">
        <v>364</v>
      </c>
      <c r="D61" s="537" t="s">
        <v>848</v>
      </c>
      <c r="E61" s="565" t="s">
        <v>849</v>
      </c>
      <c r="F61" s="539"/>
      <c r="G61" s="540"/>
      <c r="H61" s="539"/>
      <c r="I61" s="541"/>
      <c r="J61" s="539"/>
      <c r="K61" s="541"/>
    </row>
    <row r="62" spans="1:11" s="542" customFormat="1" ht="15" customHeight="1" x14ac:dyDescent="0.15">
      <c r="A62" s="571" t="s">
        <v>364</v>
      </c>
      <c r="B62" s="572" t="s">
        <v>764</v>
      </c>
      <c r="C62" s="571" t="s">
        <v>364</v>
      </c>
      <c r="D62" s="573" t="s">
        <v>765</v>
      </c>
      <c r="E62" s="563" t="s">
        <v>850</v>
      </c>
      <c r="F62" s="568"/>
      <c r="G62" s="569"/>
      <c r="H62" s="568"/>
      <c r="I62" s="574"/>
      <c r="J62" s="568"/>
      <c r="K62" s="574"/>
    </row>
    <row r="63" spans="1:11" s="542" customFormat="1" ht="15" customHeight="1" x14ac:dyDescent="0.15">
      <c r="A63" s="550" t="s">
        <v>851</v>
      </c>
      <c r="B63" s="551" t="s">
        <v>37</v>
      </c>
      <c r="C63" s="550" t="s">
        <v>367</v>
      </c>
      <c r="D63" s="552" t="s">
        <v>748</v>
      </c>
      <c r="E63" s="530" t="s">
        <v>852</v>
      </c>
      <c r="F63" s="531" t="s">
        <v>367</v>
      </c>
      <c r="G63" s="532" t="s">
        <v>368</v>
      </c>
      <c r="H63" s="583" t="s">
        <v>853</v>
      </c>
      <c r="I63" s="533" t="s">
        <v>854</v>
      </c>
      <c r="J63" s="583" t="s">
        <v>855</v>
      </c>
      <c r="K63" s="533" t="s">
        <v>856</v>
      </c>
    </row>
    <row r="64" spans="1:11" s="542" customFormat="1" ht="15" customHeight="1" x14ac:dyDescent="0.15">
      <c r="A64" s="535" t="s">
        <v>367</v>
      </c>
      <c r="B64" s="536" t="s">
        <v>756</v>
      </c>
      <c r="C64" s="535" t="s">
        <v>367</v>
      </c>
      <c r="D64" s="537" t="s">
        <v>757</v>
      </c>
      <c r="E64" s="553" t="s">
        <v>857</v>
      </c>
      <c r="F64" s="539"/>
      <c r="G64" s="540"/>
      <c r="H64" s="539"/>
      <c r="I64" s="541"/>
      <c r="J64" s="539"/>
      <c r="K64" s="541"/>
    </row>
    <row r="65" spans="1:11" s="542" customFormat="1" ht="15" customHeight="1" x14ac:dyDescent="0.15">
      <c r="A65" s="550" t="s">
        <v>858</v>
      </c>
      <c r="B65" s="551" t="s">
        <v>37</v>
      </c>
      <c r="C65" s="550" t="s">
        <v>370</v>
      </c>
      <c r="D65" s="557" t="s">
        <v>748</v>
      </c>
      <c r="E65" s="558" t="s">
        <v>859</v>
      </c>
      <c r="F65" s="531" t="s">
        <v>370</v>
      </c>
      <c r="G65" s="532" t="s">
        <v>371</v>
      </c>
      <c r="H65" s="539"/>
      <c r="I65" s="541"/>
      <c r="J65" s="539"/>
      <c r="K65" s="541"/>
    </row>
    <row r="66" spans="1:11" s="542" customFormat="1" ht="15" customHeight="1" x14ac:dyDescent="0.15">
      <c r="A66" s="559" t="s">
        <v>370</v>
      </c>
      <c r="B66" s="560" t="s">
        <v>756</v>
      </c>
      <c r="C66" s="559" t="s">
        <v>370</v>
      </c>
      <c r="D66" s="564" t="s">
        <v>757</v>
      </c>
      <c r="E66" s="565" t="s">
        <v>860</v>
      </c>
      <c r="F66" s="539"/>
      <c r="G66" s="540"/>
      <c r="H66" s="539"/>
      <c r="I66" s="541"/>
      <c r="J66" s="539"/>
      <c r="K66" s="541"/>
    </row>
    <row r="67" spans="1:11" s="542" customFormat="1" ht="15" customHeight="1" x14ac:dyDescent="0.15">
      <c r="A67" s="548" t="s">
        <v>370</v>
      </c>
      <c r="B67" s="566" t="s">
        <v>769</v>
      </c>
      <c r="C67" s="548" t="s">
        <v>370</v>
      </c>
      <c r="D67" s="562" t="s">
        <v>770</v>
      </c>
      <c r="E67" s="563" t="s">
        <v>861</v>
      </c>
      <c r="F67" s="568"/>
      <c r="G67" s="569"/>
      <c r="H67" s="539"/>
      <c r="I67" s="541"/>
      <c r="J67" s="539"/>
      <c r="K67" s="541"/>
    </row>
    <row r="68" spans="1:11" s="542" customFormat="1" ht="15" customHeight="1" x14ac:dyDescent="0.15">
      <c r="A68" s="548" t="s">
        <v>862</v>
      </c>
      <c r="B68" s="566" t="s">
        <v>37</v>
      </c>
      <c r="C68" s="548" t="s">
        <v>862</v>
      </c>
      <c r="D68" s="562" t="s">
        <v>748</v>
      </c>
      <c r="E68" s="567" t="s">
        <v>863</v>
      </c>
      <c r="F68" s="555" t="s">
        <v>373</v>
      </c>
      <c r="G68" s="556" t="s">
        <v>374</v>
      </c>
      <c r="H68" s="539"/>
      <c r="I68" s="541"/>
      <c r="J68" s="539"/>
      <c r="K68" s="541"/>
    </row>
    <row r="69" spans="1:11" s="542" customFormat="1" ht="15" customHeight="1" x14ac:dyDescent="0.15">
      <c r="A69" s="535" t="s">
        <v>864</v>
      </c>
      <c r="B69" s="536" t="s">
        <v>37</v>
      </c>
      <c r="C69" s="535" t="s">
        <v>376</v>
      </c>
      <c r="D69" s="537" t="s">
        <v>748</v>
      </c>
      <c r="E69" s="538" t="s">
        <v>865</v>
      </c>
      <c r="F69" s="531" t="s">
        <v>376</v>
      </c>
      <c r="G69" s="532" t="s">
        <v>377</v>
      </c>
      <c r="H69" s="539"/>
      <c r="I69" s="541"/>
      <c r="J69" s="539"/>
      <c r="K69" s="541"/>
    </row>
    <row r="70" spans="1:11" s="542" customFormat="1" ht="15" customHeight="1" x14ac:dyDescent="0.15">
      <c r="A70" s="559" t="s">
        <v>376</v>
      </c>
      <c r="B70" s="560" t="s">
        <v>756</v>
      </c>
      <c r="C70" s="559" t="s">
        <v>864</v>
      </c>
      <c r="D70" s="564" t="s">
        <v>757</v>
      </c>
      <c r="E70" s="565" t="s">
        <v>866</v>
      </c>
      <c r="F70" s="539"/>
      <c r="G70" s="540"/>
      <c r="H70" s="539"/>
      <c r="I70" s="541"/>
      <c r="J70" s="539"/>
      <c r="K70" s="541"/>
    </row>
    <row r="71" spans="1:11" s="542" customFormat="1" ht="15" customHeight="1" x14ac:dyDescent="0.15">
      <c r="A71" s="559" t="s">
        <v>376</v>
      </c>
      <c r="B71" s="560" t="s">
        <v>769</v>
      </c>
      <c r="C71" s="559" t="s">
        <v>864</v>
      </c>
      <c r="D71" s="564" t="s">
        <v>770</v>
      </c>
      <c r="E71" s="565" t="s">
        <v>867</v>
      </c>
      <c r="F71" s="539"/>
      <c r="G71" s="540"/>
      <c r="H71" s="539"/>
      <c r="I71" s="541"/>
      <c r="J71" s="539"/>
      <c r="K71" s="541"/>
    </row>
    <row r="72" spans="1:11" s="542" customFormat="1" ht="15" customHeight="1" x14ac:dyDescent="0.15">
      <c r="A72" s="535" t="s">
        <v>376</v>
      </c>
      <c r="B72" s="536" t="s">
        <v>847</v>
      </c>
      <c r="C72" s="535"/>
      <c r="D72" s="537"/>
      <c r="E72" s="553" t="s">
        <v>868</v>
      </c>
      <c r="F72" s="539"/>
      <c r="G72" s="540"/>
      <c r="H72" s="539"/>
      <c r="I72" s="541"/>
      <c r="J72" s="539"/>
      <c r="K72" s="541"/>
    </row>
    <row r="73" spans="1:11" s="542" customFormat="1" ht="15" customHeight="1" x14ac:dyDescent="0.15">
      <c r="A73" s="535"/>
      <c r="B73" s="536"/>
      <c r="C73" s="535" t="s">
        <v>376</v>
      </c>
      <c r="D73" s="537" t="s">
        <v>848</v>
      </c>
      <c r="E73" s="538" t="s">
        <v>869</v>
      </c>
      <c r="F73" s="539"/>
      <c r="G73" s="540"/>
      <c r="H73" s="539"/>
      <c r="I73" s="541"/>
      <c r="J73" s="539"/>
      <c r="K73" s="541"/>
    </row>
    <row r="74" spans="1:11" s="542" customFormat="1" ht="15" customHeight="1" x14ac:dyDescent="0.15">
      <c r="A74" s="535"/>
      <c r="B74" s="536"/>
      <c r="C74" s="535" t="s">
        <v>376</v>
      </c>
      <c r="D74" s="537" t="s">
        <v>870</v>
      </c>
      <c r="E74" s="538" t="s">
        <v>871</v>
      </c>
      <c r="F74" s="539"/>
      <c r="G74" s="540"/>
      <c r="H74" s="539"/>
      <c r="I74" s="541"/>
      <c r="J74" s="539"/>
      <c r="K74" s="541"/>
    </row>
    <row r="75" spans="1:11" s="542" customFormat="1" ht="15" customHeight="1" x14ac:dyDescent="0.15">
      <c r="A75" s="535"/>
      <c r="B75" s="536"/>
      <c r="C75" s="535" t="s">
        <v>376</v>
      </c>
      <c r="D75" s="537" t="s">
        <v>872</v>
      </c>
      <c r="E75" s="538" t="s">
        <v>873</v>
      </c>
      <c r="F75" s="539"/>
      <c r="G75" s="540"/>
      <c r="H75" s="539"/>
      <c r="I75" s="541"/>
      <c r="J75" s="539"/>
      <c r="K75" s="541"/>
    </row>
    <row r="76" spans="1:11" s="542" customFormat="1" ht="15" customHeight="1" x14ac:dyDescent="0.15">
      <c r="A76" s="543"/>
      <c r="B76" s="570"/>
      <c r="C76" s="543" t="s">
        <v>376</v>
      </c>
      <c r="D76" s="544" t="s">
        <v>874</v>
      </c>
      <c r="E76" s="538" t="s">
        <v>875</v>
      </c>
      <c r="F76" s="539"/>
      <c r="G76" s="540"/>
      <c r="H76" s="539"/>
      <c r="I76" s="541"/>
      <c r="J76" s="539"/>
      <c r="K76" s="541"/>
    </row>
    <row r="77" spans="1:11" s="542" customFormat="1" ht="15" customHeight="1" x14ac:dyDescent="0.15">
      <c r="A77" s="548" t="s">
        <v>376</v>
      </c>
      <c r="B77" s="566" t="s">
        <v>876</v>
      </c>
      <c r="C77" s="548" t="s">
        <v>376</v>
      </c>
      <c r="D77" s="562" t="s">
        <v>877</v>
      </c>
      <c r="E77" s="563" t="s">
        <v>878</v>
      </c>
      <c r="F77" s="568"/>
      <c r="G77" s="569"/>
      <c r="H77" s="539"/>
      <c r="I77" s="541"/>
      <c r="J77" s="539"/>
      <c r="K77" s="541"/>
    </row>
    <row r="78" spans="1:11" s="542" customFormat="1" ht="15" customHeight="1" x14ac:dyDescent="0.15">
      <c r="A78" s="550" t="s">
        <v>379</v>
      </c>
      <c r="B78" s="551" t="s">
        <v>37</v>
      </c>
      <c r="C78" s="550" t="s">
        <v>379</v>
      </c>
      <c r="D78" s="557" t="s">
        <v>748</v>
      </c>
      <c r="E78" s="558" t="s">
        <v>879</v>
      </c>
      <c r="F78" s="539" t="s">
        <v>379</v>
      </c>
      <c r="G78" s="540" t="s">
        <v>380</v>
      </c>
      <c r="H78" s="539"/>
      <c r="I78" s="541"/>
      <c r="J78" s="539"/>
      <c r="K78" s="541"/>
    </row>
    <row r="79" spans="1:11" s="542" customFormat="1" ht="15" customHeight="1" x14ac:dyDescent="0.15">
      <c r="A79" s="559" t="s">
        <v>379</v>
      </c>
      <c r="B79" s="560" t="s">
        <v>756</v>
      </c>
      <c r="C79" s="559" t="s">
        <v>379</v>
      </c>
      <c r="D79" s="564" t="s">
        <v>757</v>
      </c>
      <c r="E79" s="565" t="s">
        <v>880</v>
      </c>
      <c r="F79" s="539"/>
      <c r="G79" s="540"/>
      <c r="H79" s="539"/>
      <c r="I79" s="541"/>
      <c r="J79" s="539"/>
      <c r="K79" s="541"/>
    </row>
    <row r="80" spans="1:11" s="542" customFormat="1" ht="15" customHeight="1" x14ac:dyDescent="0.15">
      <c r="A80" s="559" t="s">
        <v>379</v>
      </c>
      <c r="B80" s="560" t="s">
        <v>769</v>
      </c>
      <c r="C80" s="559" t="s">
        <v>379</v>
      </c>
      <c r="D80" s="564" t="s">
        <v>770</v>
      </c>
      <c r="E80" s="565" t="s">
        <v>881</v>
      </c>
      <c r="F80" s="539"/>
      <c r="G80" s="540"/>
      <c r="H80" s="539"/>
      <c r="I80" s="541"/>
      <c r="J80" s="539"/>
      <c r="K80" s="541"/>
    </row>
    <row r="81" spans="1:11" s="542" customFormat="1" ht="15" customHeight="1" x14ac:dyDescent="0.15">
      <c r="A81" s="548" t="s">
        <v>379</v>
      </c>
      <c r="B81" s="566" t="s">
        <v>764</v>
      </c>
      <c r="C81" s="548" t="s">
        <v>379</v>
      </c>
      <c r="D81" s="562" t="s">
        <v>765</v>
      </c>
      <c r="E81" s="563" t="s">
        <v>380</v>
      </c>
      <c r="F81" s="539"/>
      <c r="G81" s="540"/>
      <c r="H81" s="539"/>
      <c r="I81" s="541"/>
      <c r="J81" s="539"/>
      <c r="K81" s="541"/>
    </row>
    <row r="82" spans="1:11" s="542" customFormat="1" ht="15" customHeight="1" x14ac:dyDescent="0.15">
      <c r="A82" s="550" t="s">
        <v>382</v>
      </c>
      <c r="B82" s="551" t="s">
        <v>37</v>
      </c>
      <c r="C82" s="550" t="s">
        <v>382</v>
      </c>
      <c r="D82" s="557" t="s">
        <v>748</v>
      </c>
      <c r="E82" s="558" t="s">
        <v>882</v>
      </c>
      <c r="F82" s="531" t="s">
        <v>382</v>
      </c>
      <c r="G82" s="532" t="s">
        <v>383</v>
      </c>
      <c r="H82" s="531" t="s">
        <v>883</v>
      </c>
      <c r="I82" s="533" t="s">
        <v>335</v>
      </c>
      <c r="J82" s="539"/>
      <c r="K82" s="541"/>
    </row>
    <row r="83" spans="1:11" s="542" customFormat="1" ht="15" customHeight="1" x14ac:dyDescent="0.15">
      <c r="A83" s="535" t="s">
        <v>382</v>
      </c>
      <c r="B83" s="536" t="s">
        <v>756</v>
      </c>
      <c r="C83" s="535" t="s">
        <v>382</v>
      </c>
      <c r="D83" s="537" t="s">
        <v>757</v>
      </c>
      <c r="E83" s="565" t="s">
        <v>884</v>
      </c>
      <c r="F83" s="539"/>
      <c r="G83" s="540"/>
      <c r="H83" s="539"/>
      <c r="I83" s="541"/>
      <c r="J83" s="539"/>
      <c r="K83" s="541"/>
    </row>
    <row r="84" spans="1:11" s="542" customFormat="1" ht="15" customHeight="1" x14ac:dyDescent="0.15">
      <c r="A84" s="559" t="s">
        <v>382</v>
      </c>
      <c r="B84" s="560" t="s">
        <v>885</v>
      </c>
      <c r="C84" s="559" t="s">
        <v>382</v>
      </c>
      <c r="D84" s="564" t="s">
        <v>886</v>
      </c>
      <c r="E84" s="565" t="s">
        <v>887</v>
      </c>
      <c r="F84" s="539"/>
      <c r="G84" s="540"/>
      <c r="H84" s="539"/>
      <c r="I84" s="541"/>
      <c r="J84" s="539"/>
      <c r="K84" s="541"/>
    </row>
    <row r="85" spans="1:11" s="542" customFormat="1" ht="15" customHeight="1" x14ac:dyDescent="0.15">
      <c r="A85" s="548" t="s">
        <v>382</v>
      </c>
      <c r="B85" s="566" t="s">
        <v>764</v>
      </c>
      <c r="C85" s="548" t="s">
        <v>382</v>
      </c>
      <c r="D85" s="562" t="s">
        <v>765</v>
      </c>
      <c r="E85" s="563" t="s">
        <v>888</v>
      </c>
      <c r="F85" s="568"/>
      <c r="G85" s="569"/>
      <c r="H85" s="539"/>
      <c r="I85" s="541"/>
      <c r="J85" s="539"/>
      <c r="K85" s="541"/>
    </row>
    <row r="86" spans="1:11" s="542" customFormat="1" ht="15" customHeight="1" x14ac:dyDescent="0.15">
      <c r="A86" s="550" t="s">
        <v>385</v>
      </c>
      <c r="B86" s="551" t="s">
        <v>37</v>
      </c>
      <c r="C86" s="550" t="s">
        <v>385</v>
      </c>
      <c r="D86" s="557" t="s">
        <v>748</v>
      </c>
      <c r="E86" s="558" t="s">
        <v>889</v>
      </c>
      <c r="F86" s="531" t="s">
        <v>385</v>
      </c>
      <c r="G86" s="532" t="s">
        <v>386</v>
      </c>
      <c r="H86" s="539"/>
      <c r="I86" s="541"/>
      <c r="J86" s="539"/>
      <c r="K86" s="541"/>
    </row>
    <row r="87" spans="1:11" s="542" customFormat="1" ht="15" customHeight="1" x14ac:dyDescent="0.15">
      <c r="A87" s="559" t="s">
        <v>385</v>
      </c>
      <c r="B87" s="560" t="s">
        <v>756</v>
      </c>
      <c r="C87" s="559" t="s">
        <v>385</v>
      </c>
      <c r="D87" s="564" t="s">
        <v>785</v>
      </c>
      <c r="E87" s="565" t="s">
        <v>890</v>
      </c>
      <c r="F87" s="539"/>
      <c r="G87" s="540"/>
      <c r="H87" s="539"/>
      <c r="I87" s="541"/>
      <c r="J87" s="539"/>
      <c r="K87" s="541"/>
    </row>
    <row r="88" spans="1:11" s="542" customFormat="1" ht="15" customHeight="1" x14ac:dyDescent="0.15">
      <c r="A88" s="548" t="s">
        <v>385</v>
      </c>
      <c r="B88" s="566" t="s">
        <v>769</v>
      </c>
      <c r="C88" s="548" t="s">
        <v>385</v>
      </c>
      <c r="D88" s="562" t="s">
        <v>770</v>
      </c>
      <c r="E88" s="563" t="s">
        <v>891</v>
      </c>
      <c r="F88" s="568"/>
      <c r="G88" s="569"/>
      <c r="H88" s="568"/>
      <c r="I88" s="574"/>
      <c r="J88" s="539"/>
      <c r="K88" s="541"/>
    </row>
    <row r="89" spans="1:11" s="542" customFormat="1" ht="15" customHeight="1" x14ac:dyDescent="0.15">
      <c r="A89" s="550" t="s">
        <v>388</v>
      </c>
      <c r="B89" s="551" t="s">
        <v>37</v>
      </c>
      <c r="C89" s="550" t="s">
        <v>388</v>
      </c>
      <c r="D89" s="557" t="s">
        <v>748</v>
      </c>
      <c r="E89" s="558" t="s">
        <v>892</v>
      </c>
      <c r="F89" s="531" t="s">
        <v>388</v>
      </c>
      <c r="G89" s="865" t="s">
        <v>339</v>
      </c>
      <c r="H89" s="539" t="s">
        <v>893</v>
      </c>
      <c r="I89" s="865" t="s">
        <v>339</v>
      </c>
      <c r="J89" s="539"/>
      <c r="K89" s="541"/>
    </row>
    <row r="90" spans="1:11" s="542" customFormat="1" ht="15" customHeight="1" x14ac:dyDescent="0.15">
      <c r="A90" s="548" t="s">
        <v>388</v>
      </c>
      <c r="B90" s="566" t="s">
        <v>756</v>
      </c>
      <c r="C90" s="548" t="s">
        <v>388</v>
      </c>
      <c r="D90" s="562" t="s">
        <v>757</v>
      </c>
      <c r="E90" s="563" t="s">
        <v>894</v>
      </c>
      <c r="F90" s="568"/>
      <c r="G90" s="866"/>
      <c r="H90" s="539"/>
      <c r="I90" s="867"/>
      <c r="J90" s="539"/>
      <c r="K90" s="541"/>
    </row>
    <row r="91" spans="1:11" s="542" customFormat="1" ht="15" customHeight="1" x14ac:dyDescent="0.15">
      <c r="A91" s="575" t="s">
        <v>390</v>
      </c>
      <c r="B91" s="576" t="s">
        <v>37</v>
      </c>
      <c r="C91" s="575" t="s">
        <v>390</v>
      </c>
      <c r="D91" s="577" t="s">
        <v>748</v>
      </c>
      <c r="E91" s="538" t="s">
        <v>343</v>
      </c>
      <c r="F91" s="555" t="s">
        <v>390</v>
      </c>
      <c r="G91" s="556" t="s">
        <v>343</v>
      </c>
      <c r="H91" s="555" t="s">
        <v>895</v>
      </c>
      <c r="I91" s="584" t="s">
        <v>343</v>
      </c>
      <c r="J91" s="539"/>
      <c r="K91" s="541"/>
    </row>
    <row r="92" spans="1:11" s="542" customFormat="1" ht="15" customHeight="1" x14ac:dyDescent="0.15">
      <c r="A92" s="548" t="s">
        <v>896</v>
      </c>
      <c r="B92" s="566" t="s">
        <v>37</v>
      </c>
      <c r="C92" s="548" t="s">
        <v>392</v>
      </c>
      <c r="D92" s="562" t="s">
        <v>748</v>
      </c>
      <c r="E92" s="578" t="s">
        <v>897</v>
      </c>
      <c r="F92" s="555" t="s">
        <v>392</v>
      </c>
      <c r="G92" s="556" t="s">
        <v>898</v>
      </c>
      <c r="H92" s="531" t="s">
        <v>899</v>
      </c>
      <c r="I92" s="533" t="s">
        <v>347</v>
      </c>
      <c r="J92" s="531" t="s">
        <v>40</v>
      </c>
      <c r="K92" s="533" t="s">
        <v>88</v>
      </c>
    </row>
    <row r="93" spans="1:11" s="542" customFormat="1" ht="15" customHeight="1" x14ac:dyDescent="0.15">
      <c r="A93" s="550" t="s">
        <v>395</v>
      </c>
      <c r="B93" s="551" t="s">
        <v>37</v>
      </c>
      <c r="C93" s="550" t="s">
        <v>395</v>
      </c>
      <c r="D93" s="557" t="s">
        <v>748</v>
      </c>
      <c r="E93" s="558" t="s">
        <v>900</v>
      </c>
      <c r="F93" s="531" t="s">
        <v>395</v>
      </c>
      <c r="G93" s="532" t="s">
        <v>396</v>
      </c>
      <c r="H93" s="539"/>
      <c r="I93" s="541"/>
      <c r="J93" s="539"/>
      <c r="K93" s="541"/>
    </row>
    <row r="94" spans="1:11" s="542" customFormat="1" ht="15" customHeight="1" x14ac:dyDescent="0.15">
      <c r="A94" s="559" t="s">
        <v>395</v>
      </c>
      <c r="B94" s="560" t="s">
        <v>756</v>
      </c>
      <c r="C94" s="559" t="s">
        <v>395</v>
      </c>
      <c r="D94" s="564" t="s">
        <v>757</v>
      </c>
      <c r="E94" s="565" t="s">
        <v>901</v>
      </c>
      <c r="F94" s="539"/>
      <c r="G94" s="540"/>
      <c r="H94" s="539"/>
      <c r="I94" s="541"/>
      <c r="J94" s="539"/>
      <c r="K94" s="541"/>
    </row>
    <row r="95" spans="1:11" s="542" customFormat="1" ht="15" customHeight="1" x14ac:dyDescent="0.15">
      <c r="A95" s="548" t="s">
        <v>395</v>
      </c>
      <c r="B95" s="566" t="s">
        <v>841</v>
      </c>
      <c r="C95" s="548" t="s">
        <v>395</v>
      </c>
      <c r="D95" s="562" t="s">
        <v>796</v>
      </c>
      <c r="E95" s="563" t="s">
        <v>902</v>
      </c>
      <c r="F95" s="568"/>
      <c r="G95" s="569"/>
      <c r="H95" s="539"/>
      <c r="I95" s="541"/>
      <c r="J95" s="539"/>
      <c r="K95" s="541"/>
    </row>
    <row r="96" spans="1:11" s="542" customFormat="1" ht="15" customHeight="1" x14ac:dyDescent="0.15">
      <c r="A96" s="575" t="s">
        <v>398</v>
      </c>
      <c r="B96" s="576" t="s">
        <v>37</v>
      </c>
      <c r="C96" s="575" t="s">
        <v>398</v>
      </c>
      <c r="D96" s="577" t="s">
        <v>748</v>
      </c>
      <c r="E96" s="578" t="s">
        <v>399</v>
      </c>
      <c r="F96" s="555" t="s">
        <v>398</v>
      </c>
      <c r="G96" s="556" t="s">
        <v>399</v>
      </c>
      <c r="H96" s="539"/>
      <c r="I96" s="541"/>
      <c r="J96" s="539"/>
      <c r="K96" s="541"/>
    </row>
    <row r="97" spans="1:11" s="542" customFormat="1" ht="15" customHeight="1" x14ac:dyDescent="0.15">
      <c r="A97" s="575" t="s">
        <v>401</v>
      </c>
      <c r="B97" s="576" t="s">
        <v>37</v>
      </c>
      <c r="C97" s="575" t="s">
        <v>401</v>
      </c>
      <c r="D97" s="577" t="s">
        <v>748</v>
      </c>
      <c r="E97" s="578" t="s">
        <v>402</v>
      </c>
      <c r="F97" s="555" t="s">
        <v>401</v>
      </c>
      <c r="G97" s="556" t="s">
        <v>402</v>
      </c>
      <c r="H97" s="539"/>
      <c r="I97" s="541"/>
      <c r="J97" s="539"/>
      <c r="K97" s="541"/>
    </row>
    <row r="98" spans="1:11" s="542" customFormat="1" ht="15" customHeight="1" x14ac:dyDescent="0.15">
      <c r="A98" s="527" t="s">
        <v>903</v>
      </c>
      <c r="B98" s="528" t="s">
        <v>826</v>
      </c>
      <c r="C98" s="527" t="s">
        <v>404</v>
      </c>
      <c r="D98" s="554" t="s">
        <v>765</v>
      </c>
      <c r="E98" s="538" t="s">
        <v>405</v>
      </c>
      <c r="F98" s="531" t="s">
        <v>404</v>
      </c>
      <c r="G98" s="532" t="s">
        <v>405</v>
      </c>
      <c r="H98" s="539"/>
      <c r="I98" s="541"/>
      <c r="J98" s="539"/>
      <c r="K98" s="541"/>
    </row>
    <row r="99" spans="1:11" s="542" customFormat="1" ht="15" customHeight="1" x14ac:dyDescent="0.15">
      <c r="A99" s="550" t="s">
        <v>407</v>
      </c>
      <c r="B99" s="551" t="s">
        <v>37</v>
      </c>
      <c r="C99" s="550" t="s">
        <v>407</v>
      </c>
      <c r="D99" s="557" t="s">
        <v>748</v>
      </c>
      <c r="E99" s="558" t="s">
        <v>904</v>
      </c>
      <c r="F99" s="531" t="s">
        <v>407</v>
      </c>
      <c r="G99" s="532" t="s">
        <v>408</v>
      </c>
      <c r="H99" s="531" t="s">
        <v>905</v>
      </c>
      <c r="I99" s="865" t="s">
        <v>351</v>
      </c>
      <c r="J99" s="539"/>
      <c r="K99" s="541"/>
    </row>
    <row r="100" spans="1:11" s="542" customFormat="1" ht="15" customHeight="1" x14ac:dyDescent="0.15">
      <c r="A100" s="548" t="s">
        <v>407</v>
      </c>
      <c r="B100" s="566" t="s">
        <v>756</v>
      </c>
      <c r="C100" s="548" t="s">
        <v>407</v>
      </c>
      <c r="D100" s="562" t="s">
        <v>839</v>
      </c>
      <c r="E100" s="553" t="s">
        <v>906</v>
      </c>
      <c r="F100" s="568"/>
      <c r="G100" s="569"/>
      <c r="H100" s="539"/>
      <c r="I100" s="868"/>
      <c r="J100" s="539"/>
      <c r="K100" s="541"/>
    </row>
    <row r="101" spans="1:11" s="542" customFormat="1" ht="15" customHeight="1" x14ac:dyDescent="0.15">
      <c r="A101" s="575" t="s">
        <v>410</v>
      </c>
      <c r="B101" s="576" t="s">
        <v>826</v>
      </c>
      <c r="C101" s="575" t="s">
        <v>410</v>
      </c>
      <c r="D101" s="577" t="s">
        <v>907</v>
      </c>
      <c r="E101" s="578" t="s">
        <v>411</v>
      </c>
      <c r="F101" s="555" t="s">
        <v>410</v>
      </c>
      <c r="G101" s="578" t="s">
        <v>411</v>
      </c>
      <c r="H101" s="539"/>
      <c r="I101" s="541"/>
      <c r="J101" s="539"/>
      <c r="K101" s="541"/>
    </row>
    <row r="102" spans="1:11" s="542" customFormat="1" ht="15" customHeight="1" x14ac:dyDescent="0.15">
      <c r="A102" s="550" t="s">
        <v>413</v>
      </c>
      <c r="B102" s="551" t="s">
        <v>37</v>
      </c>
      <c r="C102" s="550" t="s">
        <v>413</v>
      </c>
      <c r="D102" s="557" t="s">
        <v>748</v>
      </c>
      <c r="E102" s="545" t="s">
        <v>908</v>
      </c>
      <c r="F102" s="531" t="s">
        <v>413</v>
      </c>
      <c r="G102" s="532" t="s">
        <v>414</v>
      </c>
      <c r="H102" s="539"/>
      <c r="I102" s="541"/>
      <c r="J102" s="539"/>
      <c r="K102" s="541"/>
    </row>
    <row r="103" spans="1:11" s="542" customFormat="1" ht="15" customHeight="1" x14ac:dyDescent="0.15">
      <c r="A103" s="559" t="s">
        <v>909</v>
      </c>
      <c r="B103" s="560" t="s">
        <v>756</v>
      </c>
      <c r="C103" s="559" t="s">
        <v>909</v>
      </c>
      <c r="D103" s="564" t="s">
        <v>757</v>
      </c>
      <c r="E103" s="565" t="s">
        <v>910</v>
      </c>
      <c r="F103" s="539"/>
      <c r="G103" s="540"/>
      <c r="H103" s="539"/>
      <c r="I103" s="541"/>
      <c r="J103" s="539"/>
      <c r="K103" s="541"/>
    </row>
    <row r="104" spans="1:11" s="542" customFormat="1" ht="15" customHeight="1" x14ac:dyDescent="0.15">
      <c r="A104" s="546" t="s">
        <v>909</v>
      </c>
      <c r="B104" s="547" t="s">
        <v>826</v>
      </c>
      <c r="C104" s="546" t="s">
        <v>413</v>
      </c>
      <c r="D104" s="582" t="s">
        <v>765</v>
      </c>
      <c r="E104" s="553" t="s">
        <v>414</v>
      </c>
      <c r="F104" s="539"/>
      <c r="G104" s="540"/>
      <c r="H104" s="539"/>
      <c r="I104" s="541"/>
      <c r="J104" s="539"/>
      <c r="K104" s="541"/>
    </row>
    <row r="105" spans="1:11" s="542" customFormat="1" ht="15" customHeight="1" x14ac:dyDescent="0.15">
      <c r="A105" s="550" t="s">
        <v>416</v>
      </c>
      <c r="B105" s="551" t="s">
        <v>37</v>
      </c>
      <c r="C105" s="550" t="s">
        <v>416</v>
      </c>
      <c r="D105" s="557" t="s">
        <v>748</v>
      </c>
      <c r="E105" s="558" t="s">
        <v>911</v>
      </c>
      <c r="F105" s="531" t="s">
        <v>416</v>
      </c>
      <c r="G105" s="532" t="s">
        <v>417</v>
      </c>
      <c r="H105" s="531" t="s">
        <v>912</v>
      </c>
      <c r="I105" s="533" t="s">
        <v>354</v>
      </c>
      <c r="J105" s="531" t="s">
        <v>41</v>
      </c>
      <c r="K105" s="533" t="s">
        <v>89</v>
      </c>
    </row>
    <row r="106" spans="1:11" s="542" customFormat="1" ht="15" customHeight="1" x14ac:dyDescent="0.15">
      <c r="A106" s="559" t="s">
        <v>416</v>
      </c>
      <c r="B106" s="560" t="s">
        <v>756</v>
      </c>
      <c r="C106" s="559" t="s">
        <v>416</v>
      </c>
      <c r="D106" s="564" t="s">
        <v>757</v>
      </c>
      <c r="E106" s="565" t="s">
        <v>913</v>
      </c>
      <c r="F106" s="539"/>
      <c r="G106" s="540"/>
      <c r="H106" s="539"/>
      <c r="I106" s="541"/>
      <c r="J106" s="539"/>
      <c r="K106" s="541"/>
    </row>
    <row r="107" spans="1:11" s="542" customFormat="1" ht="15" customHeight="1" x14ac:dyDescent="0.15">
      <c r="A107" s="548" t="s">
        <v>416</v>
      </c>
      <c r="B107" s="566" t="s">
        <v>769</v>
      </c>
      <c r="C107" s="548" t="s">
        <v>416</v>
      </c>
      <c r="D107" s="562" t="s">
        <v>770</v>
      </c>
      <c r="E107" s="563" t="s">
        <v>914</v>
      </c>
      <c r="F107" s="568"/>
      <c r="G107" s="569"/>
      <c r="H107" s="539"/>
      <c r="I107" s="541"/>
      <c r="J107" s="539"/>
      <c r="K107" s="541"/>
    </row>
    <row r="108" spans="1:11" s="542" customFormat="1" ht="15" customHeight="1" x14ac:dyDescent="0.15">
      <c r="A108" s="535" t="s">
        <v>419</v>
      </c>
      <c r="B108" s="536" t="s">
        <v>764</v>
      </c>
      <c r="C108" s="535" t="s">
        <v>419</v>
      </c>
      <c r="D108" s="537" t="s">
        <v>765</v>
      </c>
      <c r="E108" s="538" t="s">
        <v>420</v>
      </c>
      <c r="F108" s="539" t="s">
        <v>419</v>
      </c>
      <c r="G108" s="540" t="s">
        <v>420</v>
      </c>
      <c r="H108" s="585"/>
      <c r="I108" s="574"/>
      <c r="J108" s="539"/>
      <c r="K108" s="541"/>
    </row>
    <row r="109" spans="1:11" s="542" customFormat="1" ht="15" customHeight="1" x14ac:dyDescent="0.15">
      <c r="A109" s="550" t="s">
        <v>915</v>
      </c>
      <c r="B109" s="551" t="s">
        <v>37</v>
      </c>
      <c r="C109" s="550" t="s">
        <v>915</v>
      </c>
      <c r="D109" s="557" t="s">
        <v>751</v>
      </c>
      <c r="E109" s="558" t="s">
        <v>916</v>
      </c>
      <c r="F109" s="531" t="s">
        <v>422</v>
      </c>
      <c r="G109" s="532" t="s">
        <v>357</v>
      </c>
      <c r="H109" s="539" t="s">
        <v>917</v>
      </c>
      <c r="I109" s="541" t="s">
        <v>357</v>
      </c>
      <c r="J109" s="539"/>
      <c r="K109" s="541"/>
    </row>
    <row r="110" spans="1:11" s="542" customFormat="1" ht="15" customHeight="1" x14ac:dyDescent="0.15">
      <c r="A110" s="559" t="s">
        <v>915</v>
      </c>
      <c r="B110" s="560" t="s">
        <v>838</v>
      </c>
      <c r="C110" s="559" t="s">
        <v>915</v>
      </c>
      <c r="D110" s="564" t="s">
        <v>839</v>
      </c>
      <c r="E110" s="565" t="s">
        <v>918</v>
      </c>
      <c r="F110" s="539"/>
      <c r="G110" s="540"/>
      <c r="H110" s="539"/>
      <c r="I110" s="541"/>
      <c r="J110" s="539"/>
      <c r="K110" s="541"/>
    </row>
    <row r="111" spans="1:11" s="542" customFormat="1" ht="15" customHeight="1" x14ac:dyDescent="0.15">
      <c r="A111" s="543" t="s">
        <v>915</v>
      </c>
      <c r="B111" s="570" t="s">
        <v>885</v>
      </c>
      <c r="C111" s="543" t="s">
        <v>915</v>
      </c>
      <c r="D111" s="544" t="s">
        <v>886</v>
      </c>
      <c r="E111" s="565" t="s">
        <v>919</v>
      </c>
      <c r="F111" s="539"/>
      <c r="G111" s="540"/>
      <c r="H111" s="539"/>
      <c r="I111" s="541"/>
      <c r="J111" s="539"/>
      <c r="K111" s="541"/>
    </row>
    <row r="112" spans="1:11" s="542" customFormat="1" ht="15" customHeight="1" x14ac:dyDescent="0.15">
      <c r="A112" s="548" t="s">
        <v>915</v>
      </c>
      <c r="B112" s="566" t="s">
        <v>826</v>
      </c>
      <c r="C112" s="548" t="s">
        <v>915</v>
      </c>
      <c r="D112" s="562" t="s">
        <v>907</v>
      </c>
      <c r="E112" s="563" t="s">
        <v>920</v>
      </c>
      <c r="F112" s="568"/>
      <c r="G112" s="569"/>
      <c r="H112" s="539"/>
      <c r="I112" s="541"/>
      <c r="J112" s="539"/>
      <c r="K112" s="541"/>
    </row>
    <row r="113" spans="1:11" s="542" customFormat="1" ht="15" customHeight="1" x14ac:dyDescent="0.15">
      <c r="A113" s="550" t="s">
        <v>921</v>
      </c>
      <c r="B113" s="551" t="s">
        <v>37</v>
      </c>
      <c r="C113" s="550" t="s">
        <v>921</v>
      </c>
      <c r="D113" s="557" t="s">
        <v>748</v>
      </c>
      <c r="E113" s="558" t="s">
        <v>425</v>
      </c>
      <c r="F113" s="531" t="s">
        <v>424</v>
      </c>
      <c r="G113" s="532" t="s">
        <v>425</v>
      </c>
      <c r="H113" s="531" t="s">
        <v>922</v>
      </c>
      <c r="I113" s="865" t="s">
        <v>360</v>
      </c>
      <c r="J113" s="539"/>
      <c r="K113" s="541"/>
    </row>
    <row r="114" spans="1:11" s="542" customFormat="1" ht="15" customHeight="1" x14ac:dyDescent="0.15">
      <c r="A114" s="548"/>
      <c r="B114" s="566"/>
      <c r="C114" s="548" t="s">
        <v>921</v>
      </c>
      <c r="D114" s="562" t="s">
        <v>923</v>
      </c>
      <c r="E114" s="567" t="s">
        <v>924</v>
      </c>
      <c r="F114" s="568"/>
      <c r="G114" s="569"/>
      <c r="H114" s="539"/>
      <c r="I114" s="868"/>
      <c r="J114" s="539"/>
      <c r="K114" s="541"/>
    </row>
    <row r="115" spans="1:11" s="542" customFormat="1" ht="15" customHeight="1" x14ac:dyDescent="0.15">
      <c r="A115" s="550" t="s">
        <v>925</v>
      </c>
      <c r="B115" s="551" t="s">
        <v>37</v>
      </c>
      <c r="C115" s="550" t="s">
        <v>925</v>
      </c>
      <c r="D115" s="557" t="s">
        <v>748</v>
      </c>
      <c r="E115" s="558" t="s">
        <v>926</v>
      </c>
      <c r="F115" s="531" t="s">
        <v>427</v>
      </c>
      <c r="G115" s="532" t="s">
        <v>428</v>
      </c>
      <c r="H115" s="539"/>
      <c r="I115" s="541"/>
      <c r="J115" s="539"/>
      <c r="K115" s="541"/>
    </row>
    <row r="116" spans="1:11" s="542" customFormat="1" ht="15" customHeight="1" x14ac:dyDescent="0.15">
      <c r="A116" s="548" t="s">
        <v>925</v>
      </c>
      <c r="B116" s="566" t="s">
        <v>756</v>
      </c>
      <c r="C116" s="548" t="s">
        <v>925</v>
      </c>
      <c r="D116" s="562" t="s">
        <v>757</v>
      </c>
      <c r="E116" s="563" t="s">
        <v>927</v>
      </c>
      <c r="F116" s="539"/>
      <c r="G116" s="540"/>
      <c r="H116" s="539"/>
      <c r="I116" s="541"/>
      <c r="J116" s="539"/>
      <c r="K116" s="541"/>
    </row>
    <row r="117" spans="1:11" s="542" customFormat="1" ht="15" customHeight="1" x14ac:dyDescent="0.15">
      <c r="A117" s="550" t="s">
        <v>928</v>
      </c>
      <c r="B117" s="551" t="s">
        <v>37</v>
      </c>
      <c r="C117" s="550" t="s">
        <v>928</v>
      </c>
      <c r="D117" s="557" t="s">
        <v>748</v>
      </c>
      <c r="E117" s="558" t="s">
        <v>929</v>
      </c>
      <c r="F117" s="583" t="s">
        <v>928</v>
      </c>
      <c r="G117" s="532" t="s">
        <v>930</v>
      </c>
      <c r="H117" s="539"/>
      <c r="I117" s="541"/>
      <c r="J117" s="539"/>
      <c r="K117" s="541"/>
    </row>
    <row r="118" spans="1:11" s="542" customFormat="1" ht="15" customHeight="1" x14ac:dyDescent="0.15">
      <c r="A118" s="548" t="s">
        <v>928</v>
      </c>
      <c r="B118" s="566" t="s">
        <v>756</v>
      </c>
      <c r="C118" s="548" t="s">
        <v>928</v>
      </c>
      <c r="D118" s="562" t="s">
        <v>757</v>
      </c>
      <c r="E118" s="563" t="s">
        <v>931</v>
      </c>
      <c r="F118" s="568"/>
      <c r="G118" s="569"/>
      <c r="H118" s="568"/>
      <c r="I118" s="574"/>
      <c r="J118" s="539"/>
      <c r="K118" s="541"/>
    </row>
    <row r="119" spans="1:11" s="542" customFormat="1" ht="15" customHeight="1" x14ac:dyDescent="0.15">
      <c r="A119" s="550" t="s">
        <v>932</v>
      </c>
      <c r="B119" s="551" t="s">
        <v>37</v>
      </c>
      <c r="C119" s="550" t="s">
        <v>932</v>
      </c>
      <c r="D119" s="557" t="s">
        <v>748</v>
      </c>
      <c r="E119" s="558" t="s">
        <v>933</v>
      </c>
      <c r="F119" s="531" t="s">
        <v>433</v>
      </c>
      <c r="G119" s="532" t="s">
        <v>434</v>
      </c>
      <c r="H119" s="531" t="s">
        <v>934</v>
      </c>
      <c r="I119" s="533" t="s">
        <v>363</v>
      </c>
      <c r="J119" s="539"/>
      <c r="K119" s="541"/>
    </row>
    <row r="120" spans="1:11" s="542" customFormat="1" ht="15" customHeight="1" x14ac:dyDescent="0.15">
      <c r="A120" s="548" t="s">
        <v>932</v>
      </c>
      <c r="B120" s="566" t="s">
        <v>764</v>
      </c>
      <c r="C120" s="548" t="s">
        <v>932</v>
      </c>
      <c r="D120" s="562" t="s">
        <v>765</v>
      </c>
      <c r="E120" s="563" t="s">
        <v>935</v>
      </c>
      <c r="F120" s="568"/>
      <c r="G120" s="569"/>
      <c r="H120" s="539"/>
      <c r="I120" s="541"/>
      <c r="J120" s="539"/>
      <c r="K120" s="541"/>
    </row>
    <row r="121" spans="1:11" s="542" customFormat="1" ht="15" customHeight="1" x14ac:dyDescent="0.15">
      <c r="A121" s="550" t="s">
        <v>936</v>
      </c>
      <c r="B121" s="551" t="s">
        <v>937</v>
      </c>
      <c r="C121" s="550" t="s">
        <v>938</v>
      </c>
      <c r="D121" s="557" t="s">
        <v>751</v>
      </c>
      <c r="E121" s="558" t="s">
        <v>939</v>
      </c>
      <c r="F121" s="531" t="s">
        <v>436</v>
      </c>
      <c r="G121" s="532" t="s">
        <v>437</v>
      </c>
      <c r="H121" s="539"/>
      <c r="I121" s="541"/>
      <c r="J121" s="539"/>
      <c r="K121" s="541"/>
    </row>
    <row r="122" spans="1:11" s="542" customFormat="1" ht="15" customHeight="1" x14ac:dyDescent="0.15">
      <c r="A122" s="548" t="s">
        <v>936</v>
      </c>
      <c r="B122" s="566" t="s">
        <v>841</v>
      </c>
      <c r="C122" s="548" t="s">
        <v>938</v>
      </c>
      <c r="D122" s="562" t="s">
        <v>765</v>
      </c>
      <c r="E122" s="567" t="s">
        <v>940</v>
      </c>
      <c r="F122" s="568"/>
      <c r="G122" s="569"/>
      <c r="H122" s="568"/>
      <c r="I122" s="574"/>
      <c r="J122" s="539"/>
      <c r="K122" s="541"/>
    </row>
    <row r="123" spans="1:11" s="542" customFormat="1" ht="30" customHeight="1" x14ac:dyDescent="0.15">
      <c r="A123" s="586" t="s">
        <v>439</v>
      </c>
      <c r="B123" s="587" t="s">
        <v>37</v>
      </c>
      <c r="C123" s="586" t="s">
        <v>439</v>
      </c>
      <c r="D123" s="588" t="s">
        <v>748</v>
      </c>
      <c r="E123" s="589" t="s">
        <v>366</v>
      </c>
      <c r="F123" s="590" t="s">
        <v>439</v>
      </c>
      <c r="G123" s="584" t="s">
        <v>366</v>
      </c>
      <c r="H123" s="590" t="s">
        <v>941</v>
      </c>
      <c r="I123" s="584" t="s">
        <v>366</v>
      </c>
      <c r="J123" s="591" t="s">
        <v>942</v>
      </c>
      <c r="K123" s="592" t="s">
        <v>943</v>
      </c>
    </row>
    <row r="124" spans="1:11" s="542" customFormat="1" ht="15" customHeight="1" x14ac:dyDescent="0.15">
      <c r="A124" s="575" t="s">
        <v>440</v>
      </c>
      <c r="B124" s="576" t="s">
        <v>37</v>
      </c>
      <c r="C124" s="575" t="s">
        <v>440</v>
      </c>
      <c r="D124" s="577" t="s">
        <v>748</v>
      </c>
      <c r="E124" s="578" t="s">
        <v>369</v>
      </c>
      <c r="F124" s="555" t="s">
        <v>440</v>
      </c>
      <c r="G124" s="556" t="s">
        <v>369</v>
      </c>
      <c r="H124" s="555" t="s">
        <v>944</v>
      </c>
      <c r="I124" s="584" t="s">
        <v>369</v>
      </c>
      <c r="J124" s="539" t="s">
        <v>42</v>
      </c>
      <c r="K124" s="541" t="s">
        <v>90</v>
      </c>
    </row>
    <row r="125" spans="1:11" s="542" customFormat="1" ht="15" customHeight="1" x14ac:dyDescent="0.15">
      <c r="A125" s="575" t="s">
        <v>441</v>
      </c>
      <c r="B125" s="576" t="s">
        <v>37</v>
      </c>
      <c r="C125" s="575" t="s">
        <v>441</v>
      </c>
      <c r="D125" s="577" t="s">
        <v>748</v>
      </c>
      <c r="E125" s="578" t="s">
        <v>442</v>
      </c>
      <c r="F125" s="555" t="s">
        <v>441</v>
      </c>
      <c r="G125" s="556" t="s">
        <v>442</v>
      </c>
      <c r="H125" s="555" t="s">
        <v>945</v>
      </c>
      <c r="I125" s="584" t="s">
        <v>372</v>
      </c>
      <c r="J125" s="568"/>
      <c r="K125" s="574"/>
    </row>
    <row r="126" spans="1:11" s="542" customFormat="1" ht="15" customHeight="1" x14ac:dyDescent="0.15">
      <c r="A126" s="527" t="s">
        <v>443</v>
      </c>
      <c r="B126" s="528" t="s">
        <v>37</v>
      </c>
      <c r="C126" s="527" t="s">
        <v>443</v>
      </c>
      <c r="D126" s="529" t="s">
        <v>748</v>
      </c>
      <c r="E126" s="530" t="s">
        <v>946</v>
      </c>
      <c r="F126" s="531" t="s">
        <v>443</v>
      </c>
      <c r="G126" s="593" t="s">
        <v>444</v>
      </c>
      <c r="H126" s="531" t="s">
        <v>945</v>
      </c>
      <c r="I126" s="593" t="s">
        <v>947</v>
      </c>
      <c r="J126" s="531" t="s">
        <v>42</v>
      </c>
      <c r="K126" s="533" t="s">
        <v>948</v>
      </c>
    </row>
    <row r="127" spans="1:11" s="542" customFormat="1" ht="15" customHeight="1" x14ac:dyDescent="0.15">
      <c r="A127" s="559" t="s">
        <v>443</v>
      </c>
      <c r="B127" s="560" t="s">
        <v>756</v>
      </c>
      <c r="C127" s="559" t="s">
        <v>443</v>
      </c>
      <c r="D127" s="564" t="s">
        <v>757</v>
      </c>
      <c r="E127" s="565" t="s">
        <v>949</v>
      </c>
      <c r="F127" s="539"/>
      <c r="G127" s="540"/>
      <c r="H127" s="539"/>
      <c r="I127" s="541"/>
      <c r="J127" s="539"/>
      <c r="K127" s="541"/>
    </row>
    <row r="128" spans="1:11" s="542" customFormat="1" ht="15" customHeight="1" x14ac:dyDescent="0.15">
      <c r="A128" s="535" t="s">
        <v>443</v>
      </c>
      <c r="B128" s="536" t="s">
        <v>769</v>
      </c>
      <c r="C128" s="535"/>
      <c r="D128" s="537"/>
      <c r="E128" s="538" t="s">
        <v>950</v>
      </c>
      <c r="F128" s="539"/>
      <c r="G128" s="540"/>
      <c r="H128" s="539"/>
      <c r="I128" s="541"/>
      <c r="J128" s="539"/>
      <c r="K128" s="541"/>
    </row>
    <row r="129" spans="1:11" s="542" customFormat="1" ht="15" customHeight="1" x14ac:dyDescent="0.15">
      <c r="A129" s="535"/>
      <c r="B129" s="536"/>
      <c r="C129" s="535" t="s">
        <v>443</v>
      </c>
      <c r="D129" s="537" t="s">
        <v>770</v>
      </c>
      <c r="E129" s="538" t="s">
        <v>951</v>
      </c>
      <c r="F129" s="539"/>
      <c r="G129" s="540"/>
      <c r="H129" s="539"/>
      <c r="I129" s="541"/>
      <c r="J129" s="539"/>
      <c r="K129" s="541"/>
    </row>
    <row r="130" spans="1:11" s="542" customFormat="1" ht="15" customHeight="1" x14ac:dyDescent="0.15">
      <c r="A130" s="543"/>
      <c r="B130" s="570"/>
      <c r="C130" s="543" t="s">
        <v>443</v>
      </c>
      <c r="D130" s="544" t="s">
        <v>952</v>
      </c>
      <c r="E130" s="545" t="s">
        <v>950</v>
      </c>
      <c r="F130" s="539"/>
      <c r="G130" s="540"/>
      <c r="H130" s="539"/>
      <c r="I130" s="541"/>
      <c r="J130" s="539"/>
      <c r="K130" s="541"/>
    </row>
    <row r="131" spans="1:11" s="542" customFormat="1" ht="15" customHeight="1" x14ac:dyDescent="0.15">
      <c r="A131" s="548" t="s">
        <v>443</v>
      </c>
      <c r="B131" s="566" t="s">
        <v>764</v>
      </c>
      <c r="C131" s="548" t="s">
        <v>443</v>
      </c>
      <c r="D131" s="562" t="s">
        <v>765</v>
      </c>
      <c r="E131" s="567" t="s">
        <v>444</v>
      </c>
      <c r="F131" s="568"/>
      <c r="G131" s="569"/>
      <c r="H131" s="568"/>
      <c r="I131" s="574"/>
      <c r="J131" s="539"/>
      <c r="K131" s="541"/>
    </row>
    <row r="132" spans="1:11" s="542" customFormat="1" ht="15" customHeight="1" x14ac:dyDescent="0.15">
      <c r="A132" s="550" t="s">
        <v>446</v>
      </c>
      <c r="B132" s="551" t="s">
        <v>37</v>
      </c>
      <c r="C132" s="550" t="s">
        <v>446</v>
      </c>
      <c r="D132" s="557" t="s">
        <v>748</v>
      </c>
      <c r="E132" s="558" t="s">
        <v>953</v>
      </c>
      <c r="F132" s="531" t="s">
        <v>446</v>
      </c>
      <c r="G132" s="532" t="s">
        <v>954</v>
      </c>
      <c r="H132" s="531" t="s">
        <v>955</v>
      </c>
      <c r="I132" s="533" t="s">
        <v>954</v>
      </c>
      <c r="J132" s="539"/>
      <c r="K132" s="541"/>
    </row>
    <row r="133" spans="1:11" s="542" customFormat="1" ht="15" customHeight="1" x14ac:dyDescent="0.15">
      <c r="A133" s="535" t="s">
        <v>446</v>
      </c>
      <c r="B133" s="536" t="s">
        <v>756</v>
      </c>
      <c r="C133" s="535" t="s">
        <v>446</v>
      </c>
      <c r="D133" s="537" t="s">
        <v>757</v>
      </c>
      <c r="E133" s="538" t="s">
        <v>956</v>
      </c>
      <c r="F133" s="539"/>
      <c r="G133" s="540"/>
      <c r="H133" s="539"/>
      <c r="I133" s="541"/>
      <c r="J133" s="539"/>
      <c r="K133" s="541"/>
    </row>
    <row r="134" spans="1:11" s="542" customFormat="1" ht="25.5" customHeight="1" x14ac:dyDescent="0.15">
      <c r="A134" s="550" t="s">
        <v>448</v>
      </c>
      <c r="B134" s="551" t="s">
        <v>37</v>
      </c>
      <c r="C134" s="550" t="s">
        <v>448</v>
      </c>
      <c r="D134" s="552" t="s">
        <v>748</v>
      </c>
      <c r="E134" s="530" t="s">
        <v>957</v>
      </c>
      <c r="F134" s="531" t="s">
        <v>448</v>
      </c>
      <c r="G134" s="593" t="s">
        <v>958</v>
      </c>
      <c r="H134" s="531" t="s">
        <v>959</v>
      </c>
      <c r="I134" s="865" t="s">
        <v>960</v>
      </c>
      <c r="J134" s="539"/>
      <c r="K134" s="541"/>
    </row>
    <row r="135" spans="1:11" s="542" customFormat="1" ht="15" customHeight="1" x14ac:dyDescent="0.15">
      <c r="A135" s="535" t="s">
        <v>961</v>
      </c>
      <c r="B135" s="536" t="s">
        <v>756</v>
      </c>
      <c r="C135" s="535" t="s">
        <v>448</v>
      </c>
      <c r="D135" s="537" t="s">
        <v>757</v>
      </c>
      <c r="E135" s="553" t="s">
        <v>962</v>
      </c>
      <c r="F135" s="539"/>
      <c r="G135" s="540"/>
      <c r="H135" s="539"/>
      <c r="I135" s="868"/>
      <c r="J135" s="539"/>
      <c r="K135" s="541"/>
    </row>
    <row r="136" spans="1:11" s="542" customFormat="1" ht="15" customHeight="1" x14ac:dyDescent="0.15">
      <c r="A136" s="575" t="s">
        <v>963</v>
      </c>
      <c r="B136" s="576" t="s">
        <v>37</v>
      </c>
      <c r="C136" s="575" t="s">
        <v>963</v>
      </c>
      <c r="D136" s="577" t="s">
        <v>748</v>
      </c>
      <c r="E136" s="578" t="s">
        <v>452</v>
      </c>
      <c r="F136" s="555" t="s">
        <v>451</v>
      </c>
      <c r="G136" s="556" t="s">
        <v>452</v>
      </c>
      <c r="H136" s="539"/>
      <c r="I136" s="868"/>
      <c r="J136" s="539"/>
      <c r="K136" s="541"/>
    </row>
    <row r="137" spans="1:11" s="542" customFormat="1" ht="15" customHeight="1" x14ac:dyDescent="0.15">
      <c r="A137" s="550" t="s">
        <v>964</v>
      </c>
      <c r="B137" s="551" t="s">
        <v>37</v>
      </c>
      <c r="C137" s="550" t="s">
        <v>964</v>
      </c>
      <c r="D137" s="557" t="s">
        <v>748</v>
      </c>
      <c r="E137" s="558" t="s">
        <v>965</v>
      </c>
      <c r="F137" s="531" t="s">
        <v>454</v>
      </c>
      <c r="G137" s="594" t="s">
        <v>966</v>
      </c>
      <c r="H137" s="539"/>
      <c r="I137" s="541"/>
      <c r="J137" s="539"/>
      <c r="K137" s="541"/>
    </row>
    <row r="138" spans="1:11" s="542" customFormat="1" ht="15" customHeight="1" x14ac:dyDescent="0.15">
      <c r="A138" s="559" t="s">
        <v>964</v>
      </c>
      <c r="B138" s="560" t="s">
        <v>838</v>
      </c>
      <c r="C138" s="559" t="s">
        <v>964</v>
      </c>
      <c r="D138" s="564" t="s">
        <v>839</v>
      </c>
      <c r="E138" s="565" t="s">
        <v>967</v>
      </c>
      <c r="F138" s="539"/>
      <c r="G138" s="595"/>
      <c r="H138" s="539"/>
      <c r="I138" s="541"/>
      <c r="J138" s="539"/>
      <c r="K138" s="541"/>
    </row>
    <row r="139" spans="1:11" s="542" customFormat="1" ht="15" customHeight="1" x14ac:dyDescent="0.15">
      <c r="A139" s="571" t="s">
        <v>964</v>
      </c>
      <c r="B139" s="572" t="s">
        <v>764</v>
      </c>
      <c r="C139" s="571" t="s">
        <v>964</v>
      </c>
      <c r="D139" s="573" t="s">
        <v>765</v>
      </c>
      <c r="E139" s="563" t="s">
        <v>455</v>
      </c>
      <c r="F139" s="568"/>
      <c r="G139" s="569"/>
      <c r="H139" s="568"/>
      <c r="I139" s="574"/>
      <c r="J139" s="539"/>
      <c r="K139" s="541"/>
    </row>
    <row r="140" spans="1:11" s="542" customFormat="1" ht="15" customHeight="1" x14ac:dyDescent="0.15">
      <c r="A140" s="550" t="s">
        <v>968</v>
      </c>
      <c r="B140" s="551" t="s">
        <v>37</v>
      </c>
      <c r="C140" s="550" t="s">
        <v>968</v>
      </c>
      <c r="D140" s="557" t="s">
        <v>748</v>
      </c>
      <c r="E140" s="558" t="s">
        <v>969</v>
      </c>
      <c r="F140" s="531" t="s">
        <v>457</v>
      </c>
      <c r="G140" s="532" t="s">
        <v>381</v>
      </c>
      <c r="H140" s="531" t="s">
        <v>970</v>
      </c>
      <c r="I140" s="533" t="s">
        <v>381</v>
      </c>
      <c r="J140" s="539"/>
      <c r="K140" s="541"/>
    </row>
    <row r="141" spans="1:11" s="542" customFormat="1" ht="15" customHeight="1" x14ac:dyDescent="0.15">
      <c r="A141" s="535" t="s">
        <v>968</v>
      </c>
      <c r="B141" s="536" t="s">
        <v>756</v>
      </c>
      <c r="C141" s="535" t="s">
        <v>457</v>
      </c>
      <c r="D141" s="537" t="s">
        <v>757</v>
      </c>
      <c r="E141" s="538" t="s">
        <v>971</v>
      </c>
      <c r="F141" s="539"/>
      <c r="G141" s="540"/>
      <c r="H141" s="539"/>
      <c r="I141" s="541"/>
      <c r="J141" s="539"/>
      <c r="K141" s="541"/>
    </row>
    <row r="142" spans="1:11" s="542" customFormat="1" ht="15" customHeight="1" x14ac:dyDescent="0.15">
      <c r="A142" s="559" t="s">
        <v>457</v>
      </c>
      <c r="B142" s="560" t="s">
        <v>769</v>
      </c>
      <c r="C142" s="559" t="s">
        <v>457</v>
      </c>
      <c r="D142" s="564" t="s">
        <v>770</v>
      </c>
      <c r="E142" s="565" t="s">
        <v>972</v>
      </c>
      <c r="F142" s="539"/>
      <c r="G142" s="540"/>
      <c r="H142" s="539"/>
      <c r="I142" s="541"/>
      <c r="J142" s="539"/>
      <c r="K142" s="541"/>
    </row>
    <row r="143" spans="1:11" s="542" customFormat="1" ht="15" customHeight="1" x14ac:dyDescent="0.15">
      <c r="A143" s="548" t="s">
        <v>457</v>
      </c>
      <c r="B143" s="566" t="s">
        <v>764</v>
      </c>
      <c r="C143" s="548" t="s">
        <v>457</v>
      </c>
      <c r="D143" s="562" t="s">
        <v>765</v>
      </c>
      <c r="E143" s="563" t="s">
        <v>973</v>
      </c>
      <c r="F143" s="568"/>
      <c r="G143" s="569"/>
      <c r="H143" s="568"/>
      <c r="I143" s="574"/>
      <c r="J143" s="539"/>
      <c r="K143" s="541"/>
    </row>
    <row r="144" spans="1:11" s="542" customFormat="1" ht="15" customHeight="1" x14ac:dyDescent="0.15">
      <c r="A144" s="550" t="s">
        <v>974</v>
      </c>
      <c r="B144" s="551" t="s">
        <v>37</v>
      </c>
      <c r="C144" s="550" t="s">
        <v>459</v>
      </c>
      <c r="D144" s="552" t="s">
        <v>748</v>
      </c>
      <c r="E144" s="558" t="s">
        <v>975</v>
      </c>
      <c r="F144" s="531" t="s">
        <v>459</v>
      </c>
      <c r="G144" s="532" t="s">
        <v>384</v>
      </c>
      <c r="H144" s="531" t="s">
        <v>976</v>
      </c>
      <c r="I144" s="533" t="s">
        <v>384</v>
      </c>
      <c r="J144" s="539"/>
      <c r="K144" s="541"/>
    </row>
    <row r="145" spans="1:11" s="542" customFormat="1" ht="15" customHeight="1" x14ac:dyDescent="0.15">
      <c r="A145" s="575" t="s">
        <v>977</v>
      </c>
      <c r="B145" s="576" t="s">
        <v>37</v>
      </c>
      <c r="C145" s="575" t="s">
        <v>977</v>
      </c>
      <c r="D145" s="577" t="s">
        <v>748</v>
      </c>
      <c r="E145" s="578" t="s">
        <v>387</v>
      </c>
      <c r="F145" s="555" t="s">
        <v>461</v>
      </c>
      <c r="G145" s="556" t="s">
        <v>387</v>
      </c>
      <c r="H145" s="555" t="s">
        <v>978</v>
      </c>
      <c r="I145" s="584" t="s">
        <v>387</v>
      </c>
      <c r="J145" s="539"/>
      <c r="K145" s="541"/>
    </row>
    <row r="146" spans="1:11" s="542" customFormat="1" ht="15" customHeight="1" x14ac:dyDescent="0.15">
      <c r="A146" s="527" t="s">
        <v>979</v>
      </c>
      <c r="B146" s="528" t="s">
        <v>37</v>
      </c>
      <c r="C146" s="527"/>
      <c r="D146" s="529"/>
      <c r="E146" s="530" t="s">
        <v>980</v>
      </c>
      <c r="F146" s="531" t="s">
        <v>463</v>
      </c>
      <c r="G146" s="865" t="s">
        <v>464</v>
      </c>
      <c r="H146" s="531" t="s">
        <v>981</v>
      </c>
      <c r="I146" s="865" t="s">
        <v>389</v>
      </c>
      <c r="J146" s="539"/>
      <c r="K146" s="541"/>
    </row>
    <row r="147" spans="1:11" s="542" customFormat="1" ht="15" customHeight="1" x14ac:dyDescent="0.15">
      <c r="A147" s="535"/>
      <c r="B147" s="536"/>
      <c r="C147" s="535" t="s">
        <v>979</v>
      </c>
      <c r="D147" s="537" t="s">
        <v>751</v>
      </c>
      <c r="E147" s="538" t="s">
        <v>982</v>
      </c>
      <c r="F147" s="539"/>
      <c r="G147" s="868"/>
      <c r="H147" s="539"/>
      <c r="I147" s="868"/>
      <c r="J147" s="539"/>
      <c r="K147" s="541"/>
    </row>
    <row r="148" spans="1:11" s="542" customFormat="1" ht="15" customHeight="1" x14ac:dyDescent="0.15">
      <c r="A148" s="535"/>
      <c r="B148" s="536"/>
      <c r="C148" s="535" t="s">
        <v>463</v>
      </c>
      <c r="D148" s="537" t="s">
        <v>818</v>
      </c>
      <c r="E148" s="538" t="s">
        <v>983</v>
      </c>
      <c r="F148" s="539"/>
      <c r="G148" s="540"/>
      <c r="H148" s="539"/>
      <c r="I148" s="541"/>
      <c r="J148" s="539"/>
      <c r="K148" s="541"/>
    </row>
    <row r="149" spans="1:11" s="542" customFormat="1" ht="15" customHeight="1" x14ac:dyDescent="0.15">
      <c r="A149" s="535"/>
      <c r="B149" s="536"/>
      <c r="C149" s="535" t="s">
        <v>463</v>
      </c>
      <c r="D149" s="537" t="s">
        <v>820</v>
      </c>
      <c r="E149" s="538" t="s">
        <v>984</v>
      </c>
      <c r="F149" s="568"/>
      <c r="G149" s="569"/>
      <c r="H149" s="539"/>
      <c r="I149" s="541"/>
      <c r="J149" s="539"/>
      <c r="K149" s="541"/>
    </row>
    <row r="150" spans="1:11" s="542" customFormat="1" ht="15" customHeight="1" x14ac:dyDescent="0.15">
      <c r="A150" s="575" t="s">
        <v>985</v>
      </c>
      <c r="B150" s="576" t="s">
        <v>937</v>
      </c>
      <c r="C150" s="575" t="s">
        <v>985</v>
      </c>
      <c r="D150" s="577" t="s">
        <v>761</v>
      </c>
      <c r="E150" s="578" t="s">
        <v>467</v>
      </c>
      <c r="F150" s="555" t="s">
        <v>466</v>
      </c>
      <c r="G150" s="556" t="s">
        <v>467</v>
      </c>
      <c r="H150" s="539"/>
      <c r="I150" s="541"/>
      <c r="J150" s="539"/>
      <c r="K150" s="541"/>
    </row>
    <row r="151" spans="1:11" s="542" customFormat="1" ht="15" customHeight="1" x14ac:dyDescent="0.15">
      <c r="A151" s="543" t="s">
        <v>986</v>
      </c>
      <c r="B151" s="570" t="s">
        <v>37</v>
      </c>
      <c r="C151" s="543" t="s">
        <v>986</v>
      </c>
      <c r="D151" s="544" t="s">
        <v>748</v>
      </c>
      <c r="E151" s="545" t="s">
        <v>987</v>
      </c>
      <c r="F151" s="531" t="s">
        <v>469</v>
      </c>
      <c r="G151" s="532" t="s">
        <v>470</v>
      </c>
      <c r="H151" s="539"/>
      <c r="I151" s="541"/>
      <c r="J151" s="539"/>
      <c r="K151" s="541"/>
    </row>
    <row r="152" spans="1:11" s="542" customFormat="1" ht="15" customHeight="1" x14ac:dyDescent="0.15">
      <c r="A152" s="571" t="s">
        <v>986</v>
      </c>
      <c r="B152" s="572" t="s">
        <v>756</v>
      </c>
      <c r="C152" s="571" t="s">
        <v>986</v>
      </c>
      <c r="D152" s="573" t="s">
        <v>757</v>
      </c>
      <c r="E152" s="563" t="s">
        <v>988</v>
      </c>
      <c r="F152" s="568"/>
      <c r="G152" s="569"/>
      <c r="H152" s="539"/>
      <c r="I152" s="541"/>
      <c r="J152" s="539"/>
      <c r="K152" s="541"/>
    </row>
    <row r="153" spans="1:11" s="542" customFormat="1" ht="15" customHeight="1" x14ac:dyDescent="0.15">
      <c r="A153" s="575" t="s">
        <v>989</v>
      </c>
      <c r="B153" s="576" t="s">
        <v>37</v>
      </c>
      <c r="C153" s="575" t="s">
        <v>989</v>
      </c>
      <c r="D153" s="577" t="s">
        <v>748</v>
      </c>
      <c r="E153" s="578" t="s">
        <v>473</v>
      </c>
      <c r="F153" s="555" t="s">
        <v>472</v>
      </c>
      <c r="G153" s="556" t="s">
        <v>473</v>
      </c>
      <c r="H153" s="539"/>
      <c r="I153" s="541"/>
      <c r="J153" s="539"/>
      <c r="K153" s="541"/>
    </row>
    <row r="154" spans="1:11" s="542" customFormat="1" ht="15" customHeight="1" x14ac:dyDescent="0.15">
      <c r="A154" s="550" t="s">
        <v>990</v>
      </c>
      <c r="B154" s="551" t="s">
        <v>37</v>
      </c>
      <c r="C154" s="550" t="s">
        <v>990</v>
      </c>
      <c r="D154" s="557" t="s">
        <v>748</v>
      </c>
      <c r="E154" s="545" t="s">
        <v>991</v>
      </c>
      <c r="F154" s="531" t="s">
        <v>475</v>
      </c>
      <c r="G154" s="532" t="s">
        <v>476</v>
      </c>
      <c r="H154" s="539"/>
      <c r="I154" s="541"/>
      <c r="J154" s="539"/>
      <c r="K154" s="541"/>
    </row>
    <row r="155" spans="1:11" s="542" customFormat="1" ht="15" customHeight="1" x14ac:dyDescent="0.15">
      <c r="A155" s="559" t="s">
        <v>475</v>
      </c>
      <c r="B155" s="560" t="s">
        <v>784</v>
      </c>
      <c r="C155" s="559" t="s">
        <v>990</v>
      </c>
      <c r="D155" s="564" t="s">
        <v>785</v>
      </c>
      <c r="E155" s="565" t="s">
        <v>992</v>
      </c>
      <c r="F155" s="539"/>
      <c r="G155" s="540"/>
      <c r="H155" s="539"/>
      <c r="I155" s="541"/>
      <c r="J155" s="539"/>
      <c r="K155" s="541"/>
    </row>
    <row r="156" spans="1:11" s="542" customFormat="1" ht="15" customHeight="1" x14ac:dyDescent="0.15">
      <c r="A156" s="535" t="s">
        <v>990</v>
      </c>
      <c r="B156" s="536" t="s">
        <v>841</v>
      </c>
      <c r="C156" s="535"/>
      <c r="D156" s="537"/>
      <c r="E156" s="538" t="s">
        <v>476</v>
      </c>
      <c r="F156" s="539"/>
      <c r="G156" s="540"/>
      <c r="H156" s="539"/>
      <c r="I156" s="541"/>
      <c r="J156" s="539"/>
      <c r="K156" s="541"/>
    </row>
    <row r="157" spans="1:11" s="542" customFormat="1" ht="15" customHeight="1" x14ac:dyDescent="0.15">
      <c r="A157" s="535"/>
      <c r="B157" s="536"/>
      <c r="C157" s="535" t="s">
        <v>990</v>
      </c>
      <c r="D157" s="537" t="s">
        <v>773</v>
      </c>
      <c r="E157" s="538" t="s">
        <v>993</v>
      </c>
      <c r="F157" s="539"/>
      <c r="G157" s="540"/>
      <c r="H157" s="539"/>
      <c r="I157" s="541"/>
      <c r="J157" s="539"/>
      <c r="K157" s="541"/>
    </row>
    <row r="158" spans="1:11" s="542" customFormat="1" ht="15" customHeight="1" x14ac:dyDescent="0.15">
      <c r="A158" s="548"/>
      <c r="B158" s="566"/>
      <c r="C158" s="548" t="s">
        <v>990</v>
      </c>
      <c r="D158" s="562" t="s">
        <v>765</v>
      </c>
      <c r="E158" s="567" t="s">
        <v>994</v>
      </c>
      <c r="F158" s="568"/>
      <c r="G158" s="569"/>
      <c r="H158" s="568"/>
      <c r="I158" s="574"/>
      <c r="J158" s="539"/>
      <c r="K158" s="541"/>
    </row>
    <row r="159" spans="1:11" s="542" customFormat="1" ht="15" customHeight="1" x14ac:dyDescent="0.15">
      <c r="A159" s="527" t="s">
        <v>478</v>
      </c>
      <c r="B159" s="528" t="s">
        <v>37</v>
      </c>
      <c r="C159" s="527"/>
      <c r="D159" s="529"/>
      <c r="E159" s="530" t="s">
        <v>391</v>
      </c>
      <c r="F159" s="539" t="s">
        <v>478</v>
      </c>
      <c r="G159" s="540" t="s">
        <v>391</v>
      </c>
      <c r="H159" s="539" t="s">
        <v>995</v>
      </c>
      <c r="I159" s="541" t="s">
        <v>391</v>
      </c>
      <c r="J159" s="531" t="s">
        <v>43</v>
      </c>
      <c r="K159" s="533" t="s">
        <v>91</v>
      </c>
    </row>
    <row r="160" spans="1:11" s="542" customFormat="1" ht="15" customHeight="1" x14ac:dyDescent="0.15">
      <c r="A160" s="535"/>
      <c r="B160" s="536"/>
      <c r="C160" s="535" t="s">
        <v>478</v>
      </c>
      <c r="D160" s="537" t="s">
        <v>748</v>
      </c>
      <c r="E160" s="538" t="s">
        <v>996</v>
      </c>
      <c r="F160" s="539"/>
      <c r="G160" s="540"/>
      <c r="H160" s="539"/>
      <c r="I160" s="541"/>
      <c r="J160" s="539"/>
      <c r="K160" s="541"/>
    </row>
    <row r="161" spans="1:11" s="542" customFormat="1" ht="15" customHeight="1" x14ac:dyDescent="0.15">
      <c r="A161" s="535"/>
      <c r="B161" s="536"/>
      <c r="C161" s="535" t="s">
        <v>478</v>
      </c>
      <c r="D161" s="537" t="s">
        <v>753</v>
      </c>
      <c r="E161" s="538" t="s">
        <v>997</v>
      </c>
      <c r="F161" s="539"/>
      <c r="G161" s="540"/>
      <c r="H161" s="539"/>
      <c r="I161" s="541"/>
      <c r="J161" s="539"/>
      <c r="K161" s="541"/>
    </row>
    <row r="162" spans="1:11" s="542" customFormat="1" ht="15" customHeight="1" x14ac:dyDescent="0.15">
      <c r="A162" s="535"/>
      <c r="B162" s="536"/>
      <c r="C162" s="535" t="s">
        <v>478</v>
      </c>
      <c r="D162" s="537" t="s">
        <v>800</v>
      </c>
      <c r="E162" s="538" t="s">
        <v>998</v>
      </c>
      <c r="F162" s="539"/>
      <c r="G162" s="540"/>
      <c r="H162" s="539"/>
      <c r="I162" s="541"/>
      <c r="J162" s="539"/>
      <c r="K162" s="541"/>
    </row>
    <row r="163" spans="1:11" s="542" customFormat="1" ht="15" customHeight="1" x14ac:dyDescent="0.15">
      <c r="A163" s="535"/>
      <c r="B163" s="536"/>
      <c r="C163" s="535" t="s">
        <v>478</v>
      </c>
      <c r="D163" s="537" t="s">
        <v>999</v>
      </c>
      <c r="E163" s="538" t="s">
        <v>1000</v>
      </c>
      <c r="F163" s="539"/>
      <c r="G163" s="540"/>
      <c r="H163" s="539"/>
      <c r="I163" s="541"/>
      <c r="J163" s="539"/>
      <c r="K163" s="541"/>
    </row>
    <row r="164" spans="1:11" s="542" customFormat="1" ht="15" customHeight="1" x14ac:dyDescent="0.15">
      <c r="A164" s="535"/>
      <c r="B164" s="536"/>
      <c r="C164" s="535" t="s">
        <v>478</v>
      </c>
      <c r="D164" s="537" t="s">
        <v>802</v>
      </c>
      <c r="E164" s="538" t="s">
        <v>1001</v>
      </c>
      <c r="F164" s="539"/>
      <c r="G164" s="540"/>
      <c r="H164" s="539"/>
      <c r="I164" s="541"/>
      <c r="J164" s="539"/>
      <c r="K164" s="541"/>
    </row>
    <row r="165" spans="1:11" s="542" customFormat="1" ht="15" customHeight="1" x14ac:dyDescent="0.15">
      <c r="A165" s="535"/>
      <c r="B165" s="536"/>
      <c r="C165" s="535" t="s">
        <v>478</v>
      </c>
      <c r="D165" s="537" t="s">
        <v>1002</v>
      </c>
      <c r="E165" s="538" t="s">
        <v>1003</v>
      </c>
      <c r="F165" s="539"/>
      <c r="G165" s="540"/>
      <c r="H165" s="539"/>
      <c r="I165" s="541"/>
      <c r="J165" s="539"/>
      <c r="K165" s="541"/>
    </row>
    <row r="166" spans="1:11" s="542" customFormat="1" ht="15" customHeight="1" x14ac:dyDescent="0.15">
      <c r="A166" s="535"/>
      <c r="B166" s="536"/>
      <c r="C166" s="535" t="s">
        <v>478</v>
      </c>
      <c r="D166" s="537" t="s">
        <v>808</v>
      </c>
      <c r="E166" s="538" t="s">
        <v>1004</v>
      </c>
      <c r="F166" s="539"/>
      <c r="G166" s="540"/>
      <c r="H166" s="539"/>
      <c r="I166" s="541"/>
      <c r="J166" s="539"/>
      <c r="K166" s="541"/>
    </row>
    <row r="167" spans="1:11" s="542" customFormat="1" ht="15" customHeight="1" x14ac:dyDescent="0.15">
      <c r="A167" s="535"/>
      <c r="B167" s="536"/>
      <c r="C167" s="535" t="s">
        <v>478</v>
      </c>
      <c r="D167" s="537" t="s">
        <v>1005</v>
      </c>
      <c r="E167" s="538" t="s">
        <v>1006</v>
      </c>
      <c r="F167" s="539"/>
      <c r="G167" s="540"/>
      <c r="H167" s="539"/>
      <c r="I167" s="541"/>
      <c r="J167" s="539"/>
      <c r="K167" s="541"/>
    </row>
    <row r="168" spans="1:11" s="542" customFormat="1" ht="15" customHeight="1" x14ac:dyDescent="0.15">
      <c r="A168" s="548"/>
      <c r="B168" s="566"/>
      <c r="C168" s="548" t="s">
        <v>478</v>
      </c>
      <c r="D168" s="562" t="s">
        <v>782</v>
      </c>
      <c r="E168" s="567" t="s">
        <v>1007</v>
      </c>
      <c r="F168" s="539"/>
      <c r="G168" s="540"/>
      <c r="H168" s="539"/>
      <c r="I168" s="541"/>
      <c r="J168" s="539"/>
      <c r="K168" s="541"/>
    </row>
    <row r="169" spans="1:11" s="542" customFormat="1" ht="15" customHeight="1" x14ac:dyDescent="0.15">
      <c r="A169" s="527" t="s">
        <v>479</v>
      </c>
      <c r="B169" s="528" t="s">
        <v>37</v>
      </c>
      <c r="C169" s="527"/>
      <c r="D169" s="529"/>
      <c r="E169" s="538" t="s">
        <v>394</v>
      </c>
      <c r="F169" s="531" t="s">
        <v>479</v>
      </c>
      <c r="G169" s="532" t="s">
        <v>394</v>
      </c>
      <c r="H169" s="531" t="s">
        <v>1008</v>
      </c>
      <c r="I169" s="533" t="s">
        <v>394</v>
      </c>
      <c r="J169" s="539"/>
      <c r="K169" s="541"/>
    </row>
    <row r="170" spans="1:11" s="542" customFormat="1" ht="15" customHeight="1" x14ac:dyDescent="0.15">
      <c r="A170" s="535"/>
      <c r="B170" s="536"/>
      <c r="C170" s="535" t="s">
        <v>479</v>
      </c>
      <c r="D170" s="537" t="s">
        <v>748</v>
      </c>
      <c r="E170" s="538" t="s">
        <v>1009</v>
      </c>
      <c r="F170" s="539"/>
      <c r="G170" s="540"/>
      <c r="H170" s="539"/>
      <c r="I170" s="541"/>
      <c r="J170" s="539"/>
      <c r="K170" s="541"/>
    </row>
    <row r="171" spans="1:11" s="542" customFormat="1" ht="15" customHeight="1" x14ac:dyDescent="0.15">
      <c r="A171" s="543"/>
      <c r="B171" s="570"/>
      <c r="C171" s="543" t="s">
        <v>479</v>
      </c>
      <c r="D171" s="544" t="s">
        <v>782</v>
      </c>
      <c r="E171" s="545" t="s">
        <v>1010</v>
      </c>
      <c r="F171" s="539"/>
      <c r="G171" s="540"/>
      <c r="H171" s="539"/>
      <c r="I171" s="541"/>
      <c r="J171" s="539"/>
      <c r="K171" s="541"/>
    </row>
    <row r="172" spans="1:11" s="542" customFormat="1" ht="15" customHeight="1" x14ac:dyDescent="0.15">
      <c r="A172" s="548" t="s">
        <v>479</v>
      </c>
      <c r="B172" s="566" t="s">
        <v>756</v>
      </c>
      <c r="C172" s="548" t="s">
        <v>479</v>
      </c>
      <c r="D172" s="562" t="s">
        <v>757</v>
      </c>
      <c r="E172" s="563" t="s">
        <v>1011</v>
      </c>
      <c r="F172" s="568"/>
      <c r="G172" s="569"/>
      <c r="H172" s="568"/>
      <c r="I172" s="574"/>
      <c r="J172" s="568"/>
      <c r="K172" s="574"/>
    </row>
    <row r="173" spans="1:11" s="542" customFormat="1" ht="15" customHeight="1" x14ac:dyDescent="0.15">
      <c r="A173" s="527" t="s">
        <v>481</v>
      </c>
      <c r="B173" s="528" t="s">
        <v>37</v>
      </c>
      <c r="C173" s="527"/>
      <c r="D173" s="529"/>
      <c r="E173" s="596" t="s">
        <v>397</v>
      </c>
      <c r="F173" s="597" t="s">
        <v>481</v>
      </c>
      <c r="G173" s="598" t="s">
        <v>397</v>
      </c>
      <c r="H173" s="599" t="s">
        <v>1012</v>
      </c>
      <c r="I173" s="533" t="s">
        <v>397</v>
      </c>
      <c r="J173" s="597" t="s">
        <v>44</v>
      </c>
      <c r="K173" s="533" t="s">
        <v>1013</v>
      </c>
    </row>
    <row r="174" spans="1:11" s="542" customFormat="1" ht="15" customHeight="1" x14ac:dyDescent="0.15">
      <c r="A174" s="535"/>
      <c r="B174" s="536"/>
      <c r="C174" s="535" t="s">
        <v>481</v>
      </c>
      <c r="D174" s="537" t="s">
        <v>748</v>
      </c>
      <c r="E174" s="600" t="s">
        <v>1014</v>
      </c>
      <c r="F174" s="601"/>
      <c r="G174" s="602"/>
      <c r="H174" s="603"/>
      <c r="I174" s="541"/>
      <c r="J174" s="601"/>
      <c r="K174" s="541"/>
    </row>
    <row r="175" spans="1:11" s="542" customFormat="1" ht="15" customHeight="1" x14ac:dyDescent="0.15">
      <c r="A175" s="604"/>
      <c r="B175" s="605"/>
      <c r="C175" s="535" t="s">
        <v>481</v>
      </c>
      <c r="D175" s="537" t="s">
        <v>753</v>
      </c>
      <c r="E175" s="600" t="s">
        <v>1015</v>
      </c>
      <c r="F175" s="601"/>
      <c r="G175" s="602"/>
      <c r="H175" s="603"/>
      <c r="I175" s="541"/>
      <c r="J175" s="601"/>
      <c r="K175" s="541"/>
    </row>
    <row r="176" spans="1:11" s="542" customFormat="1" ht="15" customHeight="1" x14ac:dyDescent="0.15">
      <c r="A176" s="535"/>
      <c r="B176" s="536"/>
      <c r="C176" s="535" t="s">
        <v>481</v>
      </c>
      <c r="D176" s="537" t="s">
        <v>800</v>
      </c>
      <c r="E176" s="538" t="s">
        <v>1016</v>
      </c>
      <c r="F176" s="539"/>
      <c r="G176" s="540"/>
      <c r="H176" s="539"/>
      <c r="I176" s="541"/>
      <c r="J176" s="539"/>
      <c r="K176" s="541"/>
    </row>
    <row r="177" spans="1:11" s="542" customFormat="1" ht="15" customHeight="1" x14ac:dyDescent="0.15">
      <c r="A177" s="535"/>
      <c r="B177" s="536"/>
      <c r="C177" s="535" t="s">
        <v>481</v>
      </c>
      <c r="D177" s="537" t="s">
        <v>999</v>
      </c>
      <c r="E177" s="538" t="s">
        <v>1017</v>
      </c>
      <c r="F177" s="539"/>
      <c r="G177" s="540"/>
      <c r="H177" s="539"/>
      <c r="I177" s="541"/>
      <c r="J177" s="539"/>
      <c r="K177" s="541"/>
    </row>
    <row r="178" spans="1:11" s="542" customFormat="1" ht="15" customHeight="1" x14ac:dyDescent="0.15">
      <c r="A178" s="535"/>
      <c r="B178" s="536"/>
      <c r="C178" s="535" t="s">
        <v>481</v>
      </c>
      <c r="D178" s="537" t="s">
        <v>802</v>
      </c>
      <c r="E178" s="538" t="s">
        <v>1018</v>
      </c>
      <c r="F178" s="539"/>
      <c r="G178" s="540"/>
      <c r="H178" s="539"/>
      <c r="I178" s="541"/>
      <c r="J178" s="539"/>
      <c r="K178" s="541"/>
    </row>
    <row r="179" spans="1:11" s="542" customFormat="1" ht="15" customHeight="1" x14ac:dyDescent="0.15">
      <c r="A179" s="535"/>
      <c r="B179" s="536"/>
      <c r="C179" s="535" t="s">
        <v>481</v>
      </c>
      <c r="D179" s="537" t="s">
        <v>1002</v>
      </c>
      <c r="E179" s="538" t="s">
        <v>1019</v>
      </c>
      <c r="F179" s="539"/>
      <c r="G179" s="540"/>
      <c r="H179" s="539"/>
      <c r="I179" s="541"/>
      <c r="J179" s="539"/>
      <c r="K179" s="541"/>
    </row>
    <row r="180" spans="1:11" s="542" customFormat="1" ht="15" customHeight="1" x14ac:dyDescent="0.15">
      <c r="A180" s="535"/>
      <c r="B180" s="536"/>
      <c r="C180" s="535" t="s">
        <v>481</v>
      </c>
      <c r="D180" s="537" t="s">
        <v>808</v>
      </c>
      <c r="E180" s="538" t="s">
        <v>1020</v>
      </c>
      <c r="F180" s="539"/>
      <c r="G180" s="540"/>
      <c r="H180" s="539"/>
      <c r="I180" s="541"/>
      <c r="J180" s="539"/>
      <c r="K180" s="541"/>
    </row>
    <row r="181" spans="1:11" s="542" customFormat="1" ht="15" customHeight="1" x14ac:dyDescent="0.15">
      <c r="A181" s="548"/>
      <c r="B181" s="566"/>
      <c r="C181" s="548" t="s">
        <v>481</v>
      </c>
      <c r="D181" s="562" t="s">
        <v>782</v>
      </c>
      <c r="E181" s="567" t="s">
        <v>1021</v>
      </c>
      <c r="F181" s="568"/>
      <c r="G181" s="569"/>
      <c r="H181" s="568"/>
      <c r="I181" s="574"/>
      <c r="J181" s="539"/>
      <c r="K181" s="541"/>
    </row>
    <row r="182" spans="1:11" s="542" customFormat="1" ht="15" customHeight="1" x14ac:dyDescent="0.15">
      <c r="A182" s="575" t="s">
        <v>1022</v>
      </c>
      <c r="B182" s="576" t="s">
        <v>37</v>
      </c>
      <c r="C182" s="575" t="s">
        <v>1022</v>
      </c>
      <c r="D182" s="577" t="s">
        <v>748</v>
      </c>
      <c r="E182" s="578" t="s">
        <v>484</v>
      </c>
      <c r="F182" s="531" t="s">
        <v>483</v>
      </c>
      <c r="G182" s="532" t="s">
        <v>484</v>
      </c>
      <c r="H182" s="531" t="s">
        <v>1023</v>
      </c>
      <c r="I182" s="533" t="s">
        <v>400</v>
      </c>
      <c r="J182" s="539"/>
      <c r="K182" s="541"/>
    </row>
    <row r="183" spans="1:11" s="542" customFormat="1" ht="15" customHeight="1" x14ac:dyDescent="0.15">
      <c r="A183" s="535" t="s">
        <v>1024</v>
      </c>
      <c r="B183" s="536" t="s">
        <v>764</v>
      </c>
      <c r="C183" s="535"/>
      <c r="D183" s="537"/>
      <c r="E183" s="538" t="s">
        <v>487</v>
      </c>
      <c r="F183" s="531" t="s">
        <v>486</v>
      </c>
      <c r="G183" s="532" t="s">
        <v>487</v>
      </c>
      <c r="H183" s="539"/>
      <c r="I183" s="541"/>
      <c r="J183" s="539"/>
      <c r="K183" s="541"/>
    </row>
    <row r="184" spans="1:11" s="542" customFormat="1" ht="15" customHeight="1" x14ac:dyDescent="0.15">
      <c r="A184" s="535"/>
      <c r="B184" s="536"/>
      <c r="C184" s="535" t="s">
        <v>1025</v>
      </c>
      <c r="D184" s="537" t="s">
        <v>1026</v>
      </c>
      <c r="E184" s="538" t="s">
        <v>1027</v>
      </c>
      <c r="F184" s="539"/>
      <c r="G184" s="540"/>
      <c r="H184" s="539"/>
      <c r="I184" s="541"/>
      <c r="J184" s="539"/>
      <c r="K184" s="541"/>
    </row>
    <row r="185" spans="1:11" s="542" customFormat="1" ht="15" customHeight="1" x14ac:dyDescent="0.15">
      <c r="A185" s="548"/>
      <c r="B185" s="566"/>
      <c r="C185" s="548" t="s">
        <v>1025</v>
      </c>
      <c r="D185" s="562" t="s">
        <v>796</v>
      </c>
      <c r="E185" s="567" t="s">
        <v>1028</v>
      </c>
      <c r="F185" s="568"/>
      <c r="G185" s="569"/>
      <c r="H185" s="568"/>
      <c r="I185" s="574"/>
      <c r="J185" s="539"/>
      <c r="K185" s="574"/>
    </row>
    <row r="186" spans="1:11" s="542" customFormat="1" ht="15" customHeight="1" x14ac:dyDescent="0.15">
      <c r="A186" s="575" t="s">
        <v>1029</v>
      </c>
      <c r="B186" s="576" t="s">
        <v>37</v>
      </c>
      <c r="C186" s="575" t="s">
        <v>1029</v>
      </c>
      <c r="D186" s="577" t="s">
        <v>748</v>
      </c>
      <c r="E186" s="578" t="s">
        <v>490</v>
      </c>
      <c r="F186" s="555" t="s">
        <v>489</v>
      </c>
      <c r="G186" s="556" t="s">
        <v>490</v>
      </c>
      <c r="H186" s="531" t="s">
        <v>1030</v>
      </c>
      <c r="I186" s="533" t="s">
        <v>1031</v>
      </c>
      <c r="J186" s="606" t="s">
        <v>942</v>
      </c>
      <c r="K186" s="865" t="s">
        <v>1032</v>
      </c>
    </row>
    <row r="187" spans="1:11" s="542" customFormat="1" ht="24" customHeight="1" x14ac:dyDescent="0.15">
      <c r="A187" s="527" t="s">
        <v>1033</v>
      </c>
      <c r="B187" s="528" t="s">
        <v>937</v>
      </c>
      <c r="C187" s="527" t="s">
        <v>492</v>
      </c>
      <c r="D187" s="529" t="s">
        <v>748</v>
      </c>
      <c r="E187" s="530" t="s">
        <v>1034</v>
      </c>
      <c r="F187" s="531" t="s">
        <v>492</v>
      </c>
      <c r="G187" s="607" t="s">
        <v>1034</v>
      </c>
      <c r="H187" s="585"/>
      <c r="I187" s="574"/>
      <c r="J187" s="539"/>
      <c r="K187" s="868"/>
    </row>
    <row r="188" spans="1:11" s="542" customFormat="1" ht="15" customHeight="1" x14ac:dyDescent="0.15">
      <c r="A188" s="527" t="s">
        <v>495</v>
      </c>
      <c r="B188" s="528" t="s">
        <v>37</v>
      </c>
      <c r="C188" s="527" t="s">
        <v>495</v>
      </c>
      <c r="D188" s="529" t="s">
        <v>748</v>
      </c>
      <c r="E188" s="530" t="s">
        <v>1035</v>
      </c>
      <c r="F188" s="531" t="s">
        <v>495</v>
      </c>
      <c r="G188" s="532" t="s">
        <v>406</v>
      </c>
      <c r="H188" s="539" t="s">
        <v>1036</v>
      </c>
      <c r="I188" s="541" t="s">
        <v>406</v>
      </c>
      <c r="J188" s="531" t="s">
        <v>45</v>
      </c>
      <c r="K188" s="533" t="s">
        <v>237</v>
      </c>
    </row>
    <row r="189" spans="1:11" s="542" customFormat="1" ht="15" customHeight="1" x14ac:dyDescent="0.15">
      <c r="A189" s="559" t="s">
        <v>1037</v>
      </c>
      <c r="B189" s="560" t="s">
        <v>838</v>
      </c>
      <c r="C189" s="559" t="s">
        <v>1037</v>
      </c>
      <c r="D189" s="561" t="s">
        <v>839</v>
      </c>
      <c r="E189" s="565" t="s">
        <v>1038</v>
      </c>
      <c r="F189" s="539"/>
      <c r="G189" s="540"/>
      <c r="H189" s="539"/>
      <c r="I189" s="541"/>
      <c r="J189" s="539"/>
      <c r="K189" s="541"/>
    </row>
    <row r="190" spans="1:11" s="542" customFormat="1" ht="15" customHeight="1" x14ac:dyDescent="0.15">
      <c r="A190" s="535" t="s">
        <v>1037</v>
      </c>
      <c r="B190" s="536" t="s">
        <v>764</v>
      </c>
      <c r="C190" s="535"/>
      <c r="D190" s="537"/>
      <c r="E190" s="553" t="s">
        <v>1039</v>
      </c>
      <c r="F190" s="539"/>
      <c r="G190" s="540"/>
      <c r="H190" s="539"/>
      <c r="I190" s="541"/>
      <c r="J190" s="539"/>
      <c r="K190" s="541"/>
    </row>
    <row r="191" spans="1:11" s="542" customFormat="1" ht="15" customHeight="1" x14ac:dyDescent="0.15">
      <c r="A191" s="535"/>
      <c r="B191" s="536"/>
      <c r="C191" s="535" t="s">
        <v>1037</v>
      </c>
      <c r="D191" s="537" t="s">
        <v>773</v>
      </c>
      <c r="E191" s="538" t="s">
        <v>1040</v>
      </c>
      <c r="F191" s="539"/>
      <c r="G191" s="540"/>
      <c r="H191" s="539"/>
      <c r="I191" s="541"/>
      <c r="J191" s="539"/>
      <c r="K191" s="541"/>
    </row>
    <row r="192" spans="1:11" s="542" customFormat="1" ht="15" customHeight="1" x14ac:dyDescent="0.15">
      <c r="A192" s="548"/>
      <c r="B192" s="566"/>
      <c r="C192" s="548" t="s">
        <v>1037</v>
      </c>
      <c r="D192" s="562" t="s">
        <v>765</v>
      </c>
      <c r="E192" s="567" t="s">
        <v>1041</v>
      </c>
      <c r="F192" s="568"/>
      <c r="G192" s="569"/>
      <c r="H192" s="539"/>
      <c r="I192" s="541"/>
      <c r="J192" s="539"/>
      <c r="K192" s="541"/>
    </row>
    <row r="193" spans="1:11" s="542" customFormat="1" ht="15" customHeight="1" x14ac:dyDescent="0.15">
      <c r="A193" s="527" t="s">
        <v>497</v>
      </c>
      <c r="B193" s="528" t="s">
        <v>37</v>
      </c>
      <c r="C193" s="527" t="s">
        <v>497</v>
      </c>
      <c r="D193" s="529" t="s">
        <v>748</v>
      </c>
      <c r="E193" s="558" t="s">
        <v>1042</v>
      </c>
      <c r="F193" s="531" t="s">
        <v>497</v>
      </c>
      <c r="G193" s="532" t="s">
        <v>409</v>
      </c>
      <c r="H193" s="531" t="s">
        <v>1043</v>
      </c>
      <c r="I193" s="533" t="s">
        <v>409</v>
      </c>
      <c r="J193" s="539"/>
      <c r="K193" s="541"/>
    </row>
    <row r="194" spans="1:11" s="542" customFormat="1" ht="15" customHeight="1" x14ac:dyDescent="0.15">
      <c r="A194" s="559" t="s">
        <v>1044</v>
      </c>
      <c r="B194" s="560" t="s">
        <v>838</v>
      </c>
      <c r="C194" s="559" t="s">
        <v>1044</v>
      </c>
      <c r="D194" s="561" t="s">
        <v>839</v>
      </c>
      <c r="E194" s="565" t="s">
        <v>1045</v>
      </c>
      <c r="F194" s="539"/>
      <c r="G194" s="540"/>
      <c r="H194" s="539"/>
      <c r="I194" s="541"/>
      <c r="J194" s="539"/>
      <c r="K194" s="541"/>
    </row>
    <row r="195" spans="1:11" s="542" customFormat="1" ht="15" customHeight="1" x14ac:dyDescent="0.15">
      <c r="A195" s="548" t="s">
        <v>1044</v>
      </c>
      <c r="B195" s="566" t="s">
        <v>885</v>
      </c>
      <c r="C195" s="548" t="s">
        <v>1044</v>
      </c>
      <c r="D195" s="562" t="s">
        <v>886</v>
      </c>
      <c r="E195" s="563" t="s">
        <v>1046</v>
      </c>
      <c r="F195" s="568"/>
      <c r="G195" s="569"/>
      <c r="H195" s="568"/>
      <c r="I195" s="574"/>
      <c r="J195" s="539"/>
      <c r="K195" s="541"/>
    </row>
    <row r="196" spans="1:11" s="542" customFormat="1" ht="15" customHeight="1" x14ac:dyDescent="0.15">
      <c r="A196" s="527" t="s">
        <v>498</v>
      </c>
      <c r="B196" s="528" t="s">
        <v>37</v>
      </c>
      <c r="C196" s="527"/>
      <c r="D196" s="529"/>
      <c r="E196" s="530" t="s">
        <v>412</v>
      </c>
      <c r="F196" s="531" t="s">
        <v>498</v>
      </c>
      <c r="G196" s="532" t="s">
        <v>412</v>
      </c>
      <c r="H196" s="531" t="s">
        <v>1047</v>
      </c>
      <c r="I196" s="533" t="s">
        <v>412</v>
      </c>
      <c r="J196" s="539"/>
      <c r="K196" s="541"/>
    </row>
    <row r="197" spans="1:11" s="542" customFormat="1" ht="15" customHeight="1" x14ac:dyDescent="0.15">
      <c r="A197" s="535"/>
      <c r="B197" s="536"/>
      <c r="C197" s="535" t="s">
        <v>498</v>
      </c>
      <c r="D197" s="537" t="s">
        <v>748</v>
      </c>
      <c r="E197" s="538" t="s">
        <v>1048</v>
      </c>
      <c r="F197" s="539"/>
      <c r="G197" s="540"/>
      <c r="H197" s="539"/>
      <c r="I197" s="541"/>
      <c r="J197" s="539"/>
      <c r="K197" s="541"/>
    </row>
    <row r="198" spans="1:11" s="542" customFormat="1" ht="15" customHeight="1" x14ac:dyDescent="0.15">
      <c r="A198" s="535"/>
      <c r="B198" s="536"/>
      <c r="C198" s="535" t="s">
        <v>498</v>
      </c>
      <c r="D198" s="537" t="s">
        <v>753</v>
      </c>
      <c r="E198" s="538" t="s">
        <v>1049</v>
      </c>
      <c r="F198" s="539"/>
      <c r="G198" s="540"/>
      <c r="H198" s="539"/>
      <c r="I198" s="541"/>
      <c r="J198" s="539"/>
      <c r="K198" s="541"/>
    </row>
    <row r="199" spans="1:11" s="542" customFormat="1" ht="15" customHeight="1" x14ac:dyDescent="0.15">
      <c r="A199" s="548"/>
      <c r="B199" s="566"/>
      <c r="C199" s="548" t="s">
        <v>498</v>
      </c>
      <c r="D199" s="562" t="s">
        <v>800</v>
      </c>
      <c r="E199" s="567" t="s">
        <v>1050</v>
      </c>
      <c r="F199" s="568"/>
      <c r="G199" s="569"/>
      <c r="H199" s="568"/>
      <c r="I199" s="574"/>
      <c r="J199" s="539"/>
      <c r="K199" s="541"/>
    </row>
    <row r="200" spans="1:11" s="542" customFormat="1" ht="15" customHeight="1" x14ac:dyDescent="0.15">
      <c r="A200" s="550" t="s">
        <v>1051</v>
      </c>
      <c r="B200" s="551" t="s">
        <v>37</v>
      </c>
      <c r="C200" s="550" t="s">
        <v>1051</v>
      </c>
      <c r="D200" s="557" t="s">
        <v>748</v>
      </c>
      <c r="E200" s="558" t="s">
        <v>1052</v>
      </c>
      <c r="F200" s="531" t="s">
        <v>499</v>
      </c>
      <c r="G200" s="532" t="s">
        <v>500</v>
      </c>
      <c r="H200" s="531" t="s">
        <v>1053</v>
      </c>
      <c r="I200" s="533" t="s">
        <v>415</v>
      </c>
      <c r="J200" s="539"/>
      <c r="K200" s="541"/>
    </row>
    <row r="201" spans="1:11" s="542" customFormat="1" ht="15" customHeight="1" x14ac:dyDescent="0.15">
      <c r="A201" s="571" t="s">
        <v>1051</v>
      </c>
      <c r="B201" s="572" t="s">
        <v>826</v>
      </c>
      <c r="C201" s="571" t="s">
        <v>1051</v>
      </c>
      <c r="D201" s="573" t="s">
        <v>907</v>
      </c>
      <c r="E201" s="563" t="s">
        <v>1054</v>
      </c>
      <c r="F201" s="568"/>
      <c r="G201" s="569"/>
      <c r="H201" s="539"/>
      <c r="I201" s="541"/>
      <c r="J201" s="539"/>
      <c r="K201" s="541"/>
    </row>
    <row r="202" spans="1:11" s="542" customFormat="1" ht="15" customHeight="1" x14ac:dyDescent="0.15">
      <c r="A202" s="543" t="s">
        <v>501</v>
      </c>
      <c r="B202" s="570" t="s">
        <v>798</v>
      </c>
      <c r="C202" s="543" t="s">
        <v>501</v>
      </c>
      <c r="D202" s="544" t="s">
        <v>751</v>
      </c>
      <c r="E202" s="545" t="s">
        <v>1055</v>
      </c>
      <c r="F202" s="531" t="s">
        <v>501</v>
      </c>
      <c r="G202" s="532" t="s">
        <v>415</v>
      </c>
      <c r="H202" s="539"/>
      <c r="I202" s="541"/>
      <c r="J202" s="539"/>
      <c r="K202" s="541"/>
    </row>
    <row r="203" spans="1:11" s="542" customFormat="1" ht="15" customHeight="1" x14ac:dyDescent="0.15">
      <c r="A203" s="559" t="s">
        <v>501</v>
      </c>
      <c r="B203" s="560" t="s">
        <v>838</v>
      </c>
      <c r="C203" s="559" t="s">
        <v>501</v>
      </c>
      <c r="D203" s="564" t="s">
        <v>839</v>
      </c>
      <c r="E203" s="565" t="s">
        <v>1056</v>
      </c>
      <c r="F203" s="539"/>
      <c r="G203" s="540"/>
      <c r="H203" s="539"/>
      <c r="I203" s="541"/>
      <c r="J203" s="539"/>
      <c r="K203" s="541"/>
    </row>
    <row r="204" spans="1:11" s="542" customFormat="1" ht="15" customHeight="1" x14ac:dyDescent="0.15">
      <c r="A204" s="548" t="s">
        <v>501</v>
      </c>
      <c r="B204" s="566" t="s">
        <v>764</v>
      </c>
      <c r="C204" s="548" t="s">
        <v>501</v>
      </c>
      <c r="D204" s="562" t="s">
        <v>765</v>
      </c>
      <c r="E204" s="553" t="s">
        <v>415</v>
      </c>
      <c r="F204" s="568"/>
      <c r="G204" s="569"/>
      <c r="H204" s="568"/>
      <c r="I204" s="574"/>
      <c r="J204" s="568"/>
      <c r="K204" s="574"/>
    </row>
    <row r="205" spans="1:11" s="542" customFormat="1" ht="15" customHeight="1" x14ac:dyDescent="0.15">
      <c r="A205" s="550" t="s">
        <v>502</v>
      </c>
      <c r="B205" s="551" t="s">
        <v>37</v>
      </c>
      <c r="C205" s="550" t="s">
        <v>502</v>
      </c>
      <c r="D205" s="557" t="s">
        <v>748</v>
      </c>
      <c r="E205" s="558" t="s">
        <v>1057</v>
      </c>
      <c r="F205" s="531" t="s">
        <v>502</v>
      </c>
      <c r="G205" s="532" t="s">
        <v>418</v>
      </c>
      <c r="H205" s="531" t="s">
        <v>1058</v>
      </c>
      <c r="I205" s="533" t="s">
        <v>418</v>
      </c>
      <c r="J205" s="531" t="s">
        <v>46</v>
      </c>
      <c r="K205" s="533" t="s">
        <v>92</v>
      </c>
    </row>
    <row r="206" spans="1:11" s="542" customFormat="1" ht="15" customHeight="1" x14ac:dyDescent="0.15">
      <c r="A206" s="559" t="s">
        <v>502</v>
      </c>
      <c r="B206" s="560" t="s">
        <v>756</v>
      </c>
      <c r="C206" s="559" t="s">
        <v>502</v>
      </c>
      <c r="D206" s="564" t="s">
        <v>757</v>
      </c>
      <c r="E206" s="565" t="s">
        <v>1059</v>
      </c>
      <c r="F206" s="539"/>
      <c r="G206" s="540"/>
      <c r="H206" s="539"/>
      <c r="I206" s="541"/>
      <c r="J206" s="539"/>
      <c r="K206" s="541"/>
    </row>
    <row r="207" spans="1:11" s="542" customFormat="1" ht="15" customHeight="1" x14ac:dyDescent="0.15">
      <c r="A207" s="559" t="s">
        <v>502</v>
      </c>
      <c r="B207" s="560" t="s">
        <v>769</v>
      </c>
      <c r="C207" s="559" t="s">
        <v>502</v>
      </c>
      <c r="D207" s="564" t="s">
        <v>770</v>
      </c>
      <c r="E207" s="565" t="s">
        <v>1060</v>
      </c>
      <c r="F207" s="539"/>
      <c r="G207" s="540"/>
      <c r="H207" s="539"/>
      <c r="I207" s="541"/>
      <c r="J207" s="539"/>
      <c r="K207" s="541"/>
    </row>
    <row r="208" spans="1:11" s="542" customFormat="1" ht="15" customHeight="1" x14ac:dyDescent="0.15">
      <c r="A208" s="548" t="s">
        <v>502</v>
      </c>
      <c r="B208" s="566" t="s">
        <v>847</v>
      </c>
      <c r="C208" s="548" t="s">
        <v>502</v>
      </c>
      <c r="D208" s="562" t="s">
        <v>848</v>
      </c>
      <c r="E208" s="563" t="s">
        <v>1061</v>
      </c>
      <c r="F208" s="539"/>
      <c r="G208" s="540"/>
      <c r="H208" s="539"/>
      <c r="I208" s="541"/>
      <c r="J208" s="539"/>
      <c r="K208" s="541"/>
    </row>
    <row r="209" spans="1:11" s="542" customFormat="1" ht="15" customHeight="1" x14ac:dyDescent="0.15">
      <c r="A209" s="575"/>
      <c r="B209" s="576"/>
      <c r="C209" s="575" t="s">
        <v>504</v>
      </c>
      <c r="D209" s="577" t="s">
        <v>1062</v>
      </c>
      <c r="E209" s="578" t="s">
        <v>1063</v>
      </c>
      <c r="F209" s="608" t="s">
        <v>1064</v>
      </c>
      <c r="G209" s="556" t="s">
        <v>1063</v>
      </c>
      <c r="H209" s="568"/>
      <c r="I209" s="574"/>
      <c r="J209" s="539"/>
      <c r="K209" s="541"/>
    </row>
    <row r="210" spans="1:11" s="542" customFormat="1" ht="15" customHeight="1" x14ac:dyDescent="0.15">
      <c r="A210" s="527" t="s">
        <v>507</v>
      </c>
      <c r="B210" s="528" t="s">
        <v>37</v>
      </c>
      <c r="C210" s="527" t="s">
        <v>507</v>
      </c>
      <c r="D210" s="529" t="s">
        <v>748</v>
      </c>
      <c r="E210" s="530" t="s">
        <v>508</v>
      </c>
      <c r="F210" s="531" t="s">
        <v>507</v>
      </c>
      <c r="G210" s="532" t="s">
        <v>508</v>
      </c>
      <c r="H210" s="539" t="s">
        <v>1065</v>
      </c>
      <c r="I210" s="541" t="s">
        <v>421</v>
      </c>
      <c r="J210" s="539"/>
      <c r="K210" s="541"/>
    </row>
    <row r="211" spans="1:11" s="542" customFormat="1" ht="15" customHeight="1" x14ac:dyDescent="0.15">
      <c r="A211" s="527" t="s">
        <v>510</v>
      </c>
      <c r="B211" s="528" t="s">
        <v>37</v>
      </c>
      <c r="C211" s="527" t="s">
        <v>510</v>
      </c>
      <c r="D211" s="529" t="s">
        <v>748</v>
      </c>
      <c r="E211" s="530" t="s">
        <v>511</v>
      </c>
      <c r="F211" s="531" t="s">
        <v>510</v>
      </c>
      <c r="G211" s="532" t="s">
        <v>511</v>
      </c>
      <c r="H211" s="539"/>
      <c r="I211" s="541"/>
      <c r="J211" s="539"/>
      <c r="K211" s="541"/>
    </row>
    <row r="212" spans="1:11" s="542" customFormat="1" ht="15" customHeight="1" x14ac:dyDescent="0.15">
      <c r="A212" s="550" t="s">
        <v>513</v>
      </c>
      <c r="B212" s="551" t="s">
        <v>37</v>
      </c>
      <c r="C212" s="550" t="s">
        <v>513</v>
      </c>
      <c r="D212" s="552" t="s">
        <v>748</v>
      </c>
      <c r="E212" s="530" t="s">
        <v>1066</v>
      </c>
      <c r="F212" s="531" t="s">
        <v>513</v>
      </c>
      <c r="G212" s="532" t="s">
        <v>514</v>
      </c>
      <c r="H212" s="539"/>
      <c r="I212" s="541"/>
      <c r="J212" s="539"/>
      <c r="K212" s="541"/>
    </row>
    <row r="213" spans="1:11" s="542" customFormat="1" ht="15" customHeight="1" x14ac:dyDescent="0.15">
      <c r="A213" s="548" t="s">
        <v>513</v>
      </c>
      <c r="B213" s="566" t="s">
        <v>756</v>
      </c>
      <c r="C213" s="548" t="s">
        <v>513</v>
      </c>
      <c r="D213" s="562" t="s">
        <v>757</v>
      </c>
      <c r="E213" s="563" t="s">
        <v>1067</v>
      </c>
      <c r="F213" s="568"/>
      <c r="G213" s="569"/>
      <c r="H213" s="539"/>
      <c r="I213" s="541"/>
      <c r="J213" s="539"/>
      <c r="K213" s="541"/>
    </row>
    <row r="214" spans="1:11" s="542" customFormat="1" ht="15" customHeight="1" x14ac:dyDescent="0.15">
      <c r="A214" s="527" t="s">
        <v>516</v>
      </c>
      <c r="B214" s="528" t="s">
        <v>37</v>
      </c>
      <c r="C214" s="527" t="s">
        <v>516</v>
      </c>
      <c r="D214" s="529" t="s">
        <v>748</v>
      </c>
      <c r="E214" s="530" t="s">
        <v>1068</v>
      </c>
      <c r="F214" s="531" t="s">
        <v>516</v>
      </c>
      <c r="G214" s="532" t="s">
        <v>1069</v>
      </c>
      <c r="H214" s="531" t="s">
        <v>1070</v>
      </c>
      <c r="I214" s="533" t="s">
        <v>1069</v>
      </c>
      <c r="J214" s="539"/>
      <c r="K214" s="541"/>
    </row>
    <row r="215" spans="1:11" s="542" customFormat="1" ht="15" customHeight="1" x14ac:dyDescent="0.15">
      <c r="A215" s="559" t="s">
        <v>516</v>
      </c>
      <c r="B215" s="560" t="s">
        <v>756</v>
      </c>
      <c r="C215" s="559" t="s">
        <v>516</v>
      </c>
      <c r="D215" s="564" t="s">
        <v>757</v>
      </c>
      <c r="E215" s="565" t="s">
        <v>1071</v>
      </c>
      <c r="F215" s="539"/>
      <c r="G215" s="540"/>
      <c r="H215" s="539"/>
      <c r="I215" s="541"/>
      <c r="J215" s="539"/>
      <c r="K215" s="541"/>
    </row>
    <row r="216" spans="1:11" s="542" customFormat="1" ht="15" customHeight="1" x14ac:dyDescent="0.15">
      <c r="A216" s="535" t="s">
        <v>516</v>
      </c>
      <c r="B216" s="536" t="s">
        <v>769</v>
      </c>
      <c r="C216" s="535" t="s">
        <v>516</v>
      </c>
      <c r="D216" s="537" t="s">
        <v>770</v>
      </c>
      <c r="E216" s="563" t="s">
        <v>1072</v>
      </c>
      <c r="F216" s="539"/>
      <c r="G216" s="540"/>
      <c r="H216" s="539"/>
      <c r="I216" s="541"/>
      <c r="J216" s="539"/>
      <c r="K216" s="541"/>
    </row>
    <row r="217" spans="1:11" s="542" customFormat="1" ht="15" customHeight="1" x14ac:dyDescent="0.15">
      <c r="A217" s="550" t="s">
        <v>1073</v>
      </c>
      <c r="B217" s="551" t="s">
        <v>37</v>
      </c>
      <c r="C217" s="550" t="s">
        <v>1073</v>
      </c>
      <c r="D217" s="557" t="s">
        <v>748</v>
      </c>
      <c r="E217" s="545" t="s">
        <v>1074</v>
      </c>
      <c r="F217" s="531" t="s">
        <v>518</v>
      </c>
      <c r="G217" s="532" t="s">
        <v>426</v>
      </c>
      <c r="H217" s="531" t="s">
        <v>1075</v>
      </c>
      <c r="I217" s="533" t="s">
        <v>426</v>
      </c>
      <c r="J217" s="539"/>
      <c r="K217" s="541"/>
    </row>
    <row r="218" spans="1:11" s="542" customFormat="1" ht="15" customHeight="1" x14ac:dyDescent="0.15">
      <c r="A218" s="548" t="s">
        <v>1073</v>
      </c>
      <c r="B218" s="566" t="s">
        <v>764</v>
      </c>
      <c r="C218" s="548" t="s">
        <v>1073</v>
      </c>
      <c r="D218" s="562" t="s">
        <v>765</v>
      </c>
      <c r="E218" s="563" t="s">
        <v>426</v>
      </c>
      <c r="F218" s="568"/>
      <c r="G218" s="569"/>
      <c r="H218" s="568"/>
      <c r="I218" s="574"/>
      <c r="J218" s="568"/>
      <c r="K218" s="574"/>
    </row>
    <row r="219" spans="1:11" s="542" customFormat="1" ht="15" customHeight="1" x14ac:dyDescent="0.15">
      <c r="A219" s="550" t="s">
        <v>520</v>
      </c>
      <c r="B219" s="551" t="s">
        <v>37</v>
      </c>
      <c r="C219" s="550" t="s">
        <v>520</v>
      </c>
      <c r="D219" s="557" t="s">
        <v>748</v>
      </c>
      <c r="E219" s="558" t="s">
        <v>1076</v>
      </c>
      <c r="F219" s="531" t="s">
        <v>520</v>
      </c>
      <c r="G219" s="532" t="s">
        <v>429</v>
      </c>
      <c r="H219" s="539" t="s">
        <v>1077</v>
      </c>
      <c r="I219" s="541" t="s">
        <v>429</v>
      </c>
      <c r="J219" s="531" t="s">
        <v>47</v>
      </c>
      <c r="K219" s="533" t="s">
        <v>93</v>
      </c>
    </row>
    <row r="220" spans="1:11" s="542" customFormat="1" ht="15" customHeight="1" x14ac:dyDescent="0.15">
      <c r="A220" s="559" t="s">
        <v>520</v>
      </c>
      <c r="B220" s="560" t="s">
        <v>756</v>
      </c>
      <c r="C220" s="559" t="s">
        <v>520</v>
      </c>
      <c r="D220" s="564" t="s">
        <v>757</v>
      </c>
      <c r="E220" s="565" t="s">
        <v>1078</v>
      </c>
      <c r="F220" s="539"/>
      <c r="G220" s="540"/>
      <c r="H220" s="539"/>
      <c r="I220" s="541"/>
      <c r="J220" s="539"/>
      <c r="K220" s="541"/>
    </row>
    <row r="221" spans="1:11" s="542" customFormat="1" ht="15" customHeight="1" x14ac:dyDescent="0.15">
      <c r="A221" s="559" t="s">
        <v>520</v>
      </c>
      <c r="B221" s="560" t="s">
        <v>769</v>
      </c>
      <c r="C221" s="559" t="s">
        <v>520</v>
      </c>
      <c r="D221" s="564" t="s">
        <v>770</v>
      </c>
      <c r="E221" s="565" t="s">
        <v>1079</v>
      </c>
      <c r="F221" s="539"/>
      <c r="G221" s="540"/>
      <c r="H221" s="539"/>
      <c r="I221" s="541"/>
      <c r="J221" s="539"/>
      <c r="K221" s="541"/>
    </row>
    <row r="222" spans="1:11" s="542" customFormat="1" ht="15" customHeight="1" x14ac:dyDescent="0.15">
      <c r="A222" s="548" t="s">
        <v>520</v>
      </c>
      <c r="B222" s="566" t="s">
        <v>764</v>
      </c>
      <c r="C222" s="548" t="s">
        <v>520</v>
      </c>
      <c r="D222" s="562" t="s">
        <v>765</v>
      </c>
      <c r="E222" s="563" t="s">
        <v>1080</v>
      </c>
      <c r="F222" s="539"/>
      <c r="G222" s="540"/>
      <c r="H222" s="539"/>
      <c r="I222" s="541"/>
      <c r="J222" s="539"/>
      <c r="K222" s="541"/>
    </row>
    <row r="223" spans="1:11" s="542" customFormat="1" ht="15" customHeight="1" x14ac:dyDescent="0.15">
      <c r="A223" s="575"/>
      <c r="B223" s="576"/>
      <c r="C223" s="575" t="s">
        <v>522</v>
      </c>
      <c r="D223" s="577" t="s">
        <v>1081</v>
      </c>
      <c r="E223" s="578" t="s">
        <v>523</v>
      </c>
      <c r="F223" s="608" t="s">
        <v>1082</v>
      </c>
      <c r="G223" s="556" t="s">
        <v>523</v>
      </c>
      <c r="H223" s="539"/>
      <c r="I223" s="541"/>
      <c r="J223" s="539"/>
      <c r="K223" s="541"/>
    </row>
    <row r="224" spans="1:11" s="542" customFormat="1" ht="15" customHeight="1" x14ac:dyDescent="0.15">
      <c r="A224" s="550" t="s">
        <v>525</v>
      </c>
      <c r="B224" s="551" t="s">
        <v>37</v>
      </c>
      <c r="C224" s="550" t="s">
        <v>525</v>
      </c>
      <c r="D224" s="557" t="s">
        <v>748</v>
      </c>
      <c r="E224" s="558" t="s">
        <v>526</v>
      </c>
      <c r="F224" s="531" t="s">
        <v>525</v>
      </c>
      <c r="G224" s="532" t="s">
        <v>526</v>
      </c>
      <c r="H224" s="531" t="s">
        <v>1083</v>
      </c>
      <c r="I224" s="532" t="s">
        <v>432</v>
      </c>
      <c r="J224" s="539"/>
      <c r="K224" s="541"/>
    </row>
    <row r="225" spans="1:11" s="542" customFormat="1" ht="15" customHeight="1" x14ac:dyDescent="0.15">
      <c r="A225" s="548" t="s">
        <v>525</v>
      </c>
      <c r="B225" s="566" t="s">
        <v>756</v>
      </c>
      <c r="C225" s="548" t="s">
        <v>525</v>
      </c>
      <c r="D225" s="562" t="s">
        <v>757</v>
      </c>
      <c r="E225" s="563" t="s">
        <v>1084</v>
      </c>
      <c r="F225" s="568"/>
      <c r="G225" s="569"/>
      <c r="H225" s="539"/>
      <c r="I225" s="541"/>
      <c r="J225" s="539"/>
      <c r="K225" s="541"/>
    </row>
    <row r="226" spans="1:11" s="542" customFormat="1" ht="15" customHeight="1" x14ac:dyDescent="0.15">
      <c r="A226" s="550" t="s">
        <v>1085</v>
      </c>
      <c r="B226" s="551" t="s">
        <v>37</v>
      </c>
      <c r="C226" s="550" t="s">
        <v>1085</v>
      </c>
      <c r="D226" s="557" t="s">
        <v>748</v>
      </c>
      <c r="E226" s="545" t="s">
        <v>1086</v>
      </c>
      <c r="F226" s="531" t="s">
        <v>528</v>
      </c>
      <c r="G226" s="532" t="s">
        <v>529</v>
      </c>
      <c r="H226" s="539"/>
      <c r="I226" s="541"/>
      <c r="J226" s="539"/>
      <c r="K226" s="541"/>
    </row>
    <row r="227" spans="1:11" s="542" customFormat="1" ht="15" customHeight="1" x14ac:dyDescent="0.15">
      <c r="A227" s="559" t="s">
        <v>1085</v>
      </c>
      <c r="B227" s="560" t="s">
        <v>756</v>
      </c>
      <c r="C227" s="559" t="s">
        <v>1085</v>
      </c>
      <c r="D227" s="564" t="s">
        <v>757</v>
      </c>
      <c r="E227" s="565" t="s">
        <v>1087</v>
      </c>
      <c r="F227" s="539"/>
      <c r="G227" s="540"/>
      <c r="H227" s="539"/>
      <c r="I227" s="541"/>
      <c r="J227" s="539"/>
      <c r="K227" s="541"/>
    </row>
    <row r="228" spans="1:11" s="542" customFormat="1" ht="15" customHeight="1" x14ac:dyDescent="0.15">
      <c r="A228" s="559" t="s">
        <v>1085</v>
      </c>
      <c r="B228" s="560" t="s">
        <v>769</v>
      </c>
      <c r="C228" s="559" t="s">
        <v>1085</v>
      </c>
      <c r="D228" s="564" t="s">
        <v>770</v>
      </c>
      <c r="E228" s="565" t="s">
        <v>1088</v>
      </c>
      <c r="F228" s="539"/>
      <c r="G228" s="540"/>
      <c r="H228" s="539"/>
      <c r="I228" s="541"/>
      <c r="J228" s="539"/>
      <c r="K228" s="541"/>
    </row>
    <row r="229" spans="1:11" s="542" customFormat="1" ht="15" customHeight="1" x14ac:dyDescent="0.15">
      <c r="A229" s="559" t="s">
        <v>1085</v>
      </c>
      <c r="B229" s="560" t="s">
        <v>847</v>
      </c>
      <c r="C229" s="559" t="s">
        <v>1085</v>
      </c>
      <c r="D229" s="564" t="s">
        <v>848</v>
      </c>
      <c r="E229" s="565" t="s">
        <v>1089</v>
      </c>
      <c r="F229" s="539"/>
      <c r="G229" s="540"/>
      <c r="H229" s="539"/>
      <c r="I229" s="541"/>
      <c r="J229" s="539"/>
      <c r="K229" s="541"/>
    </row>
    <row r="230" spans="1:11" s="542" customFormat="1" ht="15" customHeight="1" x14ac:dyDescent="0.15">
      <c r="A230" s="548" t="s">
        <v>1085</v>
      </c>
      <c r="B230" s="566" t="s">
        <v>764</v>
      </c>
      <c r="C230" s="548" t="s">
        <v>1085</v>
      </c>
      <c r="D230" s="562" t="s">
        <v>765</v>
      </c>
      <c r="E230" s="563" t="s">
        <v>529</v>
      </c>
      <c r="F230" s="568"/>
      <c r="G230" s="569"/>
      <c r="H230" s="568"/>
      <c r="I230" s="574"/>
      <c r="J230" s="568"/>
      <c r="K230" s="574"/>
    </row>
    <row r="231" spans="1:11" s="542" customFormat="1" ht="15" customHeight="1" x14ac:dyDescent="0.15">
      <c r="A231" s="575" t="s">
        <v>531</v>
      </c>
      <c r="B231" s="576" t="s">
        <v>37</v>
      </c>
      <c r="C231" s="575" t="s">
        <v>531</v>
      </c>
      <c r="D231" s="577" t="s">
        <v>748</v>
      </c>
      <c r="E231" s="578" t="s">
        <v>532</v>
      </c>
      <c r="F231" s="531" t="s">
        <v>531</v>
      </c>
      <c r="G231" s="532" t="s">
        <v>532</v>
      </c>
      <c r="H231" s="531" t="s">
        <v>1090</v>
      </c>
      <c r="I231" s="865" t="s">
        <v>1091</v>
      </c>
      <c r="J231" s="531" t="s">
        <v>48</v>
      </c>
      <c r="K231" s="533" t="s">
        <v>94</v>
      </c>
    </row>
    <row r="232" spans="1:11" s="542" customFormat="1" ht="15" customHeight="1" x14ac:dyDescent="0.15">
      <c r="A232" s="575" t="s">
        <v>534</v>
      </c>
      <c r="B232" s="576" t="s">
        <v>37</v>
      </c>
      <c r="C232" s="575" t="s">
        <v>534</v>
      </c>
      <c r="D232" s="577" t="s">
        <v>748</v>
      </c>
      <c r="E232" s="578" t="s">
        <v>535</v>
      </c>
      <c r="F232" s="555" t="s">
        <v>534</v>
      </c>
      <c r="G232" s="556" t="s">
        <v>535</v>
      </c>
      <c r="H232" s="568"/>
      <c r="I232" s="866"/>
      <c r="J232" s="539"/>
      <c r="K232" s="541"/>
    </row>
    <row r="233" spans="1:11" s="542" customFormat="1" ht="15" customHeight="1" x14ac:dyDescent="0.15">
      <c r="A233" s="609" t="s">
        <v>537</v>
      </c>
      <c r="B233" s="610" t="s">
        <v>37</v>
      </c>
      <c r="C233" s="609" t="s">
        <v>537</v>
      </c>
      <c r="D233" s="611" t="s">
        <v>748</v>
      </c>
      <c r="E233" s="589" t="s">
        <v>1092</v>
      </c>
      <c r="F233" s="590" t="s">
        <v>537</v>
      </c>
      <c r="G233" s="612" t="s">
        <v>1093</v>
      </c>
      <c r="H233" s="597" t="s">
        <v>1094</v>
      </c>
      <c r="I233" s="533" t="s">
        <v>438</v>
      </c>
      <c r="J233" s="539"/>
      <c r="K233" s="541"/>
    </row>
    <row r="234" spans="1:11" s="542" customFormat="1" ht="15" customHeight="1" x14ac:dyDescent="0.15">
      <c r="A234" s="550" t="s">
        <v>540</v>
      </c>
      <c r="B234" s="551" t="s">
        <v>37</v>
      </c>
      <c r="C234" s="550" t="s">
        <v>540</v>
      </c>
      <c r="D234" s="557" t="s">
        <v>748</v>
      </c>
      <c r="E234" s="545" t="s">
        <v>1095</v>
      </c>
      <c r="F234" s="531" t="s">
        <v>540</v>
      </c>
      <c r="G234" s="532" t="s">
        <v>438</v>
      </c>
      <c r="H234" s="539"/>
      <c r="I234" s="541"/>
      <c r="J234" s="539"/>
      <c r="K234" s="541"/>
    </row>
    <row r="235" spans="1:11" s="542" customFormat="1" ht="15" customHeight="1" x14ac:dyDescent="0.15">
      <c r="A235" s="559" t="s">
        <v>540</v>
      </c>
      <c r="B235" s="560" t="s">
        <v>756</v>
      </c>
      <c r="C235" s="559" t="s">
        <v>540</v>
      </c>
      <c r="D235" s="564" t="s">
        <v>757</v>
      </c>
      <c r="E235" s="565" t="s">
        <v>1096</v>
      </c>
      <c r="F235" s="539"/>
      <c r="G235" s="540"/>
      <c r="H235" s="539"/>
      <c r="I235" s="541"/>
      <c r="J235" s="539"/>
      <c r="K235" s="541"/>
    </row>
    <row r="236" spans="1:11" s="542" customFormat="1" ht="15" customHeight="1" x14ac:dyDescent="0.15">
      <c r="A236" s="546" t="s">
        <v>540</v>
      </c>
      <c r="B236" s="547" t="s">
        <v>769</v>
      </c>
      <c r="C236" s="546"/>
      <c r="D236" s="582"/>
      <c r="E236" s="553" t="s">
        <v>1097</v>
      </c>
      <c r="F236" s="539"/>
      <c r="G236" s="540"/>
      <c r="H236" s="539"/>
      <c r="I236" s="541"/>
      <c r="J236" s="539"/>
      <c r="K236" s="541"/>
    </row>
    <row r="237" spans="1:11" s="542" customFormat="1" ht="15" customHeight="1" x14ac:dyDescent="0.15">
      <c r="A237" s="535"/>
      <c r="B237" s="536"/>
      <c r="C237" s="535" t="s">
        <v>540</v>
      </c>
      <c r="D237" s="537" t="s">
        <v>770</v>
      </c>
      <c r="E237" s="538" t="s">
        <v>1098</v>
      </c>
      <c r="F237" s="539"/>
      <c r="G237" s="540"/>
      <c r="H237" s="539"/>
      <c r="I237" s="541"/>
      <c r="J237" s="539"/>
      <c r="K237" s="541"/>
    </row>
    <row r="238" spans="1:11" s="542" customFormat="1" ht="15" customHeight="1" x14ac:dyDescent="0.15">
      <c r="A238" s="535"/>
      <c r="B238" s="536"/>
      <c r="C238" s="535" t="s">
        <v>540</v>
      </c>
      <c r="D238" s="537" t="s">
        <v>952</v>
      </c>
      <c r="E238" s="538" t="s">
        <v>1099</v>
      </c>
      <c r="F238" s="539"/>
      <c r="G238" s="540"/>
      <c r="H238" s="539"/>
      <c r="I238" s="541"/>
      <c r="J238" s="539"/>
      <c r="K238" s="541"/>
    </row>
    <row r="239" spans="1:11" s="542" customFormat="1" ht="15" customHeight="1" x14ac:dyDescent="0.15">
      <c r="A239" s="543"/>
      <c r="B239" s="570"/>
      <c r="C239" s="543" t="s">
        <v>540</v>
      </c>
      <c r="D239" s="544" t="s">
        <v>1100</v>
      </c>
      <c r="E239" s="545" t="s">
        <v>1101</v>
      </c>
      <c r="F239" s="539"/>
      <c r="G239" s="540"/>
      <c r="H239" s="539"/>
      <c r="I239" s="541"/>
      <c r="J239" s="539"/>
      <c r="K239" s="541"/>
    </row>
    <row r="240" spans="1:11" s="542" customFormat="1" ht="15" customHeight="1" x14ac:dyDescent="0.15">
      <c r="A240" s="535" t="s">
        <v>540</v>
      </c>
      <c r="B240" s="536" t="s">
        <v>764</v>
      </c>
      <c r="C240" s="535" t="s">
        <v>540</v>
      </c>
      <c r="D240" s="537" t="s">
        <v>765</v>
      </c>
      <c r="E240" s="538" t="s">
        <v>438</v>
      </c>
      <c r="F240" s="539"/>
      <c r="G240" s="540"/>
      <c r="H240" s="539"/>
      <c r="I240" s="541"/>
      <c r="J240" s="539"/>
      <c r="K240" s="541"/>
    </row>
    <row r="241" spans="1:11" s="542" customFormat="1" ht="15" customHeight="1" x14ac:dyDescent="0.15">
      <c r="A241" s="550" t="s">
        <v>1102</v>
      </c>
      <c r="B241" s="551" t="s">
        <v>37</v>
      </c>
      <c r="C241" s="550" t="s">
        <v>1102</v>
      </c>
      <c r="D241" s="557" t="s">
        <v>748</v>
      </c>
      <c r="E241" s="558" t="s">
        <v>1103</v>
      </c>
      <c r="F241" s="531" t="s">
        <v>542</v>
      </c>
      <c r="G241" s="532" t="s">
        <v>543</v>
      </c>
      <c r="H241" s="531" t="s">
        <v>1104</v>
      </c>
      <c r="I241" s="533" t="s">
        <v>1</v>
      </c>
      <c r="J241" s="531" t="s">
        <v>49</v>
      </c>
      <c r="K241" s="533" t="s">
        <v>1</v>
      </c>
    </row>
    <row r="242" spans="1:11" s="542" customFormat="1" ht="15" customHeight="1" x14ac:dyDescent="0.15">
      <c r="A242" s="559" t="s">
        <v>1102</v>
      </c>
      <c r="B242" s="560" t="s">
        <v>756</v>
      </c>
      <c r="C242" s="559" t="s">
        <v>1102</v>
      </c>
      <c r="D242" s="564" t="s">
        <v>757</v>
      </c>
      <c r="E242" s="565" t="s">
        <v>1105</v>
      </c>
      <c r="F242" s="539"/>
      <c r="G242" s="540"/>
      <c r="H242" s="539"/>
      <c r="I242" s="541"/>
      <c r="J242" s="539"/>
      <c r="K242" s="541"/>
    </row>
    <row r="243" spans="1:11" s="542" customFormat="1" ht="15" customHeight="1" x14ac:dyDescent="0.15">
      <c r="A243" s="548" t="s">
        <v>1102</v>
      </c>
      <c r="B243" s="566" t="s">
        <v>769</v>
      </c>
      <c r="C243" s="548" t="s">
        <v>1102</v>
      </c>
      <c r="D243" s="562" t="s">
        <v>770</v>
      </c>
      <c r="E243" s="563" t="s">
        <v>1106</v>
      </c>
      <c r="F243" s="568"/>
      <c r="G243" s="569"/>
      <c r="H243" s="539"/>
      <c r="I243" s="541"/>
      <c r="J243" s="539"/>
      <c r="K243" s="541"/>
    </row>
    <row r="244" spans="1:11" s="542" customFormat="1" ht="15" customHeight="1" x14ac:dyDescent="0.15">
      <c r="A244" s="550" t="s">
        <v>1107</v>
      </c>
      <c r="B244" s="551" t="s">
        <v>37</v>
      </c>
      <c r="C244" s="550" t="s">
        <v>1107</v>
      </c>
      <c r="D244" s="557" t="s">
        <v>748</v>
      </c>
      <c r="E244" s="538" t="s">
        <v>1108</v>
      </c>
      <c r="F244" s="555" t="s">
        <v>545</v>
      </c>
      <c r="G244" s="556" t="s">
        <v>546</v>
      </c>
      <c r="H244" s="539"/>
      <c r="I244" s="541"/>
      <c r="J244" s="539"/>
      <c r="K244" s="541"/>
    </row>
    <row r="245" spans="1:11" s="542" customFormat="1" ht="15" customHeight="1" x14ac:dyDescent="0.15">
      <c r="A245" s="575" t="s">
        <v>1109</v>
      </c>
      <c r="B245" s="576" t="s">
        <v>37</v>
      </c>
      <c r="C245" s="575" t="s">
        <v>1109</v>
      </c>
      <c r="D245" s="577" t="s">
        <v>748</v>
      </c>
      <c r="E245" s="578" t="s">
        <v>549</v>
      </c>
      <c r="F245" s="555" t="s">
        <v>548</v>
      </c>
      <c r="G245" s="556" t="s">
        <v>549</v>
      </c>
      <c r="H245" s="539"/>
      <c r="I245" s="541"/>
      <c r="J245" s="539"/>
      <c r="K245" s="541"/>
    </row>
    <row r="246" spans="1:11" s="542" customFormat="1" ht="15" customHeight="1" x14ac:dyDescent="0.15">
      <c r="A246" s="575" t="s">
        <v>1110</v>
      </c>
      <c r="B246" s="576" t="s">
        <v>37</v>
      </c>
      <c r="C246" s="575" t="s">
        <v>1110</v>
      </c>
      <c r="D246" s="577" t="s">
        <v>748</v>
      </c>
      <c r="E246" s="578" t="s">
        <v>551</v>
      </c>
      <c r="F246" s="555" t="s">
        <v>550</v>
      </c>
      <c r="G246" s="556" t="s">
        <v>551</v>
      </c>
      <c r="H246" s="539"/>
      <c r="I246" s="541"/>
      <c r="J246" s="539"/>
      <c r="K246" s="541"/>
    </row>
    <row r="247" spans="1:11" s="542" customFormat="1" ht="15" customHeight="1" x14ac:dyDescent="0.15">
      <c r="A247" s="559" t="s">
        <v>1111</v>
      </c>
      <c r="B247" s="560" t="s">
        <v>798</v>
      </c>
      <c r="C247" s="559" t="s">
        <v>1111</v>
      </c>
      <c r="D247" s="564" t="s">
        <v>751</v>
      </c>
      <c r="E247" s="558" t="s">
        <v>1112</v>
      </c>
      <c r="F247" s="531" t="s">
        <v>553</v>
      </c>
      <c r="G247" s="532" t="s">
        <v>554</v>
      </c>
      <c r="H247" s="539"/>
      <c r="I247" s="541"/>
      <c r="J247" s="539"/>
      <c r="K247" s="541"/>
    </row>
    <row r="248" spans="1:11" s="542" customFormat="1" ht="15" customHeight="1" x14ac:dyDescent="0.15">
      <c r="A248" s="535" t="s">
        <v>1111</v>
      </c>
      <c r="B248" s="536" t="s">
        <v>826</v>
      </c>
      <c r="C248" s="535" t="s">
        <v>553</v>
      </c>
      <c r="D248" s="537" t="s">
        <v>765</v>
      </c>
      <c r="E248" s="553" t="s">
        <v>1113</v>
      </c>
      <c r="F248" s="539"/>
      <c r="G248" s="540"/>
      <c r="H248" s="539"/>
      <c r="I248" s="541"/>
      <c r="J248" s="539"/>
      <c r="K248" s="541"/>
    </row>
    <row r="249" spans="1:11" s="542" customFormat="1" ht="15" customHeight="1" x14ac:dyDescent="0.15">
      <c r="A249" s="550" t="s">
        <v>1114</v>
      </c>
      <c r="B249" s="551" t="s">
        <v>37</v>
      </c>
      <c r="C249" s="550" t="s">
        <v>1114</v>
      </c>
      <c r="D249" s="552" t="s">
        <v>748</v>
      </c>
      <c r="E249" s="578" t="s">
        <v>1115</v>
      </c>
      <c r="F249" s="555" t="s">
        <v>556</v>
      </c>
      <c r="G249" s="556" t="s">
        <v>557</v>
      </c>
      <c r="H249" s="531" t="s">
        <v>1116</v>
      </c>
      <c r="I249" s="533" t="s">
        <v>2</v>
      </c>
      <c r="J249" s="531" t="s">
        <v>50</v>
      </c>
      <c r="K249" s="533" t="s">
        <v>2</v>
      </c>
    </row>
    <row r="250" spans="1:11" s="542" customFormat="1" ht="15" customHeight="1" x14ac:dyDescent="0.15">
      <c r="A250" s="575" t="s">
        <v>1117</v>
      </c>
      <c r="B250" s="576" t="s">
        <v>37</v>
      </c>
      <c r="C250" s="575" t="s">
        <v>1117</v>
      </c>
      <c r="D250" s="579" t="s">
        <v>748</v>
      </c>
      <c r="E250" s="578" t="s">
        <v>1118</v>
      </c>
      <c r="F250" s="555" t="s">
        <v>559</v>
      </c>
      <c r="G250" s="556" t="s">
        <v>560</v>
      </c>
      <c r="H250" s="539"/>
      <c r="I250" s="541"/>
      <c r="J250" s="539"/>
      <c r="K250" s="541"/>
    </row>
    <row r="251" spans="1:11" s="542" customFormat="1" ht="15" customHeight="1" x14ac:dyDescent="0.15">
      <c r="A251" s="571" t="s">
        <v>1119</v>
      </c>
      <c r="B251" s="572" t="s">
        <v>798</v>
      </c>
      <c r="C251" s="571" t="s">
        <v>1119</v>
      </c>
      <c r="D251" s="613" t="s">
        <v>751</v>
      </c>
      <c r="E251" s="578" t="s">
        <v>563</v>
      </c>
      <c r="F251" s="555" t="s">
        <v>562</v>
      </c>
      <c r="G251" s="556" t="s">
        <v>563</v>
      </c>
      <c r="H251" s="539"/>
      <c r="I251" s="541"/>
      <c r="J251" s="539"/>
      <c r="K251" s="541"/>
    </row>
    <row r="252" spans="1:11" s="542" customFormat="1" ht="15" customHeight="1" x14ac:dyDescent="0.15">
      <c r="A252" s="527" t="s">
        <v>1120</v>
      </c>
      <c r="B252" s="528" t="s">
        <v>798</v>
      </c>
      <c r="C252" s="527" t="s">
        <v>565</v>
      </c>
      <c r="D252" s="529" t="s">
        <v>748</v>
      </c>
      <c r="E252" s="530" t="s">
        <v>1121</v>
      </c>
      <c r="F252" s="531" t="s">
        <v>565</v>
      </c>
      <c r="G252" s="532" t="s">
        <v>566</v>
      </c>
      <c r="H252" s="539"/>
      <c r="I252" s="541"/>
      <c r="J252" s="539"/>
      <c r="K252" s="541"/>
    </row>
    <row r="253" spans="1:11" s="542" customFormat="1" ht="15" customHeight="1" x14ac:dyDescent="0.15">
      <c r="A253" s="550" t="s">
        <v>1122</v>
      </c>
      <c r="B253" s="551" t="s">
        <v>37</v>
      </c>
      <c r="C253" s="550" t="s">
        <v>1122</v>
      </c>
      <c r="D253" s="557" t="s">
        <v>748</v>
      </c>
      <c r="E253" s="558" t="s">
        <v>1123</v>
      </c>
      <c r="F253" s="531" t="s">
        <v>568</v>
      </c>
      <c r="G253" s="532" t="s">
        <v>569</v>
      </c>
      <c r="H253" s="539"/>
      <c r="I253" s="541"/>
      <c r="J253" s="539"/>
      <c r="K253" s="541"/>
    </row>
    <row r="254" spans="1:11" s="542" customFormat="1" ht="15" customHeight="1" x14ac:dyDescent="0.15">
      <c r="A254" s="546" t="s">
        <v>1122</v>
      </c>
      <c r="B254" s="547" t="s">
        <v>838</v>
      </c>
      <c r="C254" s="546" t="s">
        <v>568</v>
      </c>
      <c r="D254" s="582" t="s">
        <v>757</v>
      </c>
      <c r="E254" s="553" t="s">
        <v>1124</v>
      </c>
      <c r="F254" s="539"/>
      <c r="G254" s="540"/>
      <c r="H254" s="539"/>
      <c r="I254" s="541"/>
      <c r="J254" s="539"/>
      <c r="K254" s="541"/>
    </row>
    <row r="255" spans="1:11" s="542" customFormat="1" ht="15" customHeight="1" x14ac:dyDescent="0.15">
      <c r="A255" s="550" t="s">
        <v>1125</v>
      </c>
      <c r="B255" s="551" t="s">
        <v>37</v>
      </c>
      <c r="C255" s="550" t="s">
        <v>1125</v>
      </c>
      <c r="D255" s="557" t="s">
        <v>748</v>
      </c>
      <c r="E255" s="558" t="s">
        <v>1126</v>
      </c>
      <c r="F255" s="531" t="s">
        <v>570</v>
      </c>
      <c r="G255" s="532" t="s">
        <v>571</v>
      </c>
      <c r="H255" s="539"/>
      <c r="I255" s="541"/>
      <c r="J255" s="539"/>
      <c r="K255" s="541"/>
    </row>
    <row r="256" spans="1:11" s="542" customFormat="1" ht="15" customHeight="1" x14ac:dyDescent="0.15">
      <c r="A256" s="559" t="s">
        <v>1125</v>
      </c>
      <c r="B256" s="560" t="s">
        <v>838</v>
      </c>
      <c r="C256" s="559" t="s">
        <v>1125</v>
      </c>
      <c r="D256" s="564" t="s">
        <v>839</v>
      </c>
      <c r="E256" s="565" t="s">
        <v>571</v>
      </c>
      <c r="F256" s="539"/>
      <c r="G256" s="540"/>
      <c r="H256" s="539"/>
      <c r="I256" s="541"/>
      <c r="J256" s="539"/>
      <c r="K256" s="541"/>
    </row>
    <row r="257" spans="1:11" s="542" customFormat="1" ht="15" customHeight="1" x14ac:dyDescent="0.15">
      <c r="A257" s="571" t="s">
        <v>1125</v>
      </c>
      <c r="B257" s="572" t="s">
        <v>885</v>
      </c>
      <c r="C257" s="571" t="s">
        <v>1125</v>
      </c>
      <c r="D257" s="573" t="s">
        <v>886</v>
      </c>
      <c r="E257" s="563" t="s">
        <v>1127</v>
      </c>
      <c r="F257" s="568"/>
      <c r="G257" s="569"/>
      <c r="H257" s="539"/>
      <c r="I257" s="541"/>
      <c r="J257" s="539"/>
      <c r="K257" s="541"/>
    </row>
    <row r="258" spans="1:11" s="542" customFormat="1" ht="15" customHeight="1" x14ac:dyDescent="0.15">
      <c r="A258" s="543" t="s">
        <v>1128</v>
      </c>
      <c r="B258" s="570" t="s">
        <v>798</v>
      </c>
      <c r="C258" s="543" t="s">
        <v>1128</v>
      </c>
      <c r="D258" s="544" t="s">
        <v>751</v>
      </c>
      <c r="E258" s="567" t="s">
        <v>574</v>
      </c>
      <c r="F258" s="555" t="s">
        <v>573</v>
      </c>
      <c r="G258" s="556" t="s">
        <v>574</v>
      </c>
      <c r="H258" s="539"/>
      <c r="I258" s="541"/>
      <c r="J258" s="539"/>
      <c r="K258" s="541"/>
    </row>
    <row r="259" spans="1:11" s="542" customFormat="1" ht="15" customHeight="1" x14ac:dyDescent="0.15">
      <c r="A259" s="550" t="s">
        <v>1129</v>
      </c>
      <c r="B259" s="551" t="s">
        <v>798</v>
      </c>
      <c r="C259" s="550" t="s">
        <v>1129</v>
      </c>
      <c r="D259" s="557" t="s">
        <v>748</v>
      </c>
      <c r="E259" s="558" t="s">
        <v>1130</v>
      </c>
      <c r="F259" s="531" t="s">
        <v>576</v>
      </c>
      <c r="G259" s="532" t="s">
        <v>577</v>
      </c>
      <c r="H259" s="539"/>
      <c r="I259" s="541"/>
      <c r="J259" s="539"/>
      <c r="K259" s="541"/>
    </row>
    <row r="260" spans="1:11" s="542" customFormat="1" ht="15" customHeight="1" x14ac:dyDescent="0.15">
      <c r="A260" s="559" t="s">
        <v>1129</v>
      </c>
      <c r="B260" s="560" t="s">
        <v>838</v>
      </c>
      <c r="C260" s="559" t="s">
        <v>1129</v>
      </c>
      <c r="D260" s="564" t="s">
        <v>839</v>
      </c>
      <c r="E260" s="565" t="s">
        <v>1131</v>
      </c>
      <c r="F260" s="539"/>
      <c r="G260" s="540"/>
      <c r="H260" s="539"/>
      <c r="I260" s="541"/>
      <c r="J260" s="539"/>
      <c r="K260" s="541"/>
    </row>
    <row r="261" spans="1:11" s="542" customFormat="1" ht="15" customHeight="1" x14ac:dyDescent="0.15">
      <c r="A261" s="559" t="s">
        <v>1129</v>
      </c>
      <c r="B261" s="560" t="s">
        <v>885</v>
      </c>
      <c r="C261" s="559" t="s">
        <v>1129</v>
      </c>
      <c r="D261" s="564" t="s">
        <v>886</v>
      </c>
      <c r="E261" s="565" t="s">
        <v>1132</v>
      </c>
      <c r="F261" s="539"/>
      <c r="G261" s="540"/>
      <c r="H261" s="539"/>
      <c r="I261" s="541"/>
      <c r="J261" s="539"/>
      <c r="K261" s="541"/>
    </row>
    <row r="262" spans="1:11" s="542" customFormat="1" ht="15" customHeight="1" x14ac:dyDescent="0.15">
      <c r="A262" s="571" t="s">
        <v>1129</v>
      </c>
      <c r="B262" s="572" t="s">
        <v>826</v>
      </c>
      <c r="C262" s="571" t="s">
        <v>1129</v>
      </c>
      <c r="D262" s="573" t="s">
        <v>765</v>
      </c>
      <c r="E262" s="563" t="s">
        <v>1133</v>
      </c>
      <c r="F262" s="568"/>
      <c r="G262" s="569"/>
      <c r="H262" s="568"/>
      <c r="I262" s="574"/>
      <c r="J262" s="568"/>
      <c r="K262" s="574"/>
    </row>
    <row r="263" spans="1:11" s="542" customFormat="1" ht="15" customHeight="1" x14ac:dyDescent="0.15">
      <c r="A263" s="550" t="s">
        <v>579</v>
      </c>
      <c r="B263" s="551" t="s">
        <v>37</v>
      </c>
      <c r="C263" s="550" t="s">
        <v>579</v>
      </c>
      <c r="D263" s="557" t="s">
        <v>748</v>
      </c>
      <c r="E263" s="558" t="s">
        <v>1134</v>
      </c>
      <c r="F263" s="531" t="s">
        <v>579</v>
      </c>
      <c r="G263" s="532" t="s">
        <v>580</v>
      </c>
      <c r="H263" s="539" t="s">
        <v>1135</v>
      </c>
      <c r="I263" s="541" t="s">
        <v>3</v>
      </c>
      <c r="J263" s="539" t="s">
        <v>51</v>
      </c>
      <c r="K263" s="541" t="s">
        <v>3</v>
      </c>
    </row>
    <row r="264" spans="1:11" s="542" customFormat="1" ht="15" customHeight="1" x14ac:dyDescent="0.15">
      <c r="A264" s="548" t="s">
        <v>579</v>
      </c>
      <c r="B264" s="566" t="s">
        <v>764</v>
      </c>
      <c r="C264" s="548" t="s">
        <v>1136</v>
      </c>
      <c r="D264" s="562" t="s">
        <v>907</v>
      </c>
      <c r="E264" s="563" t="s">
        <v>1137</v>
      </c>
      <c r="F264" s="568"/>
      <c r="G264" s="569"/>
      <c r="H264" s="539"/>
      <c r="I264" s="541"/>
      <c r="J264" s="539"/>
      <c r="K264" s="541"/>
    </row>
    <row r="265" spans="1:11" s="542" customFormat="1" ht="15" customHeight="1" x14ac:dyDescent="0.15">
      <c r="A265" s="535" t="s">
        <v>582</v>
      </c>
      <c r="B265" s="536" t="s">
        <v>37</v>
      </c>
      <c r="C265" s="535" t="s">
        <v>582</v>
      </c>
      <c r="D265" s="537" t="s">
        <v>748</v>
      </c>
      <c r="E265" s="538" t="s">
        <v>1138</v>
      </c>
      <c r="F265" s="531" t="s">
        <v>582</v>
      </c>
      <c r="G265" s="532" t="s">
        <v>583</v>
      </c>
      <c r="H265" s="539"/>
      <c r="I265" s="541"/>
      <c r="J265" s="539"/>
      <c r="K265" s="541"/>
    </row>
    <row r="266" spans="1:11" s="542" customFormat="1" ht="15" customHeight="1" x14ac:dyDescent="0.15">
      <c r="A266" s="527" t="s">
        <v>1139</v>
      </c>
      <c r="B266" s="528" t="s">
        <v>37</v>
      </c>
      <c r="C266" s="527" t="s">
        <v>1139</v>
      </c>
      <c r="D266" s="554" t="s">
        <v>748</v>
      </c>
      <c r="E266" s="530" t="s">
        <v>1140</v>
      </c>
      <c r="F266" s="555" t="s">
        <v>585</v>
      </c>
      <c r="G266" s="556" t="s">
        <v>586</v>
      </c>
      <c r="H266" s="539"/>
      <c r="I266" s="541"/>
      <c r="J266" s="539"/>
      <c r="K266" s="541"/>
    </row>
    <row r="267" spans="1:11" s="542" customFormat="1" ht="15" customHeight="1" x14ac:dyDescent="0.15">
      <c r="A267" s="575" t="s">
        <v>1141</v>
      </c>
      <c r="B267" s="576" t="s">
        <v>798</v>
      </c>
      <c r="C267" s="575" t="s">
        <v>1141</v>
      </c>
      <c r="D267" s="579" t="s">
        <v>751</v>
      </c>
      <c r="E267" s="578" t="s">
        <v>589</v>
      </c>
      <c r="F267" s="555" t="s">
        <v>588</v>
      </c>
      <c r="G267" s="556" t="s">
        <v>589</v>
      </c>
      <c r="H267" s="539"/>
      <c r="I267" s="541"/>
      <c r="J267" s="539"/>
      <c r="K267" s="541"/>
    </row>
    <row r="268" spans="1:11" s="542" customFormat="1" ht="15" customHeight="1" x14ac:dyDescent="0.15">
      <c r="A268" s="575" t="s">
        <v>1142</v>
      </c>
      <c r="B268" s="576" t="s">
        <v>37</v>
      </c>
      <c r="C268" s="575" t="s">
        <v>1142</v>
      </c>
      <c r="D268" s="579" t="s">
        <v>748</v>
      </c>
      <c r="E268" s="578" t="s">
        <v>1143</v>
      </c>
      <c r="F268" s="555" t="s">
        <v>591</v>
      </c>
      <c r="G268" s="556" t="s">
        <v>592</v>
      </c>
      <c r="H268" s="539"/>
      <c r="I268" s="541"/>
      <c r="J268" s="539"/>
      <c r="K268" s="541"/>
    </row>
    <row r="269" spans="1:11" s="542" customFormat="1" ht="15" customHeight="1" x14ac:dyDescent="0.15">
      <c r="A269" s="543" t="s">
        <v>1144</v>
      </c>
      <c r="B269" s="576" t="s">
        <v>798</v>
      </c>
      <c r="C269" s="575" t="s">
        <v>1144</v>
      </c>
      <c r="D269" s="579" t="s">
        <v>751</v>
      </c>
      <c r="E269" s="567" t="s">
        <v>595</v>
      </c>
      <c r="F269" s="555" t="s">
        <v>594</v>
      </c>
      <c r="G269" s="556" t="s">
        <v>595</v>
      </c>
      <c r="H269" s="539"/>
      <c r="I269" s="541"/>
      <c r="J269" s="539"/>
      <c r="K269" s="541"/>
    </row>
    <row r="270" spans="1:11" s="542" customFormat="1" ht="15" customHeight="1" x14ac:dyDescent="0.15">
      <c r="A270" s="550" t="s">
        <v>1145</v>
      </c>
      <c r="B270" s="570" t="s">
        <v>798</v>
      </c>
      <c r="C270" s="543" t="s">
        <v>1145</v>
      </c>
      <c r="D270" s="544" t="s">
        <v>751</v>
      </c>
      <c r="E270" s="545" t="s">
        <v>1146</v>
      </c>
      <c r="F270" s="531" t="s">
        <v>597</v>
      </c>
      <c r="G270" s="532" t="s">
        <v>445</v>
      </c>
      <c r="H270" s="531" t="s">
        <v>1147</v>
      </c>
      <c r="I270" s="533" t="s">
        <v>445</v>
      </c>
      <c r="J270" s="531" t="s">
        <v>52</v>
      </c>
      <c r="K270" s="533" t="s">
        <v>95</v>
      </c>
    </row>
    <row r="271" spans="1:11" s="542" customFormat="1" ht="15" customHeight="1" x14ac:dyDescent="0.15">
      <c r="A271" s="559" t="s">
        <v>597</v>
      </c>
      <c r="B271" s="560" t="s">
        <v>838</v>
      </c>
      <c r="C271" s="559" t="s">
        <v>597</v>
      </c>
      <c r="D271" s="564" t="s">
        <v>839</v>
      </c>
      <c r="E271" s="565" t="s">
        <v>1148</v>
      </c>
      <c r="F271" s="539"/>
      <c r="G271" s="540"/>
      <c r="H271" s="539"/>
      <c r="I271" s="541"/>
      <c r="J271" s="539"/>
      <c r="K271" s="541"/>
    </row>
    <row r="272" spans="1:11" s="542" customFormat="1" ht="15" customHeight="1" x14ac:dyDescent="0.15">
      <c r="A272" s="546" t="s">
        <v>597</v>
      </c>
      <c r="B272" s="547" t="s">
        <v>885</v>
      </c>
      <c r="C272" s="546" t="s">
        <v>597</v>
      </c>
      <c r="D272" s="582" t="s">
        <v>886</v>
      </c>
      <c r="E272" s="553" t="s">
        <v>1149</v>
      </c>
      <c r="F272" s="539"/>
      <c r="G272" s="540"/>
      <c r="H272" s="539"/>
      <c r="I272" s="541"/>
      <c r="J272" s="539"/>
      <c r="K272" s="541"/>
    </row>
    <row r="273" spans="1:11" s="542" customFormat="1" ht="15" customHeight="1" x14ac:dyDescent="0.15">
      <c r="A273" s="571" t="s">
        <v>1150</v>
      </c>
      <c r="B273" s="572" t="s">
        <v>790</v>
      </c>
      <c r="C273" s="571" t="s">
        <v>1150</v>
      </c>
      <c r="D273" s="573" t="s">
        <v>791</v>
      </c>
      <c r="E273" s="563" t="s">
        <v>1151</v>
      </c>
      <c r="F273" s="568"/>
      <c r="G273" s="569"/>
      <c r="H273" s="568"/>
      <c r="I273" s="574"/>
      <c r="J273" s="539"/>
      <c r="K273" s="541"/>
    </row>
    <row r="274" spans="1:11" s="542" customFormat="1" ht="15" customHeight="1" x14ac:dyDescent="0.15">
      <c r="A274" s="550" t="s">
        <v>1152</v>
      </c>
      <c r="B274" s="551" t="s">
        <v>937</v>
      </c>
      <c r="C274" s="550" t="s">
        <v>1152</v>
      </c>
      <c r="D274" s="552" t="s">
        <v>761</v>
      </c>
      <c r="E274" s="558" t="s">
        <v>1153</v>
      </c>
      <c r="F274" s="531" t="s">
        <v>599</v>
      </c>
      <c r="G274" s="532" t="s">
        <v>447</v>
      </c>
      <c r="H274" s="539" t="s">
        <v>1154</v>
      </c>
      <c r="I274" s="541" t="s">
        <v>447</v>
      </c>
      <c r="J274" s="539"/>
      <c r="K274" s="541"/>
    </row>
    <row r="275" spans="1:11" s="542" customFormat="1" ht="15" customHeight="1" x14ac:dyDescent="0.15">
      <c r="A275" s="546" t="s">
        <v>1155</v>
      </c>
      <c r="B275" s="547" t="s">
        <v>838</v>
      </c>
      <c r="C275" s="546" t="s">
        <v>1155</v>
      </c>
      <c r="D275" s="582" t="s">
        <v>839</v>
      </c>
      <c r="E275" s="553" t="s">
        <v>1156</v>
      </c>
      <c r="F275" s="539"/>
      <c r="G275" s="540"/>
      <c r="H275" s="539"/>
      <c r="I275" s="541"/>
      <c r="J275" s="539"/>
      <c r="K275" s="541"/>
    </row>
    <row r="276" spans="1:11" s="542" customFormat="1" ht="15" customHeight="1" x14ac:dyDescent="0.15">
      <c r="A276" s="571" t="s">
        <v>1155</v>
      </c>
      <c r="B276" s="572" t="s">
        <v>826</v>
      </c>
      <c r="C276" s="571" t="s">
        <v>1155</v>
      </c>
      <c r="D276" s="573" t="s">
        <v>907</v>
      </c>
      <c r="E276" s="563" t="s">
        <v>1157</v>
      </c>
      <c r="F276" s="568"/>
      <c r="G276" s="569"/>
      <c r="H276" s="539"/>
      <c r="I276" s="541"/>
      <c r="J276" s="568"/>
      <c r="K276" s="574"/>
    </row>
    <row r="277" spans="1:11" s="542" customFormat="1" ht="15" customHeight="1" x14ac:dyDescent="0.15">
      <c r="A277" s="527" t="s">
        <v>1158</v>
      </c>
      <c r="B277" s="528" t="s">
        <v>37</v>
      </c>
      <c r="C277" s="527"/>
      <c r="D277" s="554"/>
      <c r="E277" s="530" t="s">
        <v>1159</v>
      </c>
      <c r="F277" s="539" t="s">
        <v>600</v>
      </c>
      <c r="G277" s="540" t="s">
        <v>450</v>
      </c>
      <c r="H277" s="531" t="s">
        <v>1160</v>
      </c>
      <c r="I277" s="533" t="s">
        <v>450</v>
      </c>
      <c r="J277" s="531" t="s">
        <v>53</v>
      </c>
      <c r="K277" s="533" t="s">
        <v>96</v>
      </c>
    </row>
    <row r="278" spans="1:11" s="542" customFormat="1" ht="15" customHeight="1" x14ac:dyDescent="0.15">
      <c r="A278" s="535"/>
      <c r="B278" s="536"/>
      <c r="C278" s="535" t="s">
        <v>1158</v>
      </c>
      <c r="D278" s="580" t="s">
        <v>748</v>
      </c>
      <c r="E278" s="538" t="s">
        <v>1161</v>
      </c>
      <c r="F278" s="539"/>
      <c r="G278" s="540"/>
      <c r="H278" s="539"/>
      <c r="I278" s="541"/>
      <c r="J278" s="539"/>
      <c r="K278" s="541"/>
    </row>
    <row r="279" spans="1:11" s="542" customFormat="1" ht="15" customHeight="1" x14ac:dyDescent="0.15">
      <c r="A279" s="614"/>
      <c r="B279" s="615"/>
      <c r="C279" s="543" t="s">
        <v>1158</v>
      </c>
      <c r="D279" s="616" t="s">
        <v>818</v>
      </c>
      <c r="E279" s="545" t="s">
        <v>1162</v>
      </c>
      <c r="F279" s="539"/>
      <c r="G279" s="540"/>
      <c r="H279" s="539"/>
      <c r="I279" s="541"/>
      <c r="J279" s="539"/>
      <c r="K279" s="541"/>
    </row>
    <row r="280" spans="1:11" s="542" customFormat="1" ht="15" customHeight="1" x14ac:dyDescent="0.15">
      <c r="A280" s="559" t="s">
        <v>600</v>
      </c>
      <c r="B280" s="560" t="s">
        <v>756</v>
      </c>
      <c r="C280" s="559" t="s">
        <v>600</v>
      </c>
      <c r="D280" s="564" t="s">
        <v>757</v>
      </c>
      <c r="E280" s="565" t="s">
        <v>1163</v>
      </c>
      <c r="F280" s="539"/>
      <c r="G280" s="540"/>
      <c r="H280" s="539"/>
      <c r="I280" s="541"/>
      <c r="J280" s="539"/>
      <c r="K280" s="541"/>
    </row>
    <row r="281" spans="1:11" s="542" customFormat="1" ht="15" customHeight="1" x14ac:dyDescent="0.15">
      <c r="A281" s="559" t="s">
        <v>600</v>
      </c>
      <c r="B281" s="560" t="s">
        <v>769</v>
      </c>
      <c r="C281" s="559" t="s">
        <v>600</v>
      </c>
      <c r="D281" s="561" t="s">
        <v>770</v>
      </c>
      <c r="E281" s="565" t="s">
        <v>1164</v>
      </c>
      <c r="F281" s="539"/>
      <c r="G281" s="540"/>
      <c r="H281" s="539"/>
      <c r="I281" s="541"/>
      <c r="J281" s="539"/>
      <c r="K281" s="541"/>
    </row>
    <row r="282" spans="1:11" s="542" customFormat="1" ht="15" customHeight="1" x14ac:dyDescent="0.15">
      <c r="A282" s="543" t="s">
        <v>1158</v>
      </c>
      <c r="B282" s="570" t="s">
        <v>1165</v>
      </c>
      <c r="C282" s="543" t="s">
        <v>1158</v>
      </c>
      <c r="D282" s="544" t="s">
        <v>1166</v>
      </c>
      <c r="E282" s="565" t="s">
        <v>1167</v>
      </c>
      <c r="F282" s="539"/>
      <c r="G282" s="540"/>
      <c r="H282" s="539"/>
      <c r="I282" s="541"/>
      <c r="J282" s="539"/>
      <c r="K282" s="541"/>
    </row>
    <row r="283" spans="1:11" s="542" customFormat="1" ht="15" customHeight="1" x14ac:dyDescent="0.15">
      <c r="A283" s="559" t="s">
        <v>600</v>
      </c>
      <c r="B283" s="560" t="s">
        <v>876</v>
      </c>
      <c r="C283" s="559" t="s">
        <v>600</v>
      </c>
      <c r="D283" s="561" t="s">
        <v>877</v>
      </c>
      <c r="E283" s="565" t="s">
        <v>1168</v>
      </c>
      <c r="F283" s="539"/>
      <c r="G283" s="540"/>
      <c r="H283" s="539"/>
      <c r="I283" s="541"/>
      <c r="J283" s="539"/>
      <c r="K283" s="541"/>
    </row>
    <row r="284" spans="1:11" s="542" customFormat="1" ht="15" customHeight="1" x14ac:dyDescent="0.15">
      <c r="A284" s="548" t="s">
        <v>1158</v>
      </c>
      <c r="B284" s="566" t="s">
        <v>826</v>
      </c>
      <c r="C284" s="548" t="s">
        <v>600</v>
      </c>
      <c r="D284" s="549" t="s">
        <v>907</v>
      </c>
      <c r="E284" s="563" t="s">
        <v>1169</v>
      </c>
      <c r="F284" s="539"/>
      <c r="G284" s="540"/>
      <c r="H284" s="568"/>
      <c r="I284" s="574"/>
      <c r="J284" s="539"/>
      <c r="K284" s="541"/>
    </row>
    <row r="285" spans="1:11" s="542" customFormat="1" ht="15" customHeight="1" x14ac:dyDescent="0.15">
      <c r="A285" s="535" t="s">
        <v>1170</v>
      </c>
      <c r="B285" s="536" t="s">
        <v>798</v>
      </c>
      <c r="C285" s="535" t="s">
        <v>1170</v>
      </c>
      <c r="D285" s="537" t="s">
        <v>751</v>
      </c>
      <c r="E285" s="558" t="s">
        <v>1171</v>
      </c>
      <c r="F285" s="531" t="s">
        <v>601</v>
      </c>
      <c r="G285" s="532" t="s">
        <v>453</v>
      </c>
      <c r="H285" s="539" t="s">
        <v>1172</v>
      </c>
      <c r="I285" s="541" t="s">
        <v>453</v>
      </c>
      <c r="J285" s="539"/>
      <c r="K285" s="541"/>
    </row>
    <row r="286" spans="1:11" s="542" customFormat="1" ht="15" customHeight="1" x14ac:dyDescent="0.15">
      <c r="A286" s="546" t="s">
        <v>1170</v>
      </c>
      <c r="B286" s="547" t="s">
        <v>838</v>
      </c>
      <c r="C286" s="546" t="s">
        <v>1170</v>
      </c>
      <c r="D286" s="617" t="s">
        <v>839</v>
      </c>
      <c r="E286" s="563" t="s">
        <v>1173</v>
      </c>
      <c r="F286" s="568"/>
      <c r="G286" s="569"/>
      <c r="H286" s="539"/>
      <c r="I286" s="541"/>
      <c r="J286" s="539"/>
      <c r="K286" s="541"/>
    </row>
    <row r="287" spans="1:11" s="542" customFormat="1" ht="15" customHeight="1" x14ac:dyDescent="0.15">
      <c r="A287" s="575" t="s">
        <v>1174</v>
      </c>
      <c r="B287" s="576" t="s">
        <v>37</v>
      </c>
      <c r="C287" s="575" t="s">
        <v>1174</v>
      </c>
      <c r="D287" s="577" t="s">
        <v>748</v>
      </c>
      <c r="E287" s="578" t="s">
        <v>603</v>
      </c>
      <c r="F287" s="539" t="s">
        <v>602</v>
      </c>
      <c r="G287" s="540" t="s">
        <v>603</v>
      </c>
      <c r="H287" s="531" t="s">
        <v>1175</v>
      </c>
      <c r="I287" s="865" t="s">
        <v>456</v>
      </c>
      <c r="J287" s="539"/>
      <c r="K287" s="541"/>
    </row>
    <row r="288" spans="1:11" s="542" customFormat="1" ht="15" customHeight="1" x14ac:dyDescent="0.15">
      <c r="A288" s="575" t="s">
        <v>1176</v>
      </c>
      <c r="B288" s="576" t="s">
        <v>798</v>
      </c>
      <c r="C288" s="575" t="s">
        <v>1176</v>
      </c>
      <c r="D288" s="579" t="s">
        <v>748</v>
      </c>
      <c r="E288" s="578" t="s">
        <v>605</v>
      </c>
      <c r="F288" s="555" t="s">
        <v>604</v>
      </c>
      <c r="G288" s="556" t="s">
        <v>605</v>
      </c>
      <c r="H288" s="568"/>
      <c r="I288" s="866"/>
      <c r="J288" s="539"/>
      <c r="K288" s="541"/>
    </row>
    <row r="289" spans="1:11" s="542" customFormat="1" ht="15" customHeight="1" x14ac:dyDescent="0.15">
      <c r="A289" s="543" t="s">
        <v>1177</v>
      </c>
      <c r="B289" s="570" t="s">
        <v>798</v>
      </c>
      <c r="C289" s="543" t="s">
        <v>1177</v>
      </c>
      <c r="D289" s="544" t="s">
        <v>751</v>
      </c>
      <c r="E289" s="558" t="s">
        <v>1178</v>
      </c>
      <c r="F289" s="531" t="s">
        <v>606</v>
      </c>
      <c r="G289" s="532" t="s">
        <v>458</v>
      </c>
      <c r="H289" s="531" t="s">
        <v>1179</v>
      </c>
      <c r="I289" s="533" t="s">
        <v>458</v>
      </c>
      <c r="J289" s="539"/>
      <c r="K289" s="541"/>
    </row>
    <row r="290" spans="1:11" s="542" customFormat="1" ht="15" customHeight="1" x14ac:dyDescent="0.15">
      <c r="A290" s="559" t="s">
        <v>1177</v>
      </c>
      <c r="B290" s="560" t="s">
        <v>756</v>
      </c>
      <c r="C290" s="559" t="s">
        <v>1177</v>
      </c>
      <c r="D290" s="564" t="s">
        <v>839</v>
      </c>
      <c r="E290" s="565" t="s">
        <v>1180</v>
      </c>
      <c r="F290" s="539"/>
      <c r="G290" s="540"/>
      <c r="H290" s="539"/>
      <c r="I290" s="541"/>
      <c r="J290" s="539"/>
      <c r="K290" s="541"/>
    </row>
    <row r="291" spans="1:11" s="542" customFormat="1" ht="15" customHeight="1" x14ac:dyDescent="0.15">
      <c r="A291" s="559" t="s">
        <v>1177</v>
      </c>
      <c r="B291" s="560" t="s">
        <v>769</v>
      </c>
      <c r="C291" s="559" t="s">
        <v>1177</v>
      </c>
      <c r="D291" s="564" t="s">
        <v>886</v>
      </c>
      <c r="E291" s="565" t="s">
        <v>1181</v>
      </c>
      <c r="F291" s="539"/>
      <c r="G291" s="540"/>
      <c r="H291" s="539"/>
      <c r="I291" s="541"/>
      <c r="J291" s="539"/>
      <c r="K291" s="541"/>
    </row>
    <row r="292" spans="1:11" s="542" customFormat="1" ht="15" customHeight="1" x14ac:dyDescent="0.15">
      <c r="A292" s="571" t="s">
        <v>1177</v>
      </c>
      <c r="B292" s="572" t="s">
        <v>826</v>
      </c>
      <c r="C292" s="571" t="s">
        <v>1177</v>
      </c>
      <c r="D292" s="613" t="s">
        <v>907</v>
      </c>
      <c r="E292" s="563" t="s">
        <v>1182</v>
      </c>
      <c r="F292" s="568"/>
      <c r="G292" s="569"/>
      <c r="H292" s="568"/>
      <c r="I292" s="574"/>
      <c r="J292" s="568"/>
      <c r="K292" s="574"/>
    </row>
    <row r="293" spans="1:11" s="542" customFormat="1" ht="15" customHeight="1" x14ac:dyDescent="0.15">
      <c r="A293" s="550" t="s">
        <v>1183</v>
      </c>
      <c r="B293" s="551" t="s">
        <v>37</v>
      </c>
      <c r="C293" s="550" t="s">
        <v>607</v>
      </c>
      <c r="D293" s="557" t="s">
        <v>748</v>
      </c>
      <c r="E293" s="558" t="s">
        <v>1184</v>
      </c>
      <c r="F293" s="531" t="s">
        <v>607</v>
      </c>
      <c r="G293" s="532" t="s">
        <v>608</v>
      </c>
      <c r="H293" s="531" t="s">
        <v>1185</v>
      </c>
      <c r="I293" s="533" t="s">
        <v>460</v>
      </c>
      <c r="J293" s="531" t="s">
        <v>54</v>
      </c>
      <c r="K293" s="533" t="s">
        <v>116</v>
      </c>
    </row>
    <row r="294" spans="1:11" s="542" customFormat="1" ht="15" customHeight="1" x14ac:dyDescent="0.15">
      <c r="A294" s="559" t="s">
        <v>607</v>
      </c>
      <c r="B294" s="560" t="s">
        <v>756</v>
      </c>
      <c r="C294" s="559" t="s">
        <v>607</v>
      </c>
      <c r="D294" s="564" t="s">
        <v>757</v>
      </c>
      <c r="E294" s="565" t="s">
        <v>1186</v>
      </c>
      <c r="F294" s="539"/>
      <c r="G294" s="540"/>
      <c r="H294" s="539"/>
      <c r="I294" s="541"/>
      <c r="J294" s="539"/>
      <c r="K294" s="541"/>
    </row>
    <row r="295" spans="1:11" s="542" customFormat="1" ht="15" customHeight="1" x14ac:dyDescent="0.15">
      <c r="A295" s="559" t="s">
        <v>607</v>
      </c>
      <c r="B295" s="560" t="s">
        <v>885</v>
      </c>
      <c r="C295" s="559" t="s">
        <v>607</v>
      </c>
      <c r="D295" s="564" t="s">
        <v>886</v>
      </c>
      <c r="E295" s="565" t="s">
        <v>1187</v>
      </c>
      <c r="F295" s="539"/>
      <c r="G295" s="540"/>
      <c r="H295" s="539"/>
      <c r="I295" s="541"/>
      <c r="J295" s="539"/>
      <c r="K295" s="541"/>
    </row>
    <row r="296" spans="1:11" s="542" customFormat="1" ht="15" customHeight="1" x14ac:dyDescent="0.15">
      <c r="A296" s="559" t="s">
        <v>1188</v>
      </c>
      <c r="B296" s="560" t="s">
        <v>790</v>
      </c>
      <c r="C296" s="559" t="s">
        <v>607</v>
      </c>
      <c r="D296" s="564" t="s">
        <v>791</v>
      </c>
      <c r="E296" s="565" t="s">
        <v>1189</v>
      </c>
      <c r="F296" s="539"/>
      <c r="G296" s="540"/>
      <c r="H296" s="539"/>
      <c r="I296" s="541"/>
      <c r="J296" s="539"/>
      <c r="K296" s="541"/>
    </row>
    <row r="297" spans="1:11" s="542" customFormat="1" ht="15" customHeight="1" x14ac:dyDescent="0.15">
      <c r="A297" s="548" t="s">
        <v>607</v>
      </c>
      <c r="B297" s="566" t="s">
        <v>764</v>
      </c>
      <c r="C297" s="548" t="s">
        <v>1188</v>
      </c>
      <c r="D297" s="562" t="s">
        <v>765</v>
      </c>
      <c r="E297" s="567" t="s">
        <v>1190</v>
      </c>
      <c r="F297" s="568"/>
      <c r="G297" s="569"/>
      <c r="H297" s="539"/>
      <c r="I297" s="541"/>
      <c r="J297" s="539"/>
      <c r="K297" s="541"/>
    </row>
    <row r="298" spans="1:11" s="542" customFormat="1" ht="15" customHeight="1" x14ac:dyDescent="0.15">
      <c r="A298" s="559" t="s">
        <v>1191</v>
      </c>
      <c r="B298" s="560" t="s">
        <v>37</v>
      </c>
      <c r="C298" s="559" t="s">
        <v>609</v>
      </c>
      <c r="D298" s="564" t="s">
        <v>748</v>
      </c>
      <c r="E298" s="565" t="s">
        <v>1192</v>
      </c>
      <c r="F298" s="531" t="s">
        <v>609</v>
      </c>
      <c r="G298" s="532" t="s">
        <v>610</v>
      </c>
      <c r="H298" s="539"/>
      <c r="I298" s="541"/>
      <c r="J298" s="539"/>
      <c r="K298" s="541"/>
    </row>
    <row r="299" spans="1:11" s="542" customFormat="1" ht="15" customHeight="1" x14ac:dyDescent="0.15">
      <c r="A299" s="548" t="s">
        <v>609</v>
      </c>
      <c r="B299" s="566" t="s">
        <v>756</v>
      </c>
      <c r="C299" s="548" t="s">
        <v>609</v>
      </c>
      <c r="D299" s="562" t="s">
        <v>757</v>
      </c>
      <c r="E299" s="563" t="s">
        <v>1193</v>
      </c>
      <c r="F299" s="568"/>
      <c r="G299" s="569"/>
      <c r="H299" s="568"/>
      <c r="I299" s="574"/>
      <c r="J299" s="539"/>
      <c r="K299" s="541"/>
    </row>
    <row r="300" spans="1:11" s="542" customFormat="1" ht="15" customHeight="1" x14ac:dyDescent="0.15">
      <c r="A300" s="550" t="s">
        <v>1194</v>
      </c>
      <c r="B300" s="551" t="s">
        <v>798</v>
      </c>
      <c r="C300" s="550" t="s">
        <v>1194</v>
      </c>
      <c r="D300" s="557" t="s">
        <v>748</v>
      </c>
      <c r="E300" s="545" t="s">
        <v>1195</v>
      </c>
      <c r="F300" s="531" t="s">
        <v>612</v>
      </c>
      <c r="G300" s="865" t="s">
        <v>462</v>
      </c>
      <c r="H300" s="531" t="s">
        <v>1196</v>
      </c>
      <c r="I300" s="865" t="s">
        <v>462</v>
      </c>
      <c r="J300" s="539"/>
      <c r="K300" s="541"/>
    </row>
    <row r="301" spans="1:11" s="542" customFormat="1" ht="15" customHeight="1" x14ac:dyDescent="0.15">
      <c r="A301" s="559" t="s">
        <v>1194</v>
      </c>
      <c r="B301" s="560" t="s">
        <v>838</v>
      </c>
      <c r="C301" s="559" t="s">
        <v>1194</v>
      </c>
      <c r="D301" s="564" t="s">
        <v>839</v>
      </c>
      <c r="E301" s="565" t="s">
        <v>1197</v>
      </c>
      <c r="F301" s="539"/>
      <c r="G301" s="868"/>
      <c r="H301" s="539"/>
      <c r="I301" s="868"/>
      <c r="J301" s="539"/>
      <c r="K301" s="541"/>
    </row>
    <row r="302" spans="1:11" s="542" customFormat="1" ht="15" customHeight="1" x14ac:dyDescent="0.15">
      <c r="A302" s="535" t="s">
        <v>1194</v>
      </c>
      <c r="B302" s="536" t="s">
        <v>885</v>
      </c>
      <c r="C302" s="571" t="s">
        <v>1194</v>
      </c>
      <c r="D302" s="613" t="s">
        <v>886</v>
      </c>
      <c r="E302" s="563" t="s">
        <v>1198</v>
      </c>
      <c r="F302" s="568"/>
      <c r="G302" s="569"/>
      <c r="H302" s="568"/>
      <c r="I302" s="574"/>
      <c r="J302" s="568"/>
      <c r="K302" s="574"/>
    </row>
    <row r="303" spans="1:11" s="542" customFormat="1" ht="15" customHeight="1" x14ac:dyDescent="0.15">
      <c r="A303" s="527" t="s">
        <v>1199</v>
      </c>
      <c r="B303" s="528" t="s">
        <v>798</v>
      </c>
      <c r="C303" s="535" t="s">
        <v>613</v>
      </c>
      <c r="D303" s="537" t="s">
        <v>748</v>
      </c>
      <c r="E303" s="538" t="s">
        <v>1200</v>
      </c>
      <c r="F303" s="531" t="s">
        <v>613</v>
      </c>
      <c r="G303" s="532" t="s">
        <v>465</v>
      </c>
      <c r="H303" s="531" t="s">
        <v>1201</v>
      </c>
      <c r="I303" s="533" t="s">
        <v>465</v>
      </c>
      <c r="J303" s="531" t="s">
        <v>55</v>
      </c>
      <c r="K303" s="533" t="s">
        <v>238</v>
      </c>
    </row>
    <row r="304" spans="1:11" s="542" customFormat="1" ht="15" customHeight="1" x14ac:dyDescent="0.15">
      <c r="A304" s="546" t="s">
        <v>1199</v>
      </c>
      <c r="B304" s="547" t="s">
        <v>838</v>
      </c>
      <c r="C304" s="546" t="s">
        <v>613</v>
      </c>
      <c r="D304" s="582" t="s">
        <v>839</v>
      </c>
      <c r="E304" s="553" t="s">
        <v>1202</v>
      </c>
      <c r="F304" s="585"/>
      <c r="G304" s="569"/>
      <c r="H304" s="568"/>
      <c r="I304" s="574"/>
      <c r="J304" s="539"/>
      <c r="K304" s="541"/>
    </row>
    <row r="305" spans="1:11" s="542" customFormat="1" ht="15" customHeight="1" x14ac:dyDescent="0.15">
      <c r="A305" s="586" t="s">
        <v>1203</v>
      </c>
      <c r="B305" s="587" t="s">
        <v>798</v>
      </c>
      <c r="C305" s="586" t="s">
        <v>1203</v>
      </c>
      <c r="D305" s="618" t="s">
        <v>751</v>
      </c>
      <c r="E305" s="596" t="s">
        <v>615</v>
      </c>
      <c r="F305" s="601" t="s">
        <v>614</v>
      </c>
      <c r="G305" s="595" t="s">
        <v>615</v>
      </c>
      <c r="H305" s="601" t="s">
        <v>1204</v>
      </c>
      <c r="I305" s="541" t="s">
        <v>468</v>
      </c>
      <c r="J305" s="539"/>
      <c r="K305" s="541"/>
    </row>
    <row r="306" spans="1:11" s="542" customFormat="1" ht="15" customHeight="1" x14ac:dyDescent="0.15">
      <c r="A306" s="575" t="s">
        <v>1205</v>
      </c>
      <c r="B306" s="576" t="s">
        <v>37</v>
      </c>
      <c r="C306" s="575" t="s">
        <v>1205</v>
      </c>
      <c r="D306" s="577" t="s">
        <v>748</v>
      </c>
      <c r="E306" s="578" t="s">
        <v>617</v>
      </c>
      <c r="F306" s="555" t="s">
        <v>616</v>
      </c>
      <c r="G306" s="556" t="s">
        <v>617</v>
      </c>
      <c r="H306" s="539"/>
      <c r="I306" s="541"/>
      <c r="J306" s="539"/>
      <c r="K306" s="541"/>
    </row>
    <row r="307" spans="1:11" s="542" customFormat="1" ht="15" customHeight="1" x14ac:dyDescent="0.15">
      <c r="A307" s="543" t="s">
        <v>1206</v>
      </c>
      <c r="B307" s="570" t="s">
        <v>798</v>
      </c>
      <c r="C307" s="543" t="s">
        <v>1206</v>
      </c>
      <c r="D307" s="544" t="s">
        <v>751</v>
      </c>
      <c r="E307" s="545" t="s">
        <v>1207</v>
      </c>
      <c r="F307" s="539" t="s">
        <v>618</v>
      </c>
      <c r="G307" s="540" t="s">
        <v>471</v>
      </c>
      <c r="H307" s="531" t="s">
        <v>1208</v>
      </c>
      <c r="I307" s="533" t="s">
        <v>471</v>
      </c>
      <c r="J307" s="539"/>
      <c r="K307" s="541"/>
    </row>
    <row r="308" spans="1:11" s="542" customFormat="1" ht="15" customHeight="1" x14ac:dyDescent="0.15">
      <c r="A308" s="548" t="s">
        <v>1206</v>
      </c>
      <c r="B308" s="566" t="s">
        <v>838</v>
      </c>
      <c r="C308" s="548" t="s">
        <v>1206</v>
      </c>
      <c r="D308" s="562" t="s">
        <v>839</v>
      </c>
      <c r="E308" s="563" t="s">
        <v>1209</v>
      </c>
      <c r="F308" s="539"/>
      <c r="G308" s="540"/>
      <c r="H308" s="568"/>
      <c r="I308" s="574"/>
      <c r="J308" s="539"/>
      <c r="K308" s="541"/>
    </row>
    <row r="309" spans="1:11" s="542" customFormat="1" ht="15" customHeight="1" x14ac:dyDescent="0.15">
      <c r="A309" s="550" t="s">
        <v>1210</v>
      </c>
      <c r="B309" s="551" t="s">
        <v>37</v>
      </c>
      <c r="C309" s="550" t="s">
        <v>1210</v>
      </c>
      <c r="D309" s="557" t="s">
        <v>748</v>
      </c>
      <c r="E309" s="558" t="s">
        <v>1211</v>
      </c>
      <c r="F309" s="531" t="s">
        <v>619</v>
      </c>
      <c r="G309" s="532" t="s">
        <v>474</v>
      </c>
      <c r="H309" s="539" t="s">
        <v>1212</v>
      </c>
      <c r="I309" s="541" t="s">
        <v>474</v>
      </c>
      <c r="J309" s="539"/>
      <c r="K309" s="541"/>
    </row>
    <row r="310" spans="1:11" s="542" customFormat="1" ht="15" customHeight="1" x14ac:dyDescent="0.15">
      <c r="A310" s="559" t="s">
        <v>1210</v>
      </c>
      <c r="B310" s="560" t="s">
        <v>756</v>
      </c>
      <c r="C310" s="559" t="s">
        <v>1210</v>
      </c>
      <c r="D310" s="564" t="s">
        <v>757</v>
      </c>
      <c r="E310" s="565" t="s">
        <v>1213</v>
      </c>
      <c r="F310" s="539"/>
      <c r="G310" s="540"/>
      <c r="H310" s="539"/>
      <c r="I310" s="541"/>
      <c r="J310" s="539"/>
      <c r="K310" s="541"/>
    </row>
    <row r="311" spans="1:11" s="542" customFormat="1" ht="15" customHeight="1" x14ac:dyDescent="0.15">
      <c r="A311" s="559" t="s">
        <v>1210</v>
      </c>
      <c r="B311" s="560" t="s">
        <v>769</v>
      </c>
      <c r="C311" s="559" t="s">
        <v>1210</v>
      </c>
      <c r="D311" s="564" t="s">
        <v>770</v>
      </c>
      <c r="E311" s="565" t="s">
        <v>1214</v>
      </c>
      <c r="F311" s="539"/>
      <c r="G311" s="540"/>
      <c r="H311" s="539"/>
      <c r="I311" s="541"/>
      <c r="J311" s="539"/>
      <c r="K311" s="541"/>
    </row>
    <row r="312" spans="1:11" s="542" customFormat="1" ht="15" customHeight="1" x14ac:dyDescent="0.15">
      <c r="A312" s="548" t="s">
        <v>1210</v>
      </c>
      <c r="B312" s="566" t="s">
        <v>1215</v>
      </c>
      <c r="C312" s="548" t="s">
        <v>1210</v>
      </c>
      <c r="D312" s="562" t="s">
        <v>1216</v>
      </c>
      <c r="E312" s="563" t="s">
        <v>1217</v>
      </c>
      <c r="F312" s="568"/>
      <c r="G312" s="569"/>
      <c r="H312" s="539"/>
      <c r="I312" s="541"/>
      <c r="J312" s="539"/>
      <c r="K312" s="541"/>
    </row>
    <row r="313" spans="1:11" s="542" customFormat="1" ht="15" customHeight="1" x14ac:dyDescent="0.15">
      <c r="A313" s="543" t="s">
        <v>1218</v>
      </c>
      <c r="B313" s="570" t="s">
        <v>37</v>
      </c>
      <c r="C313" s="543" t="s">
        <v>1218</v>
      </c>
      <c r="D313" s="544" t="s">
        <v>748</v>
      </c>
      <c r="E313" s="545" t="s">
        <v>1219</v>
      </c>
      <c r="F313" s="539" t="s">
        <v>620</v>
      </c>
      <c r="G313" s="540" t="s">
        <v>621</v>
      </c>
      <c r="H313" s="531" t="s">
        <v>1220</v>
      </c>
      <c r="I313" s="865" t="s">
        <v>477</v>
      </c>
      <c r="J313" s="539"/>
      <c r="K313" s="541"/>
    </row>
    <row r="314" spans="1:11" s="542" customFormat="1" ht="15" customHeight="1" x14ac:dyDescent="0.15">
      <c r="A314" s="548" t="s">
        <v>1218</v>
      </c>
      <c r="B314" s="566" t="s">
        <v>1215</v>
      </c>
      <c r="C314" s="548" t="s">
        <v>1218</v>
      </c>
      <c r="D314" s="562" t="s">
        <v>1216</v>
      </c>
      <c r="E314" s="563" t="s">
        <v>1221</v>
      </c>
      <c r="F314" s="539"/>
      <c r="G314" s="540"/>
      <c r="H314" s="539"/>
      <c r="I314" s="868"/>
      <c r="J314" s="539"/>
      <c r="K314" s="541"/>
    </row>
    <row r="315" spans="1:11" s="542" customFormat="1" ht="15" customHeight="1" x14ac:dyDescent="0.15">
      <c r="A315" s="550" t="s">
        <v>1222</v>
      </c>
      <c r="B315" s="551" t="s">
        <v>37</v>
      </c>
      <c r="C315" s="550" t="s">
        <v>1222</v>
      </c>
      <c r="D315" s="557" t="s">
        <v>748</v>
      </c>
      <c r="E315" s="558" t="s">
        <v>1223</v>
      </c>
      <c r="F315" s="531" t="s">
        <v>622</v>
      </c>
      <c r="G315" s="532" t="s">
        <v>623</v>
      </c>
      <c r="H315" s="539"/>
      <c r="I315" s="541"/>
      <c r="J315" s="539"/>
      <c r="K315" s="541"/>
    </row>
    <row r="316" spans="1:11" s="542" customFormat="1" ht="15" customHeight="1" x14ac:dyDescent="0.15">
      <c r="A316" s="548" t="s">
        <v>1222</v>
      </c>
      <c r="B316" s="566" t="s">
        <v>1215</v>
      </c>
      <c r="C316" s="548" t="s">
        <v>1222</v>
      </c>
      <c r="D316" s="562" t="s">
        <v>1216</v>
      </c>
      <c r="E316" s="563" t="s">
        <v>1224</v>
      </c>
      <c r="F316" s="568"/>
      <c r="G316" s="569"/>
      <c r="H316" s="539"/>
      <c r="I316" s="541"/>
      <c r="J316" s="539"/>
      <c r="K316" s="541"/>
    </row>
    <row r="317" spans="1:11" s="542" customFormat="1" ht="15" customHeight="1" x14ac:dyDescent="0.15">
      <c r="A317" s="550" t="s">
        <v>1225</v>
      </c>
      <c r="B317" s="551" t="s">
        <v>37</v>
      </c>
      <c r="C317" s="550" t="s">
        <v>1225</v>
      </c>
      <c r="D317" s="557" t="s">
        <v>748</v>
      </c>
      <c r="E317" s="545" t="s">
        <v>1226</v>
      </c>
      <c r="F317" s="531" t="s">
        <v>624</v>
      </c>
      <c r="G317" s="532" t="s">
        <v>625</v>
      </c>
      <c r="H317" s="539"/>
      <c r="I317" s="541"/>
      <c r="J317" s="539"/>
      <c r="K317" s="541"/>
    </row>
    <row r="318" spans="1:11" s="542" customFormat="1" ht="15" customHeight="1" x14ac:dyDescent="0.15">
      <c r="A318" s="535" t="s">
        <v>1225</v>
      </c>
      <c r="B318" s="536" t="s">
        <v>764</v>
      </c>
      <c r="C318" s="535" t="s">
        <v>624</v>
      </c>
      <c r="D318" s="537" t="s">
        <v>765</v>
      </c>
      <c r="E318" s="553" t="s">
        <v>625</v>
      </c>
      <c r="F318" s="585"/>
      <c r="G318" s="569"/>
      <c r="H318" s="568"/>
      <c r="I318" s="574"/>
      <c r="J318" s="539"/>
      <c r="K318" s="541"/>
    </row>
    <row r="319" spans="1:11" s="542" customFormat="1" ht="15" customHeight="1" x14ac:dyDescent="0.15">
      <c r="A319" s="550" t="s">
        <v>626</v>
      </c>
      <c r="B319" s="551" t="s">
        <v>37</v>
      </c>
      <c r="C319" s="550" t="s">
        <v>626</v>
      </c>
      <c r="D319" s="557" t="s">
        <v>748</v>
      </c>
      <c r="E319" s="558" t="s">
        <v>1227</v>
      </c>
      <c r="F319" s="539" t="s">
        <v>626</v>
      </c>
      <c r="G319" s="540" t="s">
        <v>627</v>
      </c>
      <c r="H319" s="539" t="s">
        <v>1228</v>
      </c>
      <c r="I319" s="541" t="s">
        <v>4</v>
      </c>
      <c r="J319" s="531" t="s">
        <v>56</v>
      </c>
      <c r="K319" s="865" t="s">
        <v>1229</v>
      </c>
    </row>
    <row r="320" spans="1:11" s="542" customFormat="1" ht="15" customHeight="1" x14ac:dyDescent="0.15">
      <c r="A320" s="535" t="s">
        <v>626</v>
      </c>
      <c r="B320" s="536" t="s">
        <v>756</v>
      </c>
      <c r="C320" s="535" t="s">
        <v>626</v>
      </c>
      <c r="D320" s="537" t="s">
        <v>757</v>
      </c>
      <c r="E320" s="563" t="s">
        <v>1230</v>
      </c>
      <c r="F320" s="539"/>
      <c r="G320" s="540"/>
      <c r="H320" s="539"/>
      <c r="I320" s="541"/>
      <c r="J320" s="539"/>
      <c r="K320" s="868"/>
    </row>
    <row r="321" spans="1:11" s="542" customFormat="1" ht="15" customHeight="1" x14ac:dyDescent="0.15">
      <c r="A321" s="550" t="s">
        <v>628</v>
      </c>
      <c r="B321" s="551" t="s">
        <v>798</v>
      </c>
      <c r="C321" s="550" t="s">
        <v>628</v>
      </c>
      <c r="D321" s="552" t="s">
        <v>751</v>
      </c>
      <c r="E321" s="545" t="s">
        <v>1231</v>
      </c>
      <c r="F321" s="531" t="s">
        <v>628</v>
      </c>
      <c r="G321" s="532" t="s">
        <v>4</v>
      </c>
      <c r="H321" s="539"/>
      <c r="I321" s="541"/>
      <c r="J321" s="539"/>
      <c r="K321" s="541"/>
    </row>
    <row r="322" spans="1:11" s="542" customFormat="1" ht="15" customHeight="1" x14ac:dyDescent="0.15">
      <c r="A322" s="559" t="s">
        <v>1232</v>
      </c>
      <c r="B322" s="560" t="s">
        <v>838</v>
      </c>
      <c r="C322" s="559" t="s">
        <v>1232</v>
      </c>
      <c r="D322" s="561" t="s">
        <v>839</v>
      </c>
      <c r="E322" s="565" t="s">
        <v>1233</v>
      </c>
      <c r="F322" s="539"/>
      <c r="G322" s="540"/>
      <c r="H322" s="539"/>
      <c r="I322" s="541"/>
      <c r="J322" s="539"/>
      <c r="K322" s="541"/>
    </row>
    <row r="323" spans="1:11" s="542" customFormat="1" ht="15" customHeight="1" x14ac:dyDescent="0.15">
      <c r="A323" s="543" t="s">
        <v>628</v>
      </c>
      <c r="B323" s="570" t="s">
        <v>885</v>
      </c>
      <c r="C323" s="543" t="s">
        <v>628</v>
      </c>
      <c r="D323" s="544" t="s">
        <v>886</v>
      </c>
      <c r="E323" s="565" t="s">
        <v>1234</v>
      </c>
      <c r="F323" s="539"/>
      <c r="G323" s="540"/>
      <c r="H323" s="539"/>
      <c r="I323" s="541"/>
      <c r="J323" s="539"/>
      <c r="K323" s="541"/>
    </row>
    <row r="324" spans="1:11" s="542" customFormat="1" ht="15" customHeight="1" x14ac:dyDescent="0.15">
      <c r="A324" s="559" t="s">
        <v>628</v>
      </c>
      <c r="B324" s="560" t="s">
        <v>1165</v>
      </c>
      <c r="C324" s="559" t="s">
        <v>628</v>
      </c>
      <c r="D324" s="564" t="s">
        <v>1166</v>
      </c>
      <c r="E324" s="565" t="s">
        <v>1235</v>
      </c>
      <c r="F324" s="539"/>
      <c r="G324" s="540"/>
      <c r="H324" s="539"/>
      <c r="I324" s="541"/>
      <c r="J324" s="539"/>
      <c r="K324" s="541"/>
    </row>
    <row r="325" spans="1:11" s="542" customFormat="1" ht="15" customHeight="1" x14ac:dyDescent="0.15">
      <c r="A325" s="559" t="s">
        <v>628</v>
      </c>
      <c r="B325" s="560" t="s">
        <v>876</v>
      </c>
      <c r="C325" s="559" t="s">
        <v>628</v>
      </c>
      <c r="D325" s="564" t="s">
        <v>1236</v>
      </c>
      <c r="E325" s="565" t="s">
        <v>1237</v>
      </c>
      <c r="F325" s="539"/>
      <c r="G325" s="540"/>
      <c r="H325" s="539"/>
      <c r="I325" s="541"/>
      <c r="J325" s="539"/>
      <c r="K325" s="541"/>
    </row>
    <row r="326" spans="1:11" s="542" customFormat="1" ht="15" customHeight="1" x14ac:dyDescent="0.15">
      <c r="A326" s="559" t="s">
        <v>628</v>
      </c>
      <c r="B326" s="560" t="s">
        <v>1238</v>
      </c>
      <c r="C326" s="559" t="s">
        <v>628</v>
      </c>
      <c r="D326" s="564" t="s">
        <v>1239</v>
      </c>
      <c r="E326" s="565" t="s">
        <v>1240</v>
      </c>
      <c r="F326" s="539"/>
      <c r="G326" s="540"/>
      <c r="H326" s="539"/>
      <c r="I326" s="541"/>
      <c r="J326" s="539"/>
      <c r="K326" s="541"/>
    </row>
    <row r="327" spans="1:11" s="542" customFormat="1" ht="15" customHeight="1" x14ac:dyDescent="0.15">
      <c r="A327" s="535" t="s">
        <v>628</v>
      </c>
      <c r="B327" s="536" t="s">
        <v>764</v>
      </c>
      <c r="C327" s="535" t="s">
        <v>628</v>
      </c>
      <c r="D327" s="537" t="s">
        <v>765</v>
      </c>
      <c r="E327" s="553" t="s">
        <v>4</v>
      </c>
      <c r="F327" s="568"/>
      <c r="G327" s="569"/>
      <c r="H327" s="539"/>
      <c r="I327" s="541"/>
      <c r="J327" s="539"/>
      <c r="K327" s="541"/>
    </row>
    <row r="328" spans="1:11" s="542" customFormat="1" ht="15" customHeight="1" x14ac:dyDescent="0.15">
      <c r="A328" s="575" t="s">
        <v>1241</v>
      </c>
      <c r="B328" s="576" t="s">
        <v>798</v>
      </c>
      <c r="C328" s="575" t="s">
        <v>1241</v>
      </c>
      <c r="D328" s="577" t="s">
        <v>751</v>
      </c>
      <c r="E328" s="578" t="s">
        <v>1242</v>
      </c>
      <c r="F328" s="555" t="s">
        <v>629</v>
      </c>
      <c r="G328" s="619" t="s">
        <v>480</v>
      </c>
      <c r="H328" s="555" t="s">
        <v>1243</v>
      </c>
      <c r="I328" s="612" t="s">
        <v>480</v>
      </c>
      <c r="J328" s="568"/>
      <c r="K328" s="574"/>
    </row>
    <row r="329" spans="1:11" s="542" customFormat="1" ht="15" customHeight="1" x14ac:dyDescent="0.15">
      <c r="A329" s="550" t="s">
        <v>630</v>
      </c>
      <c r="B329" s="551" t="s">
        <v>37</v>
      </c>
      <c r="C329" s="550" t="s">
        <v>630</v>
      </c>
      <c r="D329" s="557" t="s">
        <v>748</v>
      </c>
      <c r="E329" s="558" t="s">
        <v>1244</v>
      </c>
      <c r="F329" s="531" t="s">
        <v>630</v>
      </c>
      <c r="G329" s="532" t="s">
        <v>631</v>
      </c>
      <c r="H329" s="539" t="s">
        <v>1245</v>
      </c>
      <c r="I329" s="541" t="s">
        <v>482</v>
      </c>
      <c r="J329" s="539" t="s">
        <v>57</v>
      </c>
      <c r="K329" s="541" t="s">
        <v>97</v>
      </c>
    </row>
    <row r="330" spans="1:11" s="542" customFormat="1" ht="15" customHeight="1" x14ac:dyDescent="0.15">
      <c r="A330" s="548" t="s">
        <v>630</v>
      </c>
      <c r="B330" s="566" t="s">
        <v>756</v>
      </c>
      <c r="C330" s="548" t="s">
        <v>630</v>
      </c>
      <c r="D330" s="562" t="s">
        <v>757</v>
      </c>
      <c r="E330" s="567" t="s">
        <v>1246</v>
      </c>
      <c r="F330" s="568"/>
      <c r="G330" s="569"/>
      <c r="H330" s="539"/>
      <c r="I330" s="541"/>
      <c r="J330" s="539"/>
      <c r="K330" s="541"/>
    </row>
    <row r="331" spans="1:11" s="542" customFormat="1" ht="15" customHeight="1" x14ac:dyDescent="0.15">
      <c r="A331" s="550" t="s">
        <v>632</v>
      </c>
      <c r="B331" s="551" t="s">
        <v>37</v>
      </c>
      <c r="C331" s="550" t="s">
        <v>632</v>
      </c>
      <c r="D331" s="557" t="s">
        <v>748</v>
      </c>
      <c r="E331" s="558" t="s">
        <v>1247</v>
      </c>
      <c r="F331" s="539" t="s">
        <v>632</v>
      </c>
      <c r="G331" s="540" t="s">
        <v>633</v>
      </c>
      <c r="H331" s="539"/>
      <c r="I331" s="541"/>
      <c r="J331" s="539"/>
      <c r="K331" s="541"/>
    </row>
    <row r="332" spans="1:11" s="542" customFormat="1" ht="15" customHeight="1" x14ac:dyDescent="0.15">
      <c r="A332" s="548" t="s">
        <v>632</v>
      </c>
      <c r="B332" s="566" t="s">
        <v>756</v>
      </c>
      <c r="C332" s="548" t="s">
        <v>632</v>
      </c>
      <c r="D332" s="562" t="s">
        <v>757</v>
      </c>
      <c r="E332" s="567" t="s">
        <v>1248</v>
      </c>
      <c r="F332" s="539"/>
      <c r="G332" s="540"/>
      <c r="H332" s="539"/>
      <c r="I332" s="541"/>
      <c r="J332" s="539"/>
      <c r="K332" s="541"/>
    </row>
    <row r="333" spans="1:11" s="542" customFormat="1" ht="15" customHeight="1" x14ac:dyDescent="0.15">
      <c r="A333" s="575" t="s">
        <v>634</v>
      </c>
      <c r="B333" s="576" t="s">
        <v>37</v>
      </c>
      <c r="C333" s="575" t="s">
        <v>634</v>
      </c>
      <c r="D333" s="577" t="s">
        <v>748</v>
      </c>
      <c r="E333" s="578" t="s">
        <v>485</v>
      </c>
      <c r="F333" s="555" t="s">
        <v>634</v>
      </c>
      <c r="G333" s="556" t="s">
        <v>485</v>
      </c>
      <c r="H333" s="555" t="s">
        <v>1249</v>
      </c>
      <c r="I333" s="584" t="s">
        <v>485</v>
      </c>
      <c r="J333" s="539"/>
      <c r="K333" s="541"/>
    </row>
    <row r="334" spans="1:11" s="542" customFormat="1" ht="15" customHeight="1" x14ac:dyDescent="0.15">
      <c r="A334" s="550" t="s">
        <v>635</v>
      </c>
      <c r="B334" s="551" t="s">
        <v>37</v>
      </c>
      <c r="C334" s="550" t="s">
        <v>635</v>
      </c>
      <c r="D334" s="557" t="s">
        <v>748</v>
      </c>
      <c r="E334" s="558" t="s">
        <v>1250</v>
      </c>
      <c r="F334" s="539" t="s">
        <v>635</v>
      </c>
      <c r="G334" s="540" t="s">
        <v>488</v>
      </c>
      <c r="H334" s="531" t="s">
        <v>1251</v>
      </c>
      <c r="I334" s="533" t="s">
        <v>488</v>
      </c>
      <c r="J334" s="539"/>
      <c r="K334" s="541"/>
    </row>
    <row r="335" spans="1:11" s="542" customFormat="1" ht="15" customHeight="1" x14ac:dyDescent="0.15">
      <c r="A335" s="559" t="s">
        <v>635</v>
      </c>
      <c r="B335" s="560" t="s">
        <v>756</v>
      </c>
      <c r="C335" s="559" t="s">
        <v>635</v>
      </c>
      <c r="D335" s="564" t="s">
        <v>757</v>
      </c>
      <c r="E335" s="565" t="s">
        <v>1252</v>
      </c>
      <c r="F335" s="539"/>
      <c r="G335" s="540"/>
      <c r="H335" s="539"/>
      <c r="I335" s="541"/>
      <c r="J335" s="539"/>
      <c r="K335" s="541"/>
    </row>
    <row r="336" spans="1:11" s="542" customFormat="1" ht="15" customHeight="1" x14ac:dyDescent="0.15">
      <c r="A336" s="548" t="s">
        <v>635</v>
      </c>
      <c r="B336" s="566" t="s">
        <v>769</v>
      </c>
      <c r="C336" s="548" t="s">
        <v>635</v>
      </c>
      <c r="D336" s="562" t="s">
        <v>770</v>
      </c>
      <c r="E336" s="567" t="s">
        <v>1253</v>
      </c>
      <c r="F336" s="539"/>
      <c r="G336" s="540"/>
      <c r="H336" s="568"/>
      <c r="I336" s="574"/>
      <c r="J336" s="539"/>
      <c r="K336" s="541"/>
    </row>
    <row r="337" spans="1:11" s="542" customFormat="1" ht="15" customHeight="1" x14ac:dyDescent="0.15">
      <c r="A337" s="550" t="s">
        <v>1254</v>
      </c>
      <c r="B337" s="551" t="s">
        <v>37</v>
      </c>
      <c r="C337" s="550" t="s">
        <v>1254</v>
      </c>
      <c r="D337" s="557" t="s">
        <v>748</v>
      </c>
      <c r="E337" s="558" t="s">
        <v>1255</v>
      </c>
      <c r="F337" s="531" t="s">
        <v>636</v>
      </c>
      <c r="G337" s="532" t="s">
        <v>491</v>
      </c>
      <c r="H337" s="539" t="s">
        <v>1256</v>
      </c>
      <c r="I337" s="541" t="s">
        <v>491</v>
      </c>
      <c r="J337" s="539"/>
      <c r="K337" s="541"/>
    </row>
    <row r="338" spans="1:11" s="542" customFormat="1" ht="15" customHeight="1" x14ac:dyDescent="0.15">
      <c r="A338" s="559" t="s">
        <v>636</v>
      </c>
      <c r="B338" s="560" t="s">
        <v>756</v>
      </c>
      <c r="C338" s="559" t="s">
        <v>636</v>
      </c>
      <c r="D338" s="564" t="s">
        <v>757</v>
      </c>
      <c r="E338" s="565" t="s">
        <v>1257</v>
      </c>
      <c r="F338" s="539"/>
      <c r="G338" s="540"/>
      <c r="H338" s="539"/>
      <c r="I338" s="541"/>
      <c r="J338" s="539"/>
      <c r="K338" s="541"/>
    </row>
    <row r="339" spans="1:11" s="542" customFormat="1" ht="15" customHeight="1" x14ac:dyDescent="0.15">
      <c r="A339" s="559" t="s">
        <v>636</v>
      </c>
      <c r="B339" s="560" t="s">
        <v>769</v>
      </c>
      <c r="C339" s="559" t="s">
        <v>636</v>
      </c>
      <c r="D339" s="564" t="s">
        <v>770</v>
      </c>
      <c r="E339" s="565" t="s">
        <v>1258</v>
      </c>
      <c r="F339" s="539"/>
      <c r="G339" s="540"/>
      <c r="H339" s="539"/>
      <c r="I339" s="541"/>
      <c r="J339" s="539"/>
      <c r="K339" s="541"/>
    </row>
    <row r="340" spans="1:11" s="542" customFormat="1" ht="15" customHeight="1" x14ac:dyDescent="0.15">
      <c r="A340" s="548" t="s">
        <v>636</v>
      </c>
      <c r="B340" s="566" t="s">
        <v>764</v>
      </c>
      <c r="C340" s="548" t="s">
        <v>636</v>
      </c>
      <c r="D340" s="562" t="s">
        <v>765</v>
      </c>
      <c r="E340" s="538" t="s">
        <v>491</v>
      </c>
      <c r="F340" s="539"/>
      <c r="G340" s="540"/>
      <c r="H340" s="539"/>
      <c r="I340" s="541"/>
      <c r="J340" s="539"/>
      <c r="K340" s="541"/>
    </row>
    <row r="341" spans="1:11" s="542" customFormat="1" ht="15" customHeight="1" x14ac:dyDescent="0.15">
      <c r="A341" s="527"/>
      <c r="B341" s="528"/>
      <c r="C341" s="527" t="s">
        <v>1259</v>
      </c>
      <c r="D341" s="529" t="s">
        <v>811</v>
      </c>
      <c r="E341" s="530" t="s">
        <v>1260</v>
      </c>
      <c r="F341" s="531" t="s">
        <v>637</v>
      </c>
      <c r="G341" s="532" t="s">
        <v>1261</v>
      </c>
      <c r="H341" s="531" t="s">
        <v>1262</v>
      </c>
      <c r="I341" s="532" t="s">
        <v>1261</v>
      </c>
      <c r="J341" s="531" t="s">
        <v>58</v>
      </c>
      <c r="K341" s="533" t="s">
        <v>1263</v>
      </c>
    </row>
    <row r="342" spans="1:11" s="542" customFormat="1" ht="15" customHeight="1" x14ac:dyDescent="0.15">
      <c r="A342" s="535" t="s">
        <v>1259</v>
      </c>
      <c r="B342" s="536" t="s">
        <v>37</v>
      </c>
      <c r="C342" s="535"/>
      <c r="D342" s="537"/>
      <c r="E342" s="538" t="s">
        <v>1264</v>
      </c>
      <c r="F342" s="539"/>
      <c r="G342" s="540"/>
      <c r="H342" s="539"/>
      <c r="I342" s="541"/>
      <c r="J342" s="539"/>
      <c r="K342" s="541"/>
    </row>
    <row r="343" spans="1:11" s="542" customFormat="1" ht="15" customHeight="1" x14ac:dyDescent="0.15">
      <c r="A343" s="535" t="s">
        <v>1259</v>
      </c>
      <c r="B343" s="536" t="s">
        <v>756</v>
      </c>
      <c r="C343" s="535"/>
      <c r="D343" s="537"/>
      <c r="E343" s="538" t="s">
        <v>1265</v>
      </c>
      <c r="F343" s="539"/>
      <c r="G343" s="540"/>
      <c r="H343" s="539"/>
      <c r="I343" s="541"/>
      <c r="J343" s="539"/>
      <c r="K343" s="541"/>
    </row>
    <row r="344" spans="1:11" s="542" customFormat="1" ht="15" customHeight="1" x14ac:dyDescent="0.15">
      <c r="A344" s="548" t="s">
        <v>637</v>
      </c>
      <c r="B344" s="566" t="s">
        <v>769</v>
      </c>
      <c r="C344" s="548"/>
      <c r="D344" s="562"/>
      <c r="E344" s="567" t="s">
        <v>1266</v>
      </c>
      <c r="F344" s="568"/>
      <c r="G344" s="569"/>
      <c r="H344" s="568"/>
      <c r="I344" s="574"/>
      <c r="J344" s="539"/>
      <c r="K344" s="541"/>
    </row>
    <row r="345" spans="1:11" s="542" customFormat="1" ht="15" customHeight="1" x14ac:dyDescent="0.15">
      <c r="A345" s="575" t="s">
        <v>1267</v>
      </c>
      <c r="B345" s="576" t="s">
        <v>37</v>
      </c>
      <c r="C345" s="575" t="s">
        <v>1267</v>
      </c>
      <c r="D345" s="577" t="s">
        <v>748</v>
      </c>
      <c r="E345" s="578" t="s">
        <v>639</v>
      </c>
      <c r="F345" s="555" t="s">
        <v>638</v>
      </c>
      <c r="G345" s="556" t="s">
        <v>639</v>
      </c>
      <c r="H345" s="539" t="s">
        <v>1268</v>
      </c>
      <c r="I345" s="541" t="s">
        <v>496</v>
      </c>
      <c r="J345" s="539"/>
      <c r="K345" s="541"/>
    </row>
    <row r="346" spans="1:11" s="542" customFormat="1" ht="15" customHeight="1" x14ac:dyDescent="0.15">
      <c r="A346" s="527" t="s">
        <v>1269</v>
      </c>
      <c r="B346" s="528" t="s">
        <v>37</v>
      </c>
      <c r="C346" s="527" t="s">
        <v>1269</v>
      </c>
      <c r="D346" s="529" t="s">
        <v>748</v>
      </c>
      <c r="E346" s="530" t="s">
        <v>641</v>
      </c>
      <c r="F346" s="555" t="s">
        <v>640</v>
      </c>
      <c r="G346" s="556" t="s">
        <v>641</v>
      </c>
      <c r="H346" s="539"/>
      <c r="I346" s="541"/>
      <c r="J346" s="568"/>
      <c r="K346" s="574"/>
    </row>
    <row r="347" spans="1:11" s="542" customFormat="1" ht="15" customHeight="1" x14ac:dyDescent="0.15">
      <c r="A347" s="550" t="s">
        <v>1270</v>
      </c>
      <c r="B347" s="551" t="s">
        <v>37</v>
      </c>
      <c r="C347" s="550" t="s">
        <v>1270</v>
      </c>
      <c r="D347" s="557" t="s">
        <v>748</v>
      </c>
      <c r="E347" s="558" t="s">
        <v>1271</v>
      </c>
      <c r="F347" s="539" t="s">
        <v>642</v>
      </c>
      <c r="G347" s="540" t="s">
        <v>5</v>
      </c>
      <c r="H347" s="531" t="s">
        <v>1272</v>
      </c>
      <c r="I347" s="533" t="s">
        <v>5</v>
      </c>
      <c r="J347" s="531" t="s">
        <v>59</v>
      </c>
      <c r="K347" s="533" t="s">
        <v>5</v>
      </c>
    </row>
    <row r="348" spans="1:11" s="542" customFormat="1" ht="15" customHeight="1" x14ac:dyDescent="0.15">
      <c r="A348" s="559" t="s">
        <v>1270</v>
      </c>
      <c r="B348" s="560" t="s">
        <v>756</v>
      </c>
      <c r="C348" s="559" t="s">
        <v>1270</v>
      </c>
      <c r="D348" s="564" t="s">
        <v>757</v>
      </c>
      <c r="E348" s="565" t="s">
        <v>1273</v>
      </c>
      <c r="F348" s="539"/>
      <c r="G348" s="540"/>
      <c r="H348" s="539"/>
      <c r="I348" s="541"/>
      <c r="J348" s="539"/>
      <c r="K348" s="541"/>
    </row>
    <row r="349" spans="1:11" s="542" customFormat="1" ht="15" customHeight="1" x14ac:dyDescent="0.15">
      <c r="A349" s="548" t="s">
        <v>1270</v>
      </c>
      <c r="B349" s="566" t="s">
        <v>769</v>
      </c>
      <c r="C349" s="548" t="s">
        <v>1270</v>
      </c>
      <c r="D349" s="562" t="s">
        <v>770</v>
      </c>
      <c r="E349" s="565" t="s">
        <v>1274</v>
      </c>
      <c r="F349" s="539"/>
      <c r="G349" s="540"/>
      <c r="H349" s="568"/>
      <c r="I349" s="574"/>
      <c r="J349" s="568"/>
      <c r="K349" s="574"/>
    </row>
    <row r="350" spans="1:11" s="542" customFormat="1" ht="15" customHeight="1" x14ac:dyDescent="0.15">
      <c r="A350" s="550" t="s">
        <v>1275</v>
      </c>
      <c r="B350" s="551" t="s">
        <v>37</v>
      </c>
      <c r="C350" s="550" t="s">
        <v>1275</v>
      </c>
      <c r="D350" s="557" t="s">
        <v>748</v>
      </c>
      <c r="E350" s="558" t="s">
        <v>1276</v>
      </c>
      <c r="F350" s="531" t="s">
        <v>643</v>
      </c>
      <c r="G350" s="532" t="s">
        <v>6</v>
      </c>
      <c r="H350" s="539" t="s">
        <v>1277</v>
      </c>
      <c r="I350" s="541" t="s">
        <v>6</v>
      </c>
      <c r="J350" s="531" t="s">
        <v>60</v>
      </c>
      <c r="K350" s="533" t="s">
        <v>6</v>
      </c>
    </row>
    <row r="351" spans="1:11" s="542" customFormat="1" ht="15" customHeight="1" x14ac:dyDescent="0.15">
      <c r="A351" s="548" t="s">
        <v>1275</v>
      </c>
      <c r="B351" s="566" t="s">
        <v>756</v>
      </c>
      <c r="C351" s="548" t="s">
        <v>1275</v>
      </c>
      <c r="D351" s="562" t="s">
        <v>757</v>
      </c>
      <c r="E351" s="567" t="s">
        <v>6</v>
      </c>
      <c r="F351" s="568"/>
      <c r="G351" s="569"/>
      <c r="H351" s="539"/>
      <c r="I351" s="541"/>
      <c r="J351" s="568"/>
      <c r="K351" s="574"/>
    </row>
    <row r="352" spans="1:11" s="542" customFormat="1" ht="15" customHeight="1" x14ac:dyDescent="0.15">
      <c r="A352" s="548" t="s">
        <v>644</v>
      </c>
      <c r="B352" s="566" t="s">
        <v>37</v>
      </c>
      <c r="C352" s="548" t="s">
        <v>644</v>
      </c>
      <c r="D352" s="562" t="s">
        <v>748</v>
      </c>
      <c r="E352" s="567" t="s">
        <v>645</v>
      </c>
      <c r="F352" s="539" t="s">
        <v>644</v>
      </c>
      <c r="G352" s="540" t="s">
        <v>645</v>
      </c>
      <c r="H352" s="531" t="s">
        <v>1278</v>
      </c>
      <c r="I352" s="533" t="s">
        <v>98</v>
      </c>
      <c r="J352" s="531" t="s">
        <v>61</v>
      </c>
      <c r="K352" s="533" t="s">
        <v>98</v>
      </c>
    </row>
    <row r="353" spans="1:11" s="542" customFormat="1" ht="15" customHeight="1" x14ac:dyDescent="0.15">
      <c r="A353" s="575" t="s">
        <v>646</v>
      </c>
      <c r="B353" s="576" t="s">
        <v>37</v>
      </c>
      <c r="C353" s="575" t="s">
        <v>646</v>
      </c>
      <c r="D353" s="577" t="s">
        <v>748</v>
      </c>
      <c r="E353" s="578" t="s">
        <v>647</v>
      </c>
      <c r="F353" s="555" t="s">
        <v>646</v>
      </c>
      <c r="G353" s="556" t="s">
        <v>647</v>
      </c>
      <c r="H353" s="568"/>
      <c r="I353" s="574"/>
      <c r="J353" s="568"/>
      <c r="K353" s="574"/>
    </row>
    <row r="354" spans="1:11" s="542" customFormat="1" ht="15" customHeight="1" x14ac:dyDescent="0.15">
      <c r="A354" s="527" t="s">
        <v>1279</v>
      </c>
      <c r="B354" s="528" t="s">
        <v>37</v>
      </c>
      <c r="C354" s="527"/>
      <c r="D354" s="529"/>
      <c r="E354" s="530" t="s">
        <v>649</v>
      </c>
      <c r="F354" s="531" t="s">
        <v>648</v>
      </c>
      <c r="G354" s="532" t="s">
        <v>649</v>
      </c>
      <c r="H354" s="531" t="s">
        <v>1280</v>
      </c>
      <c r="I354" s="533" t="s">
        <v>7</v>
      </c>
      <c r="J354" s="531" t="s">
        <v>62</v>
      </c>
      <c r="K354" s="533" t="s">
        <v>7</v>
      </c>
    </row>
    <row r="355" spans="1:11" s="542" customFormat="1" ht="15" customHeight="1" x14ac:dyDescent="0.15">
      <c r="A355" s="535"/>
      <c r="B355" s="536"/>
      <c r="C355" s="535" t="s">
        <v>1279</v>
      </c>
      <c r="D355" s="537" t="s">
        <v>748</v>
      </c>
      <c r="E355" s="538" t="s">
        <v>1281</v>
      </c>
      <c r="F355" s="539"/>
      <c r="G355" s="540"/>
      <c r="H355" s="539"/>
      <c r="I355" s="541"/>
      <c r="J355" s="539"/>
      <c r="K355" s="541"/>
    </row>
    <row r="356" spans="1:11" s="542" customFormat="1" ht="15" customHeight="1" x14ac:dyDescent="0.15">
      <c r="A356" s="535"/>
      <c r="B356" s="536"/>
      <c r="C356" s="535" t="s">
        <v>1279</v>
      </c>
      <c r="D356" s="537" t="s">
        <v>753</v>
      </c>
      <c r="E356" s="538" t="s">
        <v>1282</v>
      </c>
      <c r="F356" s="539"/>
      <c r="G356" s="540"/>
      <c r="H356" s="539"/>
      <c r="I356" s="541"/>
      <c r="J356" s="539"/>
      <c r="K356" s="541"/>
    </row>
    <row r="357" spans="1:11" s="542" customFormat="1" ht="15" customHeight="1" x14ac:dyDescent="0.15">
      <c r="A357" s="535"/>
      <c r="B357" s="536"/>
      <c r="C357" s="535" t="s">
        <v>1279</v>
      </c>
      <c r="D357" s="537" t="s">
        <v>800</v>
      </c>
      <c r="E357" s="538" t="s">
        <v>1283</v>
      </c>
      <c r="F357" s="539"/>
      <c r="G357" s="540"/>
      <c r="H357" s="539"/>
      <c r="I357" s="541"/>
      <c r="J357" s="539"/>
      <c r="K357" s="541"/>
    </row>
    <row r="358" spans="1:11" s="542" customFormat="1" ht="15" customHeight="1" x14ac:dyDescent="0.15">
      <c r="A358" s="548"/>
      <c r="B358" s="566"/>
      <c r="C358" s="548" t="s">
        <v>1279</v>
      </c>
      <c r="D358" s="562" t="s">
        <v>999</v>
      </c>
      <c r="E358" s="567" t="s">
        <v>1284</v>
      </c>
      <c r="F358" s="568"/>
      <c r="G358" s="569"/>
      <c r="H358" s="539"/>
      <c r="I358" s="541"/>
      <c r="J358" s="539"/>
      <c r="K358" s="541"/>
    </row>
    <row r="359" spans="1:11" s="542" customFormat="1" ht="15" customHeight="1" x14ac:dyDescent="0.15">
      <c r="A359" s="550" t="s">
        <v>1285</v>
      </c>
      <c r="B359" s="551" t="s">
        <v>37</v>
      </c>
      <c r="C359" s="550" t="s">
        <v>1285</v>
      </c>
      <c r="D359" s="557" t="s">
        <v>748</v>
      </c>
      <c r="E359" s="558" t="s">
        <v>1286</v>
      </c>
      <c r="F359" s="531" t="s">
        <v>650</v>
      </c>
      <c r="G359" s="532" t="s">
        <v>651</v>
      </c>
      <c r="H359" s="539"/>
      <c r="I359" s="541"/>
      <c r="J359" s="539"/>
      <c r="K359" s="541"/>
    </row>
    <row r="360" spans="1:11" s="542" customFormat="1" ht="15" customHeight="1" x14ac:dyDescent="0.15">
      <c r="A360" s="548" t="s">
        <v>1285</v>
      </c>
      <c r="B360" s="566" t="s">
        <v>756</v>
      </c>
      <c r="C360" s="548" t="s">
        <v>1285</v>
      </c>
      <c r="D360" s="562" t="s">
        <v>757</v>
      </c>
      <c r="E360" s="567" t="s">
        <v>1287</v>
      </c>
      <c r="F360" s="568"/>
      <c r="G360" s="569"/>
      <c r="H360" s="568"/>
      <c r="I360" s="574"/>
      <c r="J360" s="568"/>
      <c r="K360" s="574"/>
    </row>
    <row r="361" spans="1:11" s="542" customFormat="1" ht="15" customHeight="1" x14ac:dyDescent="0.15">
      <c r="A361" s="550" t="s">
        <v>1288</v>
      </c>
      <c r="B361" s="551" t="s">
        <v>37</v>
      </c>
      <c r="C361" s="550" t="s">
        <v>1288</v>
      </c>
      <c r="D361" s="557" t="s">
        <v>748</v>
      </c>
      <c r="E361" s="565" t="s">
        <v>1289</v>
      </c>
      <c r="F361" s="531" t="s">
        <v>652</v>
      </c>
      <c r="G361" s="532" t="s">
        <v>503</v>
      </c>
      <c r="H361" s="539" t="s">
        <v>1290</v>
      </c>
      <c r="I361" s="541" t="s">
        <v>503</v>
      </c>
      <c r="J361" s="531" t="s">
        <v>63</v>
      </c>
      <c r="K361" s="533" t="s">
        <v>99</v>
      </c>
    </row>
    <row r="362" spans="1:11" s="542" customFormat="1" ht="15" customHeight="1" x14ac:dyDescent="0.15">
      <c r="A362" s="535" t="s">
        <v>1288</v>
      </c>
      <c r="B362" s="536" t="s">
        <v>756</v>
      </c>
      <c r="C362" s="535" t="s">
        <v>1288</v>
      </c>
      <c r="D362" s="537" t="s">
        <v>757</v>
      </c>
      <c r="E362" s="553" t="s">
        <v>1291</v>
      </c>
      <c r="F362" s="539"/>
      <c r="G362" s="540"/>
      <c r="H362" s="539"/>
      <c r="I362" s="541"/>
      <c r="J362" s="539"/>
      <c r="K362" s="541"/>
    </row>
    <row r="363" spans="1:11" s="542" customFormat="1" ht="15" customHeight="1" x14ac:dyDescent="0.15">
      <c r="A363" s="575" t="s">
        <v>653</v>
      </c>
      <c r="B363" s="576" t="s">
        <v>37</v>
      </c>
      <c r="C363" s="575" t="s">
        <v>653</v>
      </c>
      <c r="D363" s="577" t="s">
        <v>748</v>
      </c>
      <c r="E363" s="578" t="s">
        <v>1292</v>
      </c>
      <c r="F363" s="620" t="s">
        <v>653</v>
      </c>
      <c r="G363" s="556" t="s">
        <v>1292</v>
      </c>
      <c r="H363" s="555" t="s">
        <v>1293</v>
      </c>
      <c r="I363" s="584" t="s">
        <v>506</v>
      </c>
      <c r="J363" s="539"/>
      <c r="K363" s="541"/>
    </row>
    <row r="364" spans="1:11" s="542" customFormat="1" ht="15" customHeight="1" x14ac:dyDescent="0.15">
      <c r="A364" s="548" t="s">
        <v>654</v>
      </c>
      <c r="B364" s="566" t="s">
        <v>798</v>
      </c>
      <c r="C364" s="548" t="s">
        <v>654</v>
      </c>
      <c r="D364" s="562" t="s">
        <v>751</v>
      </c>
      <c r="E364" s="567" t="s">
        <v>1294</v>
      </c>
      <c r="F364" s="621" t="s">
        <v>654</v>
      </c>
      <c r="G364" s="569" t="s">
        <v>1294</v>
      </c>
      <c r="H364" s="555" t="s">
        <v>1295</v>
      </c>
      <c r="I364" s="584" t="s">
        <v>509</v>
      </c>
      <c r="J364" s="568"/>
      <c r="K364" s="574"/>
    </row>
    <row r="365" spans="1:11" s="542" customFormat="1" ht="15" customHeight="1" x14ac:dyDescent="0.15">
      <c r="A365" s="527" t="s">
        <v>1296</v>
      </c>
      <c r="B365" s="528" t="s">
        <v>37</v>
      </c>
      <c r="C365" s="527" t="s">
        <v>1296</v>
      </c>
      <c r="D365" s="529" t="s">
        <v>751</v>
      </c>
      <c r="E365" s="578" t="s">
        <v>656</v>
      </c>
      <c r="F365" s="539" t="s">
        <v>655</v>
      </c>
      <c r="G365" s="540" t="s">
        <v>656</v>
      </c>
      <c r="H365" s="539" t="s">
        <v>1297</v>
      </c>
      <c r="I365" s="541" t="s">
        <v>512</v>
      </c>
      <c r="J365" s="531" t="s">
        <v>64</v>
      </c>
      <c r="K365" s="533" t="s">
        <v>100</v>
      </c>
    </row>
    <row r="366" spans="1:11" s="542" customFormat="1" ht="15" customHeight="1" x14ac:dyDescent="0.15">
      <c r="A366" s="575" t="s">
        <v>1298</v>
      </c>
      <c r="B366" s="576" t="s">
        <v>37</v>
      </c>
      <c r="C366" s="575" t="s">
        <v>1298</v>
      </c>
      <c r="D366" s="577" t="s">
        <v>748</v>
      </c>
      <c r="E366" s="578" t="s">
        <v>658</v>
      </c>
      <c r="F366" s="555" t="s">
        <v>657</v>
      </c>
      <c r="G366" s="556" t="s">
        <v>658</v>
      </c>
      <c r="H366" s="539"/>
      <c r="I366" s="541"/>
      <c r="J366" s="539"/>
      <c r="K366" s="541"/>
    </row>
    <row r="367" spans="1:11" s="542" customFormat="1" ht="15" customHeight="1" x14ac:dyDescent="0.15">
      <c r="A367" s="550" t="s">
        <v>1299</v>
      </c>
      <c r="B367" s="551" t="s">
        <v>37</v>
      </c>
      <c r="C367" s="550" t="s">
        <v>1299</v>
      </c>
      <c r="D367" s="557" t="s">
        <v>748</v>
      </c>
      <c r="E367" s="558" t="s">
        <v>1300</v>
      </c>
      <c r="F367" s="539" t="s">
        <v>659</v>
      </c>
      <c r="G367" s="540" t="s">
        <v>660</v>
      </c>
      <c r="H367" s="531" t="s">
        <v>1301</v>
      </c>
      <c r="I367" s="865" t="s">
        <v>515</v>
      </c>
      <c r="J367" s="539"/>
      <c r="K367" s="541"/>
    </row>
    <row r="368" spans="1:11" s="542" customFormat="1" ht="15" customHeight="1" x14ac:dyDescent="0.15">
      <c r="A368" s="548" t="s">
        <v>1299</v>
      </c>
      <c r="B368" s="566" t="s">
        <v>756</v>
      </c>
      <c r="C368" s="548" t="s">
        <v>1299</v>
      </c>
      <c r="D368" s="562" t="s">
        <v>757</v>
      </c>
      <c r="E368" s="563" t="s">
        <v>1302</v>
      </c>
      <c r="F368" s="539"/>
      <c r="G368" s="540"/>
      <c r="H368" s="539"/>
      <c r="I368" s="868"/>
      <c r="J368" s="539"/>
      <c r="K368" s="541"/>
    </row>
    <row r="369" spans="1:11" s="542" customFormat="1" ht="27.6" customHeight="1" x14ac:dyDescent="0.15">
      <c r="A369" s="609" t="s">
        <v>1303</v>
      </c>
      <c r="B369" s="610" t="s">
        <v>37</v>
      </c>
      <c r="C369" s="609" t="s">
        <v>1303</v>
      </c>
      <c r="D369" s="611" t="s">
        <v>761</v>
      </c>
      <c r="E369" s="589" t="s">
        <v>1304</v>
      </c>
      <c r="F369" s="590" t="s">
        <v>661</v>
      </c>
      <c r="G369" s="622" t="s">
        <v>662</v>
      </c>
      <c r="H369" s="568"/>
      <c r="I369" s="574"/>
      <c r="J369" s="568"/>
      <c r="K369" s="574"/>
    </row>
    <row r="370" spans="1:11" s="542" customFormat="1" ht="15" customHeight="1" x14ac:dyDescent="0.15">
      <c r="A370" s="575" t="s">
        <v>1305</v>
      </c>
      <c r="B370" s="576" t="s">
        <v>1306</v>
      </c>
      <c r="C370" s="575" t="s">
        <v>1305</v>
      </c>
      <c r="D370" s="577" t="s">
        <v>1062</v>
      </c>
      <c r="E370" s="578" t="s">
        <v>1307</v>
      </c>
      <c r="F370" s="555" t="s">
        <v>663</v>
      </c>
      <c r="G370" s="556" t="s">
        <v>664</v>
      </c>
      <c r="H370" s="531" t="s">
        <v>1308</v>
      </c>
      <c r="I370" s="533" t="s">
        <v>517</v>
      </c>
      <c r="J370" s="531" t="s">
        <v>64</v>
      </c>
      <c r="K370" s="533" t="s">
        <v>1309</v>
      </c>
    </row>
    <row r="371" spans="1:11" s="542" customFormat="1" ht="15" customHeight="1" x14ac:dyDescent="0.15">
      <c r="A371" s="575" t="s">
        <v>1310</v>
      </c>
      <c r="B371" s="576" t="s">
        <v>1306</v>
      </c>
      <c r="C371" s="575" t="s">
        <v>1310</v>
      </c>
      <c r="D371" s="577" t="s">
        <v>1062</v>
      </c>
      <c r="E371" s="578" t="s">
        <v>1311</v>
      </c>
      <c r="F371" s="539" t="s">
        <v>665</v>
      </c>
      <c r="G371" s="540" t="s">
        <v>666</v>
      </c>
      <c r="H371" s="539"/>
      <c r="I371" s="541"/>
      <c r="J371" s="539"/>
      <c r="K371" s="541"/>
    </row>
    <row r="372" spans="1:11" s="542" customFormat="1" ht="15" customHeight="1" x14ac:dyDescent="0.15">
      <c r="A372" s="575" t="s">
        <v>1312</v>
      </c>
      <c r="B372" s="576" t="s">
        <v>37</v>
      </c>
      <c r="C372" s="575" t="s">
        <v>1312</v>
      </c>
      <c r="D372" s="577" t="s">
        <v>748</v>
      </c>
      <c r="E372" s="578" t="s">
        <v>668</v>
      </c>
      <c r="F372" s="555" t="s">
        <v>667</v>
      </c>
      <c r="G372" s="556" t="s">
        <v>668</v>
      </c>
      <c r="H372" s="531" t="s">
        <v>1313</v>
      </c>
      <c r="I372" s="533" t="s">
        <v>519</v>
      </c>
      <c r="J372" s="539"/>
      <c r="K372" s="541"/>
    </row>
    <row r="373" spans="1:11" s="542" customFormat="1" ht="15" customHeight="1" x14ac:dyDescent="0.15">
      <c r="A373" s="527" t="s">
        <v>1314</v>
      </c>
      <c r="B373" s="528" t="s">
        <v>37</v>
      </c>
      <c r="C373" s="527"/>
      <c r="D373" s="529"/>
      <c r="E373" s="530" t="s">
        <v>670</v>
      </c>
      <c r="F373" s="539" t="s">
        <v>669</v>
      </c>
      <c r="G373" s="540" t="s">
        <v>670</v>
      </c>
      <c r="H373" s="539"/>
      <c r="I373" s="541"/>
      <c r="J373" s="539"/>
      <c r="K373" s="541"/>
    </row>
    <row r="374" spans="1:11" s="542" customFormat="1" ht="15" customHeight="1" x14ac:dyDescent="0.15">
      <c r="A374" s="535"/>
      <c r="B374" s="536"/>
      <c r="C374" s="535" t="s">
        <v>1314</v>
      </c>
      <c r="D374" s="537" t="s">
        <v>748</v>
      </c>
      <c r="E374" s="538" t="s">
        <v>1315</v>
      </c>
      <c r="F374" s="539"/>
      <c r="G374" s="540"/>
      <c r="H374" s="539"/>
      <c r="I374" s="541"/>
      <c r="J374" s="539"/>
      <c r="K374" s="541"/>
    </row>
    <row r="375" spans="1:11" s="542" customFormat="1" ht="15" customHeight="1" x14ac:dyDescent="0.15">
      <c r="A375" s="548"/>
      <c r="B375" s="566"/>
      <c r="C375" s="548" t="s">
        <v>1314</v>
      </c>
      <c r="D375" s="562" t="s">
        <v>753</v>
      </c>
      <c r="E375" s="567" t="s">
        <v>1316</v>
      </c>
      <c r="F375" s="539"/>
      <c r="G375" s="540"/>
      <c r="H375" s="539"/>
      <c r="I375" s="541"/>
      <c r="J375" s="539"/>
      <c r="K375" s="541"/>
    </row>
    <row r="376" spans="1:11" s="542" customFormat="1" ht="15" customHeight="1" x14ac:dyDescent="0.15">
      <c r="A376" s="575" t="s">
        <v>1317</v>
      </c>
      <c r="B376" s="576" t="s">
        <v>37</v>
      </c>
      <c r="C376" s="575" t="s">
        <v>1317</v>
      </c>
      <c r="D376" s="577" t="s">
        <v>748</v>
      </c>
      <c r="E376" s="578" t="s">
        <v>672</v>
      </c>
      <c r="F376" s="555" t="s">
        <v>671</v>
      </c>
      <c r="G376" s="556" t="s">
        <v>672</v>
      </c>
      <c r="H376" s="568"/>
      <c r="I376" s="574"/>
      <c r="J376" s="539"/>
      <c r="K376" s="541"/>
    </row>
    <row r="377" spans="1:11" s="542" customFormat="1" ht="15" customHeight="1" x14ac:dyDescent="0.15">
      <c r="A377" s="527" t="s">
        <v>1318</v>
      </c>
      <c r="B377" s="528" t="s">
        <v>37</v>
      </c>
      <c r="C377" s="527"/>
      <c r="D377" s="529"/>
      <c r="E377" s="530" t="s">
        <v>521</v>
      </c>
      <c r="F377" s="539" t="s">
        <v>673</v>
      </c>
      <c r="G377" s="540" t="s">
        <v>521</v>
      </c>
      <c r="H377" s="539" t="s">
        <v>1319</v>
      </c>
      <c r="I377" s="541" t="s">
        <v>521</v>
      </c>
      <c r="J377" s="539"/>
      <c r="K377" s="541"/>
    </row>
    <row r="378" spans="1:11" s="542" customFormat="1" ht="15" customHeight="1" x14ac:dyDescent="0.15">
      <c r="A378" s="535"/>
      <c r="B378" s="536"/>
      <c r="C378" s="535" t="s">
        <v>1318</v>
      </c>
      <c r="D378" s="537" t="s">
        <v>748</v>
      </c>
      <c r="E378" s="538" t="s">
        <v>1320</v>
      </c>
      <c r="F378" s="539"/>
      <c r="G378" s="540"/>
      <c r="H378" s="539"/>
      <c r="I378" s="541"/>
      <c r="J378" s="539"/>
      <c r="K378" s="541"/>
    </row>
    <row r="379" spans="1:11" s="542" customFormat="1" ht="15" customHeight="1" x14ac:dyDescent="0.15">
      <c r="A379" s="535"/>
      <c r="B379" s="536"/>
      <c r="C379" s="535" t="s">
        <v>673</v>
      </c>
      <c r="D379" s="537" t="s">
        <v>753</v>
      </c>
      <c r="E379" s="538" t="s">
        <v>1321</v>
      </c>
      <c r="F379" s="539"/>
      <c r="G379" s="540"/>
      <c r="H379" s="539"/>
      <c r="I379" s="541"/>
      <c r="J379" s="539"/>
      <c r="K379" s="541"/>
    </row>
    <row r="380" spans="1:11" s="542" customFormat="1" ht="15" customHeight="1" x14ac:dyDescent="0.15">
      <c r="A380" s="535"/>
      <c r="B380" s="536"/>
      <c r="C380" s="535" t="s">
        <v>673</v>
      </c>
      <c r="D380" s="537" t="s">
        <v>800</v>
      </c>
      <c r="E380" s="538" t="s">
        <v>1322</v>
      </c>
      <c r="F380" s="539"/>
      <c r="G380" s="540"/>
      <c r="H380" s="539"/>
      <c r="I380" s="541"/>
      <c r="J380" s="539"/>
      <c r="K380" s="541"/>
    </row>
    <row r="381" spans="1:11" s="542" customFormat="1" ht="15" customHeight="1" x14ac:dyDescent="0.15">
      <c r="A381" s="548"/>
      <c r="B381" s="566"/>
      <c r="C381" s="548" t="s">
        <v>673</v>
      </c>
      <c r="D381" s="562" t="s">
        <v>999</v>
      </c>
      <c r="E381" s="567" t="s">
        <v>1323</v>
      </c>
      <c r="F381" s="539"/>
      <c r="G381" s="540"/>
      <c r="H381" s="539"/>
      <c r="I381" s="541"/>
      <c r="J381" s="539"/>
      <c r="K381" s="541"/>
    </row>
    <row r="382" spans="1:11" s="542" customFormat="1" ht="15" customHeight="1" x14ac:dyDescent="0.15">
      <c r="A382" s="575" t="s">
        <v>1324</v>
      </c>
      <c r="B382" s="576" t="s">
        <v>37</v>
      </c>
      <c r="C382" s="575" t="s">
        <v>1324</v>
      </c>
      <c r="D382" s="577" t="s">
        <v>748</v>
      </c>
      <c r="E382" s="578" t="s">
        <v>1325</v>
      </c>
      <c r="F382" s="555" t="s">
        <v>674</v>
      </c>
      <c r="G382" s="556" t="s">
        <v>524</v>
      </c>
      <c r="H382" s="555" t="s">
        <v>1326</v>
      </c>
      <c r="I382" s="584" t="s">
        <v>524</v>
      </c>
      <c r="J382" s="539"/>
      <c r="K382" s="541"/>
    </row>
    <row r="383" spans="1:11" s="542" customFormat="1" ht="15" customHeight="1" x14ac:dyDescent="0.15">
      <c r="A383" s="575" t="s">
        <v>1327</v>
      </c>
      <c r="B383" s="576" t="s">
        <v>37</v>
      </c>
      <c r="C383" s="575" t="s">
        <v>1327</v>
      </c>
      <c r="D383" s="577" t="s">
        <v>748</v>
      </c>
      <c r="E383" s="578" t="s">
        <v>527</v>
      </c>
      <c r="F383" s="539" t="s">
        <v>675</v>
      </c>
      <c r="G383" s="540" t="s">
        <v>527</v>
      </c>
      <c r="H383" s="555" t="s">
        <v>1328</v>
      </c>
      <c r="I383" s="584" t="s">
        <v>527</v>
      </c>
      <c r="J383" s="539"/>
      <c r="K383" s="541"/>
    </row>
    <row r="384" spans="1:11" s="542" customFormat="1" ht="15" customHeight="1" x14ac:dyDescent="0.15">
      <c r="A384" s="575" t="s">
        <v>1329</v>
      </c>
      <c r="B384" s="576" t="s">
        <v>37</v>
      </c>
      <c r="C384" s="575" t="s">
        <v>1329</v>
      </c>
      <c r="D384" s="577" t="s">
        <v>748</v>
      </c>
      <c r="E384" s="578" t="s">
        <v>677</v>
      </c>
      <c r="F384" s="555" t="s">
        <v>676</v>
      </c>
      <c r="G384" s="556" t="s">
        <v>677</v>
      </c>
      <c r="H384" s="531" t="s">
        <v>1330</v>
      </c>
      <c r="I384" s="533" t="s">
        <v>530</v>
      </c>
      <c r="J384" s="539"/>
      <c r="K384" s="541"/>
    </row>
    <row r="385" spans="1:11" s="542" customFormat="1" ht="15" customHeight="1" x14ac:dyDescent="0.15">
      <c r="A385" s="550" t="s">
        <v>678</v>
      </c>
      <c r="B385" s="551" t="s">
        <v>37</v>
      </c>
      <c r="C385" s="550" t="s">
        <v>678</v>
      </c>
      <c r="D385" s="557" t="s">
        <v>748</v>
      </c>
      <c r="E385" s="558" t="s">
        <v>1331</v>
      </c>
      <c r="F385" s="539" t="s">
        <v>678</v>
      </c>
      <c r="G385" s="865" t="s">
        <v>679</v>
      </c>
      <c r="H385" s="539"/>
      <c r="I385" s="541"/>
      <c r="J385" s="539"/>
      <c r="K385" s="541"/>
    </row>
    <row r="386" spans="1:11" s="542" customFormat="1" ht="15" customHeight="1" x14ac:dyDescent="0.15">
      <c r="A386" s="559" t="s">
        <v>678</v>
      </c>
      <c r="B386" s="560" t="s">
        <v>756</v>
      </c>
      <c r="C386" s="559" t="s">
        <v>678</v>
      </c>
      <c r="D386" s="564" t="s">
        <v>757</v>
      </c>
      <c r="E386" s="565" t="s">
        <v>1332</v>
      </c>
      <c r="F386" s="539"/>
      <c r="G386" s="868"/>
      <c r="H386" s="539"/>
      <c r="I386" s="541"/>
      <c r="J386" s="539"/>
      <c r="K386" s="541"/>
    </row>
    <row r="387" spans="1:11" s="542" customFormat="1" ht="15" customHeight="1" x14ac:dyDescent="0.15">
      <c r="A387" s="559" t="s">
        <v>678</v>
      </c>
      <c r="B387" s="560" t="s">
        <v>769</v>
      </c>
      <c r="C387" s="559" t="s">
        <v>678</v>
      </c>
      <c r="D387" s="564" t="s">
        <v>770</v>
      </c>
      <c r="E387" s="565" t="s">
        <v>1333</v>
      </c>
      <c r="F387" s="539"/>
      <c r="G387" s="540"/>
      <c r="H387" s="539"/>
      <c r="I387" s="541"/>
      <c r="J387" s="539"/>
      <c r="K387" s="541"/>
    </row>
    <row r="388" spans="1:11" s="542" customFormat="1" ht="15" customHeight="1" x14ac:dyDescent="0.15">
      <c r="A388" s="559" t="s">
        <v>678</v>
      </c>
      <c r="B388" s="560" t="s">
        <v>847</v>
      </c>
      <c r="C388" s="559" t="s">
        <v>678</v>
      </c>
      <c r="D388" s="564" t="s">
        <v>848</v>
      </c>
      <c r="E388" s="565" t="s">
        <v>1334</v>
      </c>
      <c r="F388" s="539"/>
      <c r="G388" s="540"/>
      <c r="H388" s="539"/>
      <c r="I388" s="541"/>
      <c r="J388" s="539"/>
      <c r="K388" s="541"/>
    </row>
    <row r="389" spans="1:11" s="542" customFormat="1" ht="15" customHeight="1" x14ac:dyDescent="0.15">
      <c r="A389" s="559" t="s">
        <v>678</v>
      </c>
      <c r="B389" s="560" t="s">
        <v>1335</v>
      </c>
      <c r="C389" s="559" t="s">
        <v>678</v>
      </c>
      <c r="D389" s="564" t="s">
        <v>1236</v>
      </c>
      <c r="E389" s="565" t="s">
        <v>1336</v>
      </c>
      <c r="F389" s="539"/>
      <c r="G389" s="540"/>
      <c r="H389" s="539"/>
      <c r="I389" s="541"/>
      <c r="J389" s="539"/>
      <c r="K389" s="541"/>
    </row>
    <row r="390" spans="1:11" s="542" customFormat="1" ht="15" customHeight="1" x14ac:dyDescent="0.15">
      <c r="A390" s="559" t="s">
        <v>678</v>
      </c>
      <c r="B390" s="560" t="s">
        <v>38</v>
      </c>
      <c r="C390" s="559" t="s">
        <v>678</v>
      </c>
      <c r="D390" s="564" t="s">
        <v>816</v>
      </c>
      <c r="E390" s="565" t="s">
        <v>1337</v>
      </c>
      <c r="F390" s="539"/>
      <c r="G390" s="540"/>
      <c r="H390" s="539"/>
      <c r="I390" s="541"/>
      <c r="J390" s="539"/>
      <c r="K390" s="541"/>
    </row>
    <row r="391" spans="1:11" s="542" customFormat="1" ht="15" customHeight="1" x14ac:dyDescent="0.15">
      <c r="A391" s="559" t="s">
        <v>678</v>
      </c>
      <c r="B391" s="560" t="s">
        <v>1338</v>
      </c>
      <c r="C391" s="559" t="s">
        <v>678</v>
      </c>
      <c r="D391" s="564" t="s">
        <v>1339</v>
      </c>
      <c r="E391" s="565" t="s">
        <v>1340</v>
      </c>
      <c r="F391" s="539"/>
      <c r="G391" s="540"/>
      <c r="H391" s="539"/>
      <c r="I391" s="541"/>
      <c r="J391" s="539"/>
      <c r="K391" s="541"/>
    </row>
    <row r="392" spans="1:11" s="542" customFormat="1" ht="15" customHeight="1" x14ac:dyDescent="0.15">
      <c r="A392" s="548" t="s">
        <v>1341</v>
      </c>
      <c r="B392" s="566" t="s">
        <v>764</v>
      </c>
      <c r="C392" s="548" t="s">
        <v>1341</v>
      </c>
      <c r="D392" s="562" t="s">
        <v>765</v>
      </c>
      <c r="E392" s="563" t="s">
        <v>1342</v>
      </c>
      <c r="F392" s="539"/>
      <c r="G392" s="540"/>
      <c r="H392" s="539"/>
      <c r="I392" s="541"/>
      <c r="J392" s="539"/>
      <c r="K392" s="541"/>
    </row>
    <row r="393" spans="1:11" s="542" customFormat="1" ht="15" customHeight="1" x14ac:dyDescent="0.15">
      <c r="A393" s="527" t="s">
        <v>1343</v>
      </c>
      <c r="B393" s="528" t="s">
        <v>37</v>
      </c>
      <c r="C393" s="527" t="s">
        <v>1343</v>
      </c>
      <c r="D393" s="529" t="s">
        <v>748</v>
      </c>
      <c r="E393" s="538" t="s">
        <v>1344</v>
      </c>
      <c r="F393" s="555" t="s">
        <v>680</v>
      </c>
      <c r="G393" s="556" t="s">
        <v>533</v>
      </c>
      <c r="H393" s="555" t="s">
        <v>1345</v>
      </c>
      <c r="I393" s="584" t="s">
        <v>533</v>
      </c>
      <c r="J393" s="568"/>
      <c r="K393" s="574"/>
    </row>
    <row r="394" spans="1:11" s="542" customFormat="1" ht="15" customHeight="1" x14ac:dyDescent="0.15">
      <c r="A394" s="550" t="s">
        <v>1346</v>
      </c>
      <c r="B394" s="551" t="s">
        <v>937</v>
      </c>
      <c r="C394" s="550" t="s">
        <v>1346</v>
      </c>
      <c r="D394" s="557" t="s">
        <v>761</v>
      </c>
      <c r="E394" s="558" t="s">
        <v>1347</v>
      </c>
      <c r="F394" s="539" t="s">
        <v>681</v>
      </c>
      <c r="G394" s="540" t="s">
        <v>1348</v>
      </c>
      <c r="H394" s="539" t="s">
        <v>1349</v>
      </c>
      <c r="I394" s="541" t="s">
        <v>536</v>
      </c>
      <c r="J394" s="539" t="s">
        <v>65</v>
      </c>
      <c r="K394" s="541" t="s">
        <v>101</v>
      </c>
    </row>
    <row r="395" spans="1:11" s="542" customFormat="1" ht="15" customHeight="1" x14ac:dyDescent="0.15">
      <c r="A395" s="559" t="s">
        <v>1350</v>
      </c>
      <c r="B395" s="560" t="s">
        <v>756</v>
      </c>
      <c r="C395" s="559" t="s">
        <v>1350</v>
      </c>
      <c r="D395" s="564" t="s">
        <v>757</v>
      </c>
      <c r="E395" s="565" t="s">
        <v>1351</v>
      </c>
      <c r="F395" s="539"/>
      <c r="G395" s="540"/>
      <c r="H395" s="539"/>
      <c r="I395" s="541"/>
      <c r="J395" s="539"/>
      <c r="K395" s="541"/>
    </row>
    <row r="396" spans="1:11" s="542" customFormat="1" ht="15" customHeight="1" x14ac:dyDescent="0.15">
      <c r="A396" s="571" t="s">
        <v>1346</v>
      </c>
      <c r="B396" s="572" t="s">
        <v>787</v>
      </c>
      <c r="C396" s="571" t="s">
        <v>1346</v>
      </c>
      <c r="D396" s="573" t="s">
        <v>788</v>
      </c>
      <c r="E396" s="563" t="s">
        <v>1352</v>
      </c>
      <c r="F396" s="539"/>
      <c r="G396" s="540"/>
      <c r="H396" s="539"/>
      <c r="I396" s="541"/>
      <c r="J396" s="539"/>
      <c r="K396" s="541"/>
    </row>
    <row r="397" spans="1:11" s="542" customFormat="1" ht="15" customHeight="1" x14ac:dyDescent="0.15">
      <c r="A397" s="550" t="s">
        <v>1353</v>
      </c>
      <c r="B397" s="551" t="s">
        <v>37</v>
      </c>
      <c r="C397" s="550" t="s">
        <v>1353</v>
      </c>
      <c r="D397" s="557" t="s">
        <v>748</v>
      </c>
      <c r="E397" s="558" t="s">
        <v>1354</v>
      </c>
      <c r="F397" s="531" t="s">
        <v>682</v>
      </c>
      <c r="G397" s="532" t="s">
        <v>539</v>
      </c>
      <c r="H397" s="531" t="s">
        <v>1355</v>
      </c>
      <c r="I397" s="533" t="s">
        <v>539</v>
      </c>
      <c r="J397" s="539"/>
      <c r="K397" s="541"/>
    </row>
    <row r="398" spans="1:11" s="542" customFormat="1" ht="15" customHeight="1" x14ac:dyDescent="0.15">
      <c r="A398" s="559" t="s">
        <v>1353</v>
      </c>
      <c r="B398" s="560" t="s">
        <v>756</v>
      </c>
      <c r="C398" s="559" t="s">
        <v>1353</v>
      </c>
      <c r="D398" s="564" t="s">
        <v>757</v>
      </c>
      <c r="E398" s="565" t="s">
        <v>1356</v>
      </c>
      <c r="F398" s="539"/>
      <c r="G398" s="540"/>
      <c r="H398" s="539"/>
      <c r="I398" s="541"/>
      <c r="J398" s="539"/>
      <c r="K398" s="541"/>
    </row>
    <row r="399" spans="1:11" s="542" customFormat="1" ht="15" customHeight="1" x14ac:dyDescent="0.15">
      <c r="A399" s="548" t="s">
        <v>1353</v>
      </c>
      <c r="B399" s="566" t="s">
        <v>769</v>
      </c>
      <c r="C399" s="548" t="s">
        <v>1353</v>
      </c>
      <c r="D399" s="562" t="s">
        <v>770</v>
      </c>
      <c r="E399" s="563" t="s">
        <v>1357</v>
      </c>
      <c r="F399" s="568"/>
      <c r="G399" s="569"/>
      <c r="H399" s="568"/>
      <c r="I399" s="574"/>
      <c r="J399" s="539"/>
      <c r="K399" s="541"/>
    </row>
    <row r="400" spans="1:11" s="542" customFormat="1" ht="15" customHeight="1" x14ac:dyDescent="0.15">
      <c r="A400" s="527" t="s">
        <v>1358</v>
      </c>
      <c r="B400" s="528" t="s">
        <v>798</v>
      </c>
      <c r="C400" s="527"/>
      <c r="D400" s="554"/>
      <c r="E400" s="553" t="s">
        <v>1359</v>
      </c>
      <c r="F400" s="539" t="s">
        <v>683</v>
      </c>
      <c r="G400" s="540" t="s">
        <v>541</v>
      </c>
      <c r="H400" s="539" t="s">
        <v>1360</v>
      </c>
      <c r="I400" s="541" t="s">
        <v>541</v>
      </c>
      <c r="J400" s="539"/>
      <c r="K400" s="541"/>
    </row>
    <row r="401" spans="1:11" s="542" customFormat="1" ht="15" customHeight="1" x14ac:dyDescent="0.15">
      <c r="A401" s="535"/>
      <c r="B401" s="536"/>
      <c r="C401" s="535" t="s">
        <v>1358</v>
      </c>
      <c r="D401" s="580" t="s">
        <v>751</v>
      </c>
      <c r="E401" s="538" t="s">
        <v>1361</v>
      </c>
      <c r="F401" s="539"/>
      <c r="G401" s="540"/>
      <c r="H401" s="539"/>
      <c r="I401" s="541"/>
      <c r="J401" s="539"/>
      <c r="K401" s="541"/>
    </row>
    <row r="402" spans="1:11" s="542" customFormat="1" ht="15" customHeight="1" x14ac:dyDescent="0.15">
      <c r="A402" s="548"/>
      <c r="B402" s="566"/>
      <c r="C402" s="548" t="s">
        <v>1358</v>
      </c>
      <c r="D402" s="549" t="s">
        <v>818</v>
      </c>
      <c r="E402" s="545" t="s">
        <v>1362</v>
      </c>
      <c r="F402" s="539"/>
      <c r="G402" s="540"/>
      <c r="H402" s="539"/>
      <c r="I402" s="541"/>
      <c r="J402" s="539"/>
      <c r="K402" s="541"/>
    </row>
    <row r="403" spans="1:11" s="542" customFormat="1" ht="15" customHeight="1" x14ac:dyDescent="0.15">
      <c r="A403" s="623" t="s">
        <v>1363</v>
      </c>
      <c r="B403" s="624" t="s">
        <v>798</v>
      </c>
      <c r="C403" s="623" t="s">
        <v>1363</v>
      </c>
      <c r="D403" s="625" t="s">
        <v>751</v>
      </c>
      <c r="E403" s="589" t="s">
        <v>1364</v>
      </c>
      <c r="F403" s="590" t="s">
        <v>684</v>
      </c>
      <c r="G403" s="626" t="s">
        <v>544</v>
      </c>
      <c r="H403" s="590" t="s">
        <v>1365</v>
      </c>
      <c r="I403" s="626" t="s">
        <v>544</v>
      </c>
      <c r="J403" s="539"/>
      <c r="K403" s="541"/>
    </row>
    <row r="404" spans="1:11" s="542" customFormat="1" ht="15" customHeight="1" x14ac:dyDescent="0.15">
      <c r="A404" s="550" t="s">
        <v>1366</v>
      </c>
      <c r="B404" s="627" t="s">
        <v>798</v>
      </c>
      <c r="C404" s="550" t="s">
        <v>1366</v>
      </c>
      <c r="D404" s="552" t="s">
        <v>751</v>
      </c>
      <c r="E404" s="558" t="s">
        <v>1367</v>
      </c>
      <c r="F404" s="539" t="s">
        <v>685</v>
      </c>
      <c r="G404" s="865" t="s">
        <v>547</v>
      </c>
      <c r="H404" s="539" t="s">
        <v>1368</v>
      </c>
      <c r="I404" s="865" t="s">
        <v>547</v>
      </c>
      <c r="J404" s="539"/>
      <c r="K404" s="541"/>
    </row>
    <row r="405" spans="1:11" s="542" customFormat="1" ht="15" customHeight="1" x14ac:dyDescent="0.15">
      <c r="A405" s="559" t="s">
        <v>1366</v>
      </c>
      <c r="B405" s="628" t="s">
        <v>838</v>
      </c>
      <c r="C405" s="559" t="s">
        <v>1366</v>
      </c>
      <c r="D405" s="561" t="s">
        <v>839</v>
      </c>
      <c r="E405" s="565" t="s">
        <v>1369</v>
      </c>
      <c r="F405" s="539"/>
      <c r="G405" s="868"/>
      <c r="H405" s="539"/>
      <c r="I405" s="868"/>
      <c r="J405" s="539"/>
      <c r="K405" s="541"/>
    </row>
    <row r="406" spans="1:11" s="542" customFormat="1" ht="15" customHeight="1" x14ac:dyDescent="0.15">
      <c r="A406" s="571" t="s">
        <v>1366</v>
      </c>
      <c r="B406" s="629" t="s">
        <v>885</v>
      </c>
      <c r="C406" s="571" t="s">
        <v>1366</v>
      </c>
      <c r="D406" s="613" t="s">
        <v>886</v>
      </c>
      <c r="E406" s="563" t="s">
        <v>1370</v>
      </c>
      <c r="F406" s="539"/>
      <c r="G406" s="540"/>
      <c r="H406" s="539"/>
      <c r="I406" s="541"/>
      <c r="J406" s="539"/>
      <c r="K406" s="541"/>
    </row>
    <row r="407" spans="1:11" s="542" customFormat="1" ht="15" customHeight="1" x14ac:dyDescent="0.15">
      <c r="A407" s="548" t="s">
        <v>686</v>
      </c>
      <c r="B407" s="566" t="s">
        <v>37</v>
      </c>
      <c r="C407" s="548" t="s">
        <v>686</v>
      </c>
      <c r="D407" s="562" t="s">
        <v>748</v>
      </c>
      <c r="E407" s="567" t="s">
        <v>1371</v>
      </c>
      <c r="F407" s="531" t="s">
        <v>686</v>
      </c>
      <c r="G407" s="532" t="s">
        <v>687</v>
      </c>
      <c r="H407" s="531" t="s">
        <v>1372</v>
      </c>
      <c r="I407" s="533" t="s">
        <v>8</v>
      </c>
      <c r="J407" s="531" t="s">
        <v>66</v>
      </c>
      <c r="K407" s="533" t="s">
        <v>8</v>
      </c>
    </row>
    <row r="408" spans="1:11" s="542" customFormat="1" ht="15" customHeight="1" x14ac:dyDescent="0.15">
      <c r="A408" s="575" t="s">
        <v>688</v>
      </c>
      <c r="B408" s="576" t="s">
        <v>37</v>
      </c>
      <c r="C408" s="575" t="s">
        <v>688</v>
      </c>
      <c r="D408" s="577" t="s">
        <v>748</v>
      </c>
      <c r="E408" s="567" t="s">
        <v>1373</v>
      </c>
      <c r="F408" s="555" t="s">
        <v>688</v>
      </c>
      <c r="G408" s="556" t="s">
        <v>689</v>
      </c>
      <c r="H408" s="568"/>
      <c r="I408" s="574"/>
      <c r="J408" s="568"/>
      <c r="K408" s="574"/>
    </row>
    <row r="409" spans="1:11" s="542" customFormat="1" ht="15" customHeight="1" x14ac:dyDescent="0.15">
      <c r="A409" s="550" t="s">
        <v>1374</v>
      </c>
      <c r="B409" s="551" t="s">
        <v>37</v>
      </c>
      <c r="C409" s="550" t="s">
        <v>1374</v>
      </c>
      <c r="D409" s="557" t="s">
        <v>748</v>
      </c>
      <c r="E409" s="558" t="s">
        <v>1375</v>
      </c>
      <c r="F409" s="531" t="s">
        <v>690</v>
      </c>
      <c r="G409" s="532" t="s">
        <v>691</v>
      </c>
      <c r="H409" s="539" t="s">
        <v>1376</v>
      </c>
      <c r="I409" s="541" t="s">
        <v>552</v>
      </c>
      <c r="J409" s="531" t="s">
        <v>67</v>
      </c>
      <c r="K409" s="533" t="s">
        <v>102</v>
      </c>
    </row>
    <row r="410" spans="1:11" s="542" customFormat="1" ht="15" customHeight="1" x14ac:dyDescent="0.15">
      <c r="A410" s="535" t="s">
        <v>1374</v>
      </c>
      <c r="B410" s="536" t="s">
        <v>756</v>
      </c>
      <c r="C410" s="535" t="s">
        <v>1374</v>
      </c>
      <c r="D410" s="537" t="s">
        <v>757</v>
      </c>
      <c r="E410" s="553" t="s">
        <v>1377</v>
      </c>
      <c r="F410" s="539"/>
      <c r="G410" s="540"/>
      <c r="H410" s="539"/>
      <c r="I410" s="541"/>
      <c r="J410" s="539"/>
      <c r="K410" s="541"/>
    </row>
    <row r="411" spans="1:11" s="542" customFormat="1" ht="15" customHeight="1" x14ac:dyDescent="0.15">
      <c r="A411" s="559" t="s">
        <v>690</v>
      </c>
      <c r="B411" s="560" t="s">
        <v>787</v>
      </c>
      <c r="C411" s="559" t="s">
        <v>690</v>
      </c>
      <c r="D411" s="564" t="s">
        <v>788</v>
      </c>
      <c r="E411" s="565" t="s">
        <v>1378</v>
      </c>
      <c r="F411" s="539"/>
      <c r="G411" s="540"/>
      <c r="H411" s="539"/>
      <c r="I411" s="541"/>
      <c r="J411" s="539"/>
      <c r="K411" s="541"/>
    </row>
    <row r="412" spans="1:11" s="542" customFormat="1" ht="15" customHeight="1" x14ac:dyDescent="0.15">
      <c r="A412" s="571" t="s">
        <v>690</v>
      </c>
      <c r="B412" s="572" t="s">
        <v>790</v>
      </c>
      <c r="C412" s="571" t="s">
        <v>690</v>
      </c>
      <c r="D412" s="573" t="s">
        <v>791</v>
      </c>
      <c r="E412" s="563" t="s">
        <v>1379</v>
      </c>
      <c r="F412" s="568"/>
      <c r="G412" s="569"/>
      <c r="H412" s="539"/>
      <c r="I412" s="541"/>
      <c r="J412" s="539"/>
      <c r="K412" s="541"/>
    </row>
    <row r="413" spans="1:11" s="542" customFormat="1" ht="15" customHeight="1" x14ac:dyDescent="0.15">
      <c r="A413" s="550" t="s">
        <v>692</v>
      </c>
      <c r="B413" s="551" t="s">
        <v>37</v>
      </c>
      <c r="C413" s="550" t="s">
        <v>692</v>
      </c>
      <c r="D413" s="557" t="s">
        <v>748</v>
      </c>
      <c r="E413" s="558" t="s">
        <v>1380</v>
      </c>
      <c r="F413" s="531" t="s">
        <v>692</v>
      </c>
      <c r="G413" s="532" t="s">
        <v>693</v>
      </c>
      <c r="H413" s="539"/>
      <c r="I413" s="541"/>
      <c r="J413" s="539"/>
      <c r="K413" s="541"/>
    </row>
    <row r="414" spans="1:11" s="542" customFormat="1" ht="15" customHeight="1" x14ac:dyDescent="0.15">
      <c r="A414" s="559" t="s">
        <v>692</v>
      </c>
      <c r="B414" s="560" t="s">
        <v>756</v>
      </c>
      <c r="C414" s="559" t="s">
        <v>692</v>
      </c>
      <c r="D414" s="564" t="s">
        <v>757</v>
      </c>
      <c r="E414" s="565" t="s">
        <v>1381</v>
      </c>
      <c r="F414" s="539"/>
      <c r="G414" s="540"/>
      <c r="H414" s="539"/>
      <c r="I414" s="541"/>
      <c r="J414" s="539"/>
      <c r="K414" s="541"/>
    </row>
    <row r="415" spans="1:11" s="542" customFormat="1" ht="15" customHeight="1" x14ac:dyDescent="0.15">
      <c r="A415" s="559" t="s">
        <v>692</v>
      </c>
      <c r="B415" s="560" t="s">
        <v>769</v>
      </c>
      <c r="C415" s="559" t="s">
        <v>692</v>
      </c>
      <c r="D415" s="564" t="s">
        <v>770</v>
      </c>
      <c r="E415" s="565" t="s">
        <v>1382</v>
      </c>
      <c r="F415" s="539"/>
      <c r="G415" s="540"/>
      <c r="H415" s="539"/>
      <c r="I415" s="541"/>
      <c r="J415" s="539"/>
      <c r="K415" s="541"/>
    </row>
    <row r="416" spans="1:11" s="542" customFormat="1" ht="15" customHeight="1" x14ac:dyDescent="0.15">
      <c r="A416" s="548" t="s">
        <v>692</v>
      </c>
      <c r="B416" s="566" t="s">
        <v>847</v>
      </c>
      <c r="C416" s="548" t="s">
        <v>692</v>
      </c>
      <c r="D416" s="562" t="s">
        <v>848</v>
      </c>
      <c r="E416" s="563" t="s">
        <v>1383</v>
      </c>
      <c r="F416" s="568"/>
      <c r="G416" s="569"/>
      <c r="H416" s="539"/>
      <c r="I416" s="541"/>
      <c r="J416" s="539"/>
      <c r="K416" s="541"/>
    </row>
    <row r="417" spans="1:11" s="542" customFormat="1" ht="15" customHeight="1" x14ac:dyDescent="0.15">
      <c r="A417" s="550" t="s">
        <v>694</v>
      </c>
      <c r="B417" s="551" t="s">
        <v>37</v>
      </c>
      <c r="C417" s="550" t="s">
        <v>694</v>
      </c>
      <c r="D417" s="557" t="s">
        <v>748</v>
      </c>
      <c r="E417" s="558" t="s">
        <v>1384</v>
      </c>
      <c r="F417" s="531" t="s">
        <v>694</v>
      </c>
      <c r="G417" s="532" t="s">
        <v>695</v>
      </c>
      <c r="H417" s="583" t="s">
        <v>1385</v>
      </c>
      <c r="I417" s="533" t="s">
        <v>1386</v>
      </c>
      <c r="J417" s="539"/>
      <c r="K417" s="541"/>
    </row>
    <row r="418" spans="1:11" s="542" customFormat="1" ht="15" customHeight="1" x14ac:dyDescent="0.15">
      <c r="A418" s="559" t="s">
        <v>694</v>
      </c>
      <c r="B418" s="560" t="s">
        <v>756</v>
      </c>
      <c r="C418" s="559" t="s">
        <v>694</v>
      </c>
      <c r="D418" s="564" t="s">
        <v>757</v>
      </c>
      <c r="E418" s="565" t="s">
        <v>1387</v>
      </c>
      <c r="F418" s="539"/>
      <c r="G418" s="540"/>
      <c r="H418" s="539"/>
      <c r="I418" s="541"/>
      <c r="J418" s="539"/>
      <c r="K418" s="541"/>
    </row>
    <row r="419" spans="1:11" s="542" customFormat="1" ht="15" customHeight="1" x14ac:dyDescent="0.15">
      <c r="A419" s="559" t="s">
        <v>694</v>
      </c>
      <c r="B419" s="560" t="s">
        <v>769</v>
      </c>
      <c r="C419" s="559" t="s">
        <v>694</v>
      </c>
      <c r="D419" s="564" t="s">
        <v>770</v>
      </c>
      <c r="E419" s="565" t="s">
        <v>1388</v>
      </c>
      <c r="F419" s="539"/>
      <c r="G419" s="540"/>
      <c r="H419" s="539"/>
      <c r="I419" s="541"/>
      <c r="J419" s="539"/>
      <c r="K419" s="541"/>
    </row>
    <row r="420" spans="1:11" s="542" customFormat="1" ht="15" customHeight="1" x14ac:dyDescent="0.15">
      <c r="A420" s="559" t="s">
        <v>694</v>
      </c>
      <c r="B420" s="560" t="s">
        <v>847</v>
      </c>
      <c r="C420" s="559" t="s">
        <v>694</v>
      </c>
      <c r="D420" s="564" t="s">
        <v>848</v>
      </c>
      <c r="E420" s="565" t="s">
        <v>1389</v>
      </c>
      <c r="F420" s="539"/>
      <c r="G420" s="540"/>
      <c r="H420" s="539"/>
      <c r="I420" s="541"/>
      <c r="J420" s="539"/>
      <c r="K420" s="541"/>
    </row>
    <row r="421" spans="1:11" s="542" customFormat="1" ht="15" customHeight="1" x14ac:dyDescent="0.15">
      <c r="A421" s="559" t="s">
        <v>694</v>
      </c>
      <c r="B421" s="560" t="s">
        <v>1335</v>
      </c>
      <c r="C421" s="559" t="s">
        <v>694</v>
      </c>
      <c r="D421" s="564" t="s">
        <v>1236</v>
      </c>
      <c r="E421" s="565" t="s">
        <v>1390</v>
      </c>
      <c r="F421" s="539"/>
      <c r="G421" s="540"/>
      <c r="H421" s="539"/>
      <c r="I421" s="541"/>
      <c r="J421" s="539"/>
      <c r="K421" s="541"/>
    </row>
    <row r="422" spans="1:11" s="542" customFormat="1" ht="15" customHeight="1" x14ac:dyDescent="0.15">
      <c r="A422" s="548" t="s">
        <v>694</v>
      </c>
      <c r="B422" s="566" t="s">
        <v>38</v>
      </c>
      <c r="C422" s="548" t="s">
        <v>694</v>
      </c>
      <c r="D422" s="562" t="s">
        <v>816</v>
      </c>
      <c r="E422" s="563" t="s">
        <v>1391</v>
      </c>
      <c r="F422" s="568"/>
      <c r="G422" s="569"/>
      <c r="H422" s="539"/>
      <c r="I422" s="541"/>
      <c r="J422" s="539"/>
      <c r="K422" s="541"/>
    </row>
    <row r="423" spans="1:11" s="542" customFormat="1" ht="15" customHeight="1" x14ac:dyDescent="0.15">
      <c r="A423" s="575" t="s">
        <v>1392</v>
      </c>
      <c r="B423" s="576" t="s">
        <v>37</v>
      </c>
      <c r="C423" s="575" t="s">
        <v>1392</v>
      </c>
      <c r="D423" s="577" t="s">
        <v>748</v>
      </c>
      <c r="E423" s="567" t="s">
        <v>697</v>
      </c>
      <c r="F423" s="539" t="s">
        <v>696</v>
      </c>
      <c r="G423" s="540" t="s">
        <v>697</v>
      </c>
      <c r="H423" s="539"/>
      <c r="I423" s="541"/>
      <c r="J423" s="568"/>
      <c r="K423" s="574"/>
    </row>
    <row r="424" spans="1:11" s="542" customFormat="1" ht="15" customHeight="1" x14ac:dyDescent="0.15">
      <c r="A424" s="550" t="s">
        <v>698</v>
      </c>
      <c r="B424" s="551" t="s">
        <v>37</v>
      </c>
      <c r="C424" s="550" t="s">
        <v>698</v>
      </c>
      <c r="D424" s="557" t="s">
        <v>748</v>
      </c>
      <c r="E424" s="558" t="s">
        <v>1393</v>
      </c>
      <c r="F424" s="531" t="s">
        <v>698</v>
      </c>
      <c r="G424" s="532" t="s">
        <v>558</v>
      </c>
      <c r="H424" s="531" t="s">
        <v>1394</v>
      </c>
      <c r="I424" s="533" t="s">
        <v>558</v>
      </c>
      <c r="J424" s="539" t="s">
        <v>68</v>
      </c>
      <c r="K424" s="541" t="s">
        <v>103</v>
      </c>
    </row>
    <row r="425" spans="1:11" s="542" customFormat="1" ht="15" customHeight="1" x14ac:dyDescent="0.15">
      <c r="A425" s="559" t="s">
        <v>698</v>
      </c>
      <c r="B425" s="560" t="s">
        <v>756</v>
      </c>
      <c r="C425" s="559" t="s">
        <v>698</v>
      </c>
      <c r="D425" s="564" t="s">
        <v>757</v>
      </c>
      <c r="E425" s="565" t="s">
        <v>1395</v>
      </c>
      <c r="F425" s="539"/>
      <c r="G425" s="540"/>
      <c r="H425" s="539"/>
      <c r="I425" s="541"/>
      <c r="J425" s="539"/>
      <c r="K425" s="541"/>
    </row>
    <row r="426" spans="1:11" s="542" customFormat="1" ht="15" customHeight="1" x14ac:dyDescent="0.15">
      <c r="A426" s="559" t="s">
        <v>698</v>
      </c>
      <c r="B426" s="560" t="s">
        <v>769</v>
      </c>
      <c r="C426" s="559" t="s">
        <v>698</v>
      </c>
      <c r="D426" s="564" t="s">
        <v>770</v>
      </c>
      <c r="E426" s="565" t="s">
        <v>1396</v>
      </c>
      <c r="F426" s="539"/>
      <c r="G426" s="540"/>
      <c r="H426" s="539"/>
      <c r="I426" s="541"/>
      <c r="J426" s="539"/>
      <c r="K426" s="541"/>
    </row>
    <row r="427" spans="1:11" s="542" customFormat="1" ht="15" customHeight="1" x14ac:dyDescent="0.15">
      <c r="A427" s="559" t="s">
        <v>1397</v>
      </c>
      <c r="B427" s="560" t="s">
        <v>790</v>
      </c>
      <c r="C427" s="559" t="s">
        <v>1397</v>
      </c>
      <c r="D427" s="564" t="s">
        <v>791</v>
      </c>
      <c r="E427" s="565" t="s">
        <v>1398</v>
      </c>
      <c r="F427" s="539"/>
      <c r="G427" s="540"/>
      <c r="H427" s="539"/>
      <c r="I427" s="541"/>
      <c r="J427" s="539"/>
      <c r="K427" s="541"/>
    </row>
    <row r="428" spans="1:11" s="542" customFormat="1" ht="15" customHeight="1" x14ac:dyDescent="0.15">
      <c r="A428" s="535" t="s">
        <v>698</v>
      </c>
      <c r="B428" s="536" t="s">
        <v>876</v>
      </c>
      <c r="C428" s="535" t="s">
        <v>698</v>
      </c>
      <c r="D428" s="537" t="s">
        <v>877</v>
      </c>
      <c r="E428" s="538" t="s">
        <v>1399</v>
      </c>
      <c r="F428" s="568"/>
      <c r="G428" s="569"/>
      <c r="H428" s="568"/>
      <c r="I428" s="574"/>
      <c r="J428" s="539"/>
      <c r="K428" s="541"/>
    </row>
    <row r="429" spans="1:11" s="542" customFormat="1" ht="15" customHeight="1" x14ac:dyDescent="0.15">
      <c r="A429" s="550" t="s">
        <v>699</v>
      </c>
      <c r="B429" s="551" t="s">
        <v>37</v>
      </c>
      <c r="C429" s="550" t="s">
        <v>699</v>
      </c>
      <c r="D429" s="557" t="s">
        <v>748</v>
      </c>
      <c r="E429" s="558" t="s">
        <v>1400</v>
      </c>
      <c r="F429" s="539" t="s">
        <v>699</v>
      </c>
      <c r="G429" s="540" t="s">
        <v>561</v>
      </c>
      <c r="H429" s="539" t="s">
        <v>1401</v>
      </c>
      <c r="I429" s="541" t="s">
        <v>561</v>
      </c>
      <c r="J429" s="539"/>
      <c r="K429" s="541"/>
    </row>
    <row r="430" spans="1:11" s="542" customFormat="1" ht="15" customHeight="1" x14ac:dyDescent="0.15">
      <c r="A430" s="548" t="s">
        <v>699</v>
      </c>
      <c r="B430" s="566" t="s">
        <v>756</v>
      </c>
      <c r="C430" s="548" t="s">
        <v>699</v>
      </c>
      <c r="D430" s="562" t="s">
        <v>757</v>
      </c>
      <c r="E430" s="553" t="s">
        <v>561</v>
      </c>
      <c r="F430" s="539"/>
      <c r="G430" s="540"/>
      <c r="H430" s="539"/>
      <c r="I430" s="541"/>
      <c r="J430" s="539"/>
      <c r="K430" s="541"/>
    </row>
    <row r="431" spans="1:11" s="542" customFormat="1" ht="15" customHeight="1" x14ac:dyDescent="0.15">
      <c r="A431" s="550" t="s">
        <v>700</v>
      </c>
      <c r="B431" s="551" t="s">
        <v>37</v>
      </c>
      <c r="C431" s="550" t="s">
        <v>700</v>
      </c>
      <c r="D431" s="557" t="s">
        <v>748</v>
      </c>
      <c r="E431" s="558" t="s">
        <v>1402</v>
      </c>
      <c r="F431" s="531" t="s">
        <v>700</v>
      </c>
      <c r="G431" s="532" t="s">
        <v>564</v>
      </c>
      <c r="H431" s="531" t="s">
        <v>1403</v>
      </c>
      <c r="I431" s="533" t="s">
        <v>564</v>
      </c>
      <c r="J431" s="539"/>
      <c r="K431" s="541"/>
    </row>
    <row r="432" spans="1:11" s="542" customFormat="1" ht="15" customHeight="1" x14ac:dyDescent="0.15">
      <c r="A432" s="559" t="s">
        <v>700</v>
      </c>
      <c r="B432" s="560" t="s">
        <v>784</v>
      </c>
      <c r="C432" s="559" t="s">
        <v>700</v>
      </c>
      <c r="D432" s="564" t="s">
        <v>785</v>
      </c>
      <c r="E432" s="565" t="s">
        <v>1404</v>
      </c>
      <c r="F432" s="539"/>
      <c r="G432" s="540"/>
      <c r="H432" s="539"/>
      <c r="I432" s="541"/>
      <c r="J432" s="539"/>
      <c r="K432" s="541"/>
    </row>
    <row r="433" spans="1:11" s="542" customFormat="1" ht="15" customHeight="1" x14ac:dyDescent="0.15">
      <c r="A433" s="535" t="s">
        <v>700</v>
      </c>
      <c r="B433" s="536" t="s">
        <v>787</v>
      </c>
      <c r="C433" s="535" t="s">
        <v>700</v>
      </c>
      <c r="D433" s="537" t="s">
        <v>788</v>
      </c>
      <c r="E433" s="565" t="s">
        <v>1405</v>
      </c>
      <c r="F433" s="539"/>
      <c r="G433" s="540"/>
      <c r="H433" s="539"/>
      <c r="I433" s="541"/>
      <c r="J433" s="539"/>
      <c r="K433" s="541"/>
    </row>
    <row r="434" spans="1:11" s="542" customFormat="1" ht="15" customHeight="1" x14ac:dyDescent="0.15">
      <c r="A434" s="546" t="s">
        <v>700</v>
      </c>
      <c r="B434" s="547" t="s">
        <v>1165</v>
      </c>
      <c r="C434" s="546" t="s">
        <v>700</v>
      </c>
      <c r="D434" s="582" t="s">
        <v>1166</v>
      </c>
      <c r="E434" s="553" t="s">
        <v>1406</v>
      </c>
      <c r="F434" s="539"/>
      <c r="G434" s="540"/>
      <c r="H434" s="539"/>
      <c r="I434" s="541"/>
      <c r="J434" s="539"/>
      <c r="K434" s="541"/>
    </row>
    <row r="435" spans="1:11" s="542" customFormat="1" ht="15" customHeight="1" x14ac:dyDescent="0.15">
      <c r="A435" s="571" t="s">
        <v>1407</v>
      </c>
      <c r="B435" s="572" t="s">
        <v>793</v>
      </c>
      <c r="C435" s="571" t="s">
        <v>1407</v>
      </c>
      <c r="D435" s="573" t="s">
        <v>794</v>
      </c>
      <c r="E435" s="563" t="s">
        <v>1408</v>
      </c>
      <c r="F435" s="568"/>
      <c r="G435" s="569"/>
      <c r="H435" s="568"/>
      <c r="I435" s="574"/>
      <c r="J435" s="539"/>
      <c r="K435" s="541"/>
    </row>
    <row r="436" spans="1:11" s="542" customFormat="1" ht="15" customHeight="1" x14ac:dyDescent="0.15">
      <c r="A436" s="543" t="s">
        <v>701</v>
      </c>
      <c r="B436" s="570" t="s">
        <v>798</v>
      </c>
      <c r="C436" s="543" t="s">
        <v>701</v>
      </c>
      <c r="D436" s="544" t="s">
        <v>751</v>
      </c>
      <c r="E436" s="545" t="s">
        <v>1409</v>
      </c>
      <c r="F436" s="539" t="s">
        <v>701</v>
      </c>
      <c r="G436" s="540" t="s">
        <v>567</v>
      </c>
      <c r="H436" s="539" t="s">
        <v>1410</v>
      </c>
      <c r="I436" s="541" t="s">
        <v>567</v>
      </c>
      <c r="J436" s="539"/>
      <c r="K436" s="541"/>
    </row>
    <row r="437" spans="1:11" s="542" customFormat="1" ht="15" customHeight="1" x14ac:dyDescent="0.15">
      <c r="A437" s="543" t="s">
        <v>701</v>
      </c>
      <c r="B437" s="570" t="s">
        <v>838</v>
      </c>
      <c r="C437" s="543" t="s">
        <v>701</v>
      </c>
      <c r="D437" s="544" t="s">
        <v>839</v>
      </c>
      <c r="E437" s="545" t="s">
        <v>1411</v>
      </c>
      <c r="F437" s="539"/>
      <c r="G437" s="540"/>
      <c r="H437" s="539"/>
      <c r="I437" s="541"/>
      <c r="J437" s="539"/>
      <c r="K437" s="541"/>
    </row>
    <row r="438" spans="1:11" s="542" customFormat="1" ht="15" customHeight="1" x14ac:dyDescent="0.15">
      <c r="A438" s="550" t="s">
        <v>702</v>
      </c>
      <c r="B438" s="551" t="s">
        <v>37</v>
      </c>
      <c r="C438" s="550" t="s">
        <v>702</v>
      </c>
      <c r="D438" s="557" t="s">
        <v>748</v>
      </c>
      <c r="E438" s="558" t="s">
        <v>1412</v>
      </c>
      <c r="F438" s="531" t="s">
        <v>702</v>
      </c>
      <c r="G438" s="865" t="s">
        <v>1413</v>
      </c>
      <c r="H438" s="531" t="s">
        <v>1414</v>
      </c>
      <c r="I438" s="865" t="s">
        <v>1413</v>
      </c>
      <c r="J438" s="531" t="s">
        <v>69</v>
      </c>
      <c r="K438" s="865" t="s">
        <v>1413</v>
      </c>
    </row>
    <row r="439" spans="1:11" s="542" customFormat="1" ht="15" customHeight="1" x14ac:dyDescent="0.15">
      <c r="A439" s="548" t="s">
        <v>1415</v>
      </c>
      <c r="B439" s="566" t="s">
        <v>756</v>
      </c>
      <c r="C439" s="548" t="s">
        <v>1415</v>
      </c>
      <c r="D439" s="562" t="s">
        <v>757</v>
      </c>
      <c r="E439" s="563" t="s">
        <v>1416</v>
      </c>
      <c r="F439" s="568"/>
      <c r="G439" s="866"/>
      <c r="H439" s="568"/>
      <c r="I439" s="867"/>
      <c r="J439" s="568"/>
      <c r="K439" s="867"/>
    </row>
    <row r="440" spans="1:11" s="542" customFormat="1" ht="15" customHeight="1" x14ac:dyDescent="0.15">
      <c r="A440" s="527" t="s">
        <v>703</v>
      </c>
      <c r="B440" s="528" t="s">
        <v>37</v>
      </c>
      <c r="C440" s="527"/>
      <c r="D440" s="529"/>
      <c r="E440" s="530" t="s">
        <v>1417</v>
      </c>
      <c r="F440" s="539" t="s">
        <v>703</v>
      </c>
      <c r="G440" s="865" t="s">
        <v>704</v>
      </c>
      <c r="H440" s="539" t="s">
        <v>1418</v>
      </c>
      <c r="I440" s="541" t="s">
        <v>572</v>
      </c>
      <c r="J440" s="539" t="s">
        <v>70</v>
      </c>
      <c r="K440" s="541" t="s">
        <v>241</v>
      </c>
    </row>
    <row r="441" spans="1:11" s="542" customFormat="1" ht="15" customHeight="1" x14ac:dyDescent="0.15">
      <c r="A441" s="535"/>
      <c r="B441" s="536"/>
      <c r="C441" s="535" t="s">
        <v>703</v>
      </c>
      <c r="D441" s="537" t="s">
        <v>748</v>
      </c>
      <c r="E441" s="538" t="s">
        <v>1419</v>
      </c>
      <c r="F441" s="539"/>
      <c r="G441" s="868"/>
      <c r="H441" s="539"/>
      <c r="I441" s="541"/>
      <c r="J441" s="539"/>
      <c r="K441" s="541"/>
    </row>
    <row r="442" spans="1:11" s="542" customFormat="1" ht="15" customHeight="1" x14ac:dyDescent="0.15">
      <c r="A442" s="535"/>
      <c r="B442" s="536"/>
      <c r="C442" s="535" t="s">
        <v>703</v>
      </c>
      <c r="D442" s="537" t="s">
        <v>753</v>
      </c>
      <c r="E442" s="538" t="s">
        <v>1420</v>
      </c>
      <c r="F442" s="539"/>
      <c r="G442" s="540"/>
      <c r="H442" s="539"/>
      <c r="I442" s="541"/>
      <c r="J442" s="539"/>
      <c r="K442" s="541"/>
    </row>
    <row r="443" spans="1:11" s="542" customFormat="1" ht="15" customHeight="1" x14ac:dyDescent="0.15">
      <c r="A443" s="535"/>
      <c r="B443" s="536"/>
      <c r="C443" s="535" t="s">
        <v>703</v>
      </c>
      <c r="D443" s="537" t="s">
        <v>800</v>
      </c>
      <c r="E443" s="538" t="s">
        <v>1421</v>
      </c>
      <c r="F443" s="539"/>
      <c r="G443" s="540"/>
      <c r="H443" s="539"/>
      <c r="I443" s="541"/>
      <c r="J443" s="539"/>
      <c r="K443" s="541"/>
    </row>
    <row r="444" spans="1:11" s="542" customFormat="1" ht="15" customHeight="1" x14ac:dyDescent="0.15">
      <c r="A444" s="535"/>
      <c r="B444" s="536"/>
      <c r="C444" s="535" t="s">
        <v>703</v>
      </c>
      <c r="D444" s="537" t="s">
        <v>999</v>
      </c>
      <c r="E444" s="538" t="s">
        <v>1422</v>
      </c>
      <c r="F444" s="539"/>
      <c r="G444" s="540"/>
      <c r="H444" s="539"/>
      <c r="I444" s="541"/>
      <c r="J444" s="539"/>
      <c r="K444" s="541"/>
    </row>
    <row r="445" spans="1:11" s="542" customFormat="1" ht="15" customHeight="1" x14ac:dyDescent="0.15">
      <c r="A445" s="548"/>
      <c r="B445" s="566"/>
      <c r="C445" s="548" t="s">
        <v>703</v>
      </c>
      <c r="D445" s="562" t="s">
        <v>802</v>
      </c>
      <c r="E445" s="567" t="s">
        <v>1423</v>
      </c>
      <c r="F445" s="539"/>
      <c r="G445" s="540"/>
      <c r="H445" s="539"/>
      <c r="I445" s="541"/>
      <c r="J445" s="539"/>
      <c r="K445" s="541"/>
    </row>
    <row r="446" spans="1:11" s="542" customFormat="1" ht="15" customHeight="1" x14ac:dyDescent="0.15">
      <c r="A446" s="575" t="s">
        <v>705</v>
      </c>
      <c r="B446" s="576" t="s">
        <v>37</v>
      </c>
      <c r="C446" s="575" t="s">
        <v>705</v>
      </c>
      <c r="D446" s="577" t="s">
        <v>748</v>
      </c>
      <c r="E446" s="567" t="s">
        <v>706</v>
      </c>
      <c r="F446" s="555" t="s">
        <v>705</v>
      </c>
      <c r="G446" s="556" t="s">
        <v>706</v>
      </c>
      <c r="H446" s="568"/>
      <c r="I446" s="574"/>
      <c r="J446" s="568"/>
      <c r="K446" s="574"/>
    </row>
    <row r="447" spans="1:11" s="542" customFormat="1" ht="15" customHeight="1" x14ac:dyDescent="0.15">
      <c r="A447" s="527" t="s">
        <v>707</v>
      </c>
      <c r="B447" s="528" t="s">
        <v>37</v>
      </c>
      <c r="C447" s="527"/>
      <c r="D447" s="529"/>
      <c r="E447" s="530" t="s">
        <v>575</v>
      </c>
      <c r="F447" s="531" t="s">
        <v>707</v>
      </c>
      <c r="G447" s="532" t="s">
        <v>575</v>
      </c>
      <c r="H447" s="531" t="s">
        <v>1424</v>
      </c>
      <c r="I447" s="533" t="s">
        <v>575</v>
      </c>
      <c r="J447" s="531" t="s">
        <v>70</v>
      </c>
      <c r="K447" s="865" t="s">
        <v>1425</v>
      </c>
    </row>
    <row r="448" spans="1:11" s="542" customFormat="1" ht="15" customHeight="1" x14ac:dyDescent="0.15">
      <c r="A448" s="535"/>
      <c r="B448" s="536"/>
      <c r="C448" s="535" t="s">
        <v>707</v>
      </c>
      <c r="D448" s="537" t="s">
        <v>748</v>
      </c>
      <c r="E448" s="538" t="s">
        <v>1426</v>
      </c>
      <c r="F448" s="539"/>
      <c r="G448" s="540"/>
      <c r="H448" s="539"/>
      <c r="I448" s="541"/>
      <c r="J448" s="539"/>
      <c r="K448" s="868"/>
    </row>
    <row r="449" spans="1:11" s="542" customFormat="1" ht="15" customHeight="1" x14ac:dyDescent="0.15">
      <c r="A449" s="548"/>
      <c r="B449" s="566"/>
      <c r="C449" s="548" t="s">
        <v>707</v>
      </c>
      <c r="D449" s="562" t="s">
        <v>753</v>
      </c>
      <c r="E449" s="567" t="s">
        <v>1427</v>
      </c>
      <c r="F449" s="568"/>
      <c r="G449" s="569"/>
      <c r="H449" s="568"/>
      <c r="I449" s="574"/>
      <c r="J449" s="539"/>
      <c r="K449" s="541"/>
    </row>
    <row r="450" spans="1:11" s="542" customFormat="1" ht="15" customHeight="1" x14ac:dyDescent="0.15">
      <c r="A450" s="575" t="s">
        <v>708</v>
      </c>
      <c r="B450" s="576" t="s">
        <v>1215</v>
      </c>
      <c r="C450" s="575" t="s">
        <v>708</v>
      </c>
      <c r="D450" s="577" t="s">
        <v>1216</v>
      </c>
      <c r="E450" s="578" t="s">
        <v>1428</v>
      </c>
      <c r="F450" s="555" t="s">
        <v>708</v>
      </c>
      <c r="G450" s="556" t="s">
        <v>709</v>
      </c>
      <c r="H450" s="531" t="s">
        <v>1429</v>
      </c>
      <c r="I450" s="533" t="s">
        <v>578</v>
      </c>
      <c r="J450" s="539"/>
      <c r="K450" s="541"/>
    </row>
    <row r="451" spans="1:11" s="542" customFormat="1" ht="15" customHeight="1" x14ac:dyDescent="0.15">
      <c r="A451" s="575" t="s">
        <v>710</v>
      </c>
      <c r="B451" s="576" t="s">
        <v>1215</v>
      </c>
      <c r="C451" s="575" t="s">
        <v>710</v>
      </c>
      <c r="D451" s="577" t="s">
        <v>1216</v>
      </c>
      <c r="E451" s="578" t="s">
        <v>711</v>
      </c>
      <c r="F451" s="568" t="s">
        <v>710</v>
      </c>
      <c r="G451" s="569" t="s">
        <v>711</v>
      </c>
      <c r="H451" s="568"/>
      <c r="I451" s="574"/>
      <c r="J451" s="539"/>
      <c r="K451" s="541"/>
    </row>
    <row r="452" spans="1:11" s="542" customFormat="1" ht="15" customHeight="1" x14ac:dyDescent="0.15">
      <c r="A452" s="550" t="s">
        <v>712</v>
      </c>
      <c r="B452" s="551" t="s">
        <v>798</v>
      </c>
      <c r="C452" s="550" t="s">
        <v>712</v>
      </c>
      <c r="D452" s="557" t="s">
        <v>751</v>
      </c>
      <c r="E452" s="558" t="s">
        <v>1430</v>
      </c>
      <c r="F452" s="531" t="s">
        <v>712</v>
      </c>
      <c r="G452" s="865" t="s">
        <v>1431</v>
      </c>
      <c r="H452" s="531" t="s">
        <v>1432</v>
      </c>
      <c r="I452" s="865" t="s">
        <v>581</v>
      </c>
      <c r="J452" s="539"/>
      <c r="K452" s="868"/>
    </row>
    <row r="453" spans="1:11" s="542" customFormat="1" ht="15" customHeight="1" x14ac:dyDescent="0.15">
      <c r="A453" s="559" t="s">
        <v>712</v>
      </c>
      <c r="B453" s="560" t="s">
        <v>838</v>
      </c>
      <c r="C453" s="559" t="s">
        <v>712</v>
      </c>
      <c r="D453" s="564" t="s">
        <v>839</v>
      </c>
      <c r="E453" s="565" t="s">
        <v>1433</v>
      </c>
      <c r="F453" s="539"/>
      <c r="G453" s="868"/>
      <c r="H453" s="539"/>
      <c r="I453" s="868"/>
      <c r="J453" s="539"/>
      <c r="K453" s="868"/>
    </row>
    <row r="454" spans="1:11" s="542" customFormat="1" ht="15" customHeight="1" x14ac:dyDescent="0.15">
      <c r="A454" s="559" t="s">
        <v>712</v>
      </c>
      <c r="B454" s="560" t="s">
        <v>885</v>
      </c>
      <c r="C454" s="559" t="s">
        <v>712</v>
      </c>
      <c r="D454" s="561" t="s">
        <v>886</v>
      </c>
      <c r="E454" s="565" t="s">
        <v>1434</v>
      </c>
      <c r="F454" s="539"/>
      <c r="G454" s="540"/>
      <c r="H454" s="539"/>
      <c r="I454" s="541"/>
      <c r="J454" s="539"/>
      <c r="K454" s="541"/>
    </row>
    <row r="455" spans="1:11" s="542" customFormat="1" ht="15" customHeight="1" x14ac:dyDescent="0.15">
      <c r="A455" s="543" t="s">
        <v>712</v>
      </c>
      <c r="B455" s="570" t="s">
        <v>1165</v>
      </c>
      <c r="C455" s="543" t="s">
        <v>712</v>
      </c>
      <c r="D455" s="544" t="s">
        <v>1166</v>
      </c>
      <c r="E455" s="565" t="s">
        <v>1435</v>
      </c>
      <c r="F455" s="539"/>
      <c r="G455" s="540"/>
      <c r="H455" s="539"/>
      <c r="I455" s="541"/>
      <c r="J455" s="539"/>
      <c r="K455" s="541"/>
    </row>
    <row r="456" spans="1:11" s="542" customFormat="1" ht="15" customHeight="1" x14ac:dyDescent="0.15">
      <c r="A456" s="546" t="s">
        <v>712</v>
      </c>
      <c r="B456" s="547" t="s">
        <v>876</v>
      </c>
      <c r="C456" s="546" t="s">
        <v>712</v>
      </c>
      <c r="D456" s="617" t="s">
        <v>877</v>
      </c>
      <c r="E456" s="553" t="s">
        <v>1436</v>
      </c>
      <c r="F456" s="539"/>
      <c r="G456" s="540"/>
      <c r="H456" s="539"/>
      <c r="I456" s="541"/>
      <c r="J456" s="539"/>
      <c r="K456" s="541"/>
    </row>
    <row r="457" spans="1:11" s="542" customFormat="1" ht="15" customHeight="1" x14ac:dyDescent="0.15">
      <c r="A457" s="546" t="s">
        <v>712</v>
      </c>
      <c r="B457" s="547" t="s">
        <v>38</v>
      </c>
      <c r="C457" s="546" t="s">
        <v>712</v>
      </c>
      <c r="D457" s="617" t="s">
        <v>816</v>
      </c>
      <c r="E457" s="565" t="s">
        <v>1437</v>
      </c>
      <c r="F457" s="539"/>
      <c r="G457" s="540"/>
      <c r="H457" s="539"/>
      <c r="I457" s="541"/>
      <c r="J457" s="539"/>
      <c r="K457" s="541"/>
    </row>
    <row r="458" spans="1:11" s="542" customFormat="1" ht="15" customHeight="1" x14ac:dyDescent="0.15">
      <c r="A458" s="559" t="s">
        <v>712</v>
      </c>
      <c r="B458" s="560" t="s">
        <v>1338</v>
      </c>
      <c r="C458" s="559" t="s">
        <v>712</v>
      </c>
      <c r="D458" s="561" t="s">
        <v>1339</v>
      </c>
      <c r="E458" s="565" t="s">
        <v>1438</v>
      </c>
      <c r="F458" s="539"/>
      <c r="G458" s="540"/>
      <c r="H458" s="539"/>
      <c r="I458" s="541"/>
      <c r="J458" s="539"/>
      <c r="K458" s="541"/>
    </row>
    <row r="459" spans="1:11" s="542" customFormat="1" ht="15" customHeight="1" x14ac:dyDescent="0.15">
      <c r="A459" s="548" t="s">
        <v>712</v>
      </c>
      <c r="B459" s="566" t="s">
        <v>764</v>
      </c>
      <c r="C459" s="548" t="s">
        <v>712</v>
      </c>
      <c r="D459" s="562" t="s">
        <v>765</v>
      </c>
      <c r="E459" s="567" t="s">
        <v>581</v>
      </c>
      <c r="F459" s="568"/>
      <c r="G459" s="569"/>
      <c r="H459" s="568"/>
      <c r="I459" s="574"/>
      <c r="J459" s="539"/>
      <c r="K459" s="541"/>
    </row>
    <row r="460" spans="1:11" s="542" customFormat="1" ht="15" customHeight="1" x14ac:dyDescent="0.15">
      <c r="A460" s="575" t="s">
        <v>713</v>
      </c>
      <c r="B460" s="576" t="s">
        <v>37</v>
      </c>
      <c r="C460" s="575" t="s">
        <v>713</v>
      </c>
      <c r="D460" s="577" t="s">
        <v>748</v>
      </c>
      <c r="E460" s="578" t="s">
        <v>1439</v>
      </c>
      <c r="F460" s="539" t="s">
        <v>713</v>
      </c>
      <c r="G460" s="540" t="s">
        <v>584</v>
      </c>
      <c r="H460" s="539" t="s">
        <v>1440</v>
      </c>
      <c r="I460" s="541" t="s">
        <v>584</v>
      </c>
      <c r="J460" s="531" t="s">
        <v>71</v>
      </c>
      <c r="K460" s="533" t="s">
        <v>242</v>
      </c>
    </row>
    <row r="461" spans="1:11" s="542" customFormat="1" ht="15" customHeight="1" x14ac:dyDescent="0.15">
      <c r="A461" s="527" t="s">
        <v>714</v>
      </c>
      <c r="B461" s="528" t="s">
        <v>937</v>
      </c>
      <c r="C461" s="527" t="s">
        <v>714</v>
      </c>
      <c r="D461" s="529" t="s">
        <v>761</v>
      </c>
      <c r="E461" s="530" t="s">
        <v>1441</v>
      </c>
      <c r="F461" s="531" t="s">
        <v>714</v>
      </c>
      <c r="G461" s="532" t="s">
        <v>587</v>
      </c>
      <c r="H461" s="531" t="s">
        <v>1442</v>
      </c>
      <c r="I461" s="533" t="s">
        <v>587</v>
      </c>
      <c r="J461" s="539"/>
      <c r="K461" s="541"/>
    </row>
    <row r="462" spans="1:11" s="542" customFormat="1" ht="15" customHeight="1" x14ac:dyDescent="0.15">
      <c r="A462" s="571" t="s">
        <v>714</v>
      </c>
      <c r="B462" s="572" t="s">
        <v>784</v>
      </c>
      <c r="C462" s="571" t="s">
        <v>714</v>
      </c>
      <c r="D462" s="573" t="s">
        <v>785</v>
      </c>
      <c r="E462" s="563" t="s">
        <v>1443</v>
      </c>
      <c r="F462" s="568"/>
      <c r="G462" s="569"/>
      <c r="H462" s="568"/>
      <c r="I462" s="574"/>
      <c r="J462" s="539"/>
      <c r="K462" s="541"/>
    </row>
    <row r="463" spans="1:11" s="542" customFormat="1" ht="15" customHeight="1" x14ac:dyDescent="0.15">
      <c r="A463" s="550" t="s">
        <v>715</v>
      </c>
      <c r="B463" s="551" t="s">
        <v>37</v>
      </c>
      <c r="C463" s="550" t="s">
        <v>715</v>
      </c>
      <c r="D463" s="557" t="s">
        <v>748</v>
      </c>
      <c r="E463" s="558" t="s">
        <v>1444</v>
      </c>
      <c r="F463" s="539" t="s">
        <v>715</v>
      </c>
      <c r="G463" s="865" t="s">
        <v>590</v>
      </c>
      <c r="H463" s="539" t="s">
        <v>1445</v>
      </c>
      <c r="I463" s="865" t="s">
        <v>590</v>
      </c>
      <c r="J463" s="539"/>
      <c r="K463" s="541"/>
    </row>
    <row r="464" spans="1:11" s="542" customFormat="1" ht="15" customHeight="1" x14ac:dyDescent="0.15">
      <c r="A464" s="559" t="s">
        <v>715</v>
      </c>
      <c r="B464" s="560" t="s">
        <v>756</v>
      </c>
      <c r="C464" s="559" t="s">
        <v>715</v>
      </c>
      <c r="D464" s="564" t="s">
        <v>757</v>
      </c>
      <c r="E464" s="565" t="s">
        <v>1446</v>
      </c>
      <c r="F464" s="539"/>
      <c r="G464" s="868"/>
      <c r="H464" s="539"/>
      <c r="I464" s="868"/>
      <c r="J464" s="539"/>
      <c r="K464" s="541"/>
    </row>
    <row r="465" spans="1:11" s="542" customFormat="1" ht="15" customHeight="1" x14ac:dyDescent="0.15">
      <c r="A465" s="559" t="s">
        <v>715</v>
      </c>
      <c r="B465" s="560" t="s">
        <v>769</v>
      </c>
      <c r="C465" s="559" t="s">
        <v>715</v>
      </c>
      <c r="D465" s="564" t="s">
        <v>770</v>
      </c>
      <c r="E465" s="565" t="s">
        <v>1447</v>
      </c>
      <c r="F465" s="539"/>
      <c r="G465" s="540"/>
      <c r="H465" s="539"/>
      <c r="I465" s="541"/>
      <c r="J465" s="539"/>
      <c r="K465" s="541"/>
    </row>
    <row r="466" spans="1:11" s="542" customFormat="1" ht="15" customHeight="1" x14ac:dyDescent="0.15">
      <c r="A466" s="559" t="s">
        <v>715</v>
      </c>
      <c r="B466" s="560" t="s">
        <v>847</v>
      </c>
      <c r="C466" s="559" t="s">
        <v>715</v>
      </c>
      <c r="D466" s="564" t="s">
        <v>848</v>
      </c>
      <c r="E466" s="565" t="s">
        <v>1448</v>
      </c>
      <c r="F466" s="539"/>
      <c r="G466" s="540"/>
      <c r="H466" s="539"/>
      <c r="I466" s="541"/>
      <c r="J466" s="539"/>
      <c r="K466" s="541"/>
    </row>
    <row r="467" spans="1:11" s="542" customFormat="1" ht="15" customHeight="1" x14ac:dyDescent="0.15">
      <c r="A467" s="571" t="s">
        <v>715</v>
      </c>
      <c r="B467" s="572" t="s">
        <v>826</v>
      </c>
      <c r="C467" s="571" t="s">
        <v>715</v>
      </c>
      <c r="D467" s="573" t="s">
        <v>907</v>
      </c>
      <c r="E467" s="563" t="s">
        <v>1449</v>
      </c>
      <c r="F467" s="539"/>
      <c r="G467" s="540"/>
      <c r="H467" s="539"/>
      <c r="I467" s="541"/>
      <c r="J467" s="539"/>
      <c r="K467" s="541"/>
    </row>
    <row r="468" spans="1:11" s="542" customFormat="1" ht="15" customHeight="1" x14ac:dyDescent="0.15">
      <c r="A468" s="550" t="s">
        <v>716</v>
      </c>
      <c r="B468" s="551" t="s">
        <v>37</v>
      </c>
      <c r="C468" s="550" t="s">
        <v>716</v>
      </c>
      <c r="D468" s="557" t="s">
        <v>748</v>
      </c>
      <c r="E468" s="558" t="s">
        <v>1450</v>
      </c>
      <c r="F468" s="531" t="s">
        <v>716</v>
      </c>
      <c r="G468" s="532" t="s">
        <v>593</v>
      </c>
      <c r="H468" s="531" t="s">
        <v>1451</v>
      </c>
      <c r="I468" s="533" t="s">
        <v>593</v>
      </c>
      <c r="J468" s="539"/>
      <c r="K468" s="541"/>
    </row>
    <row r="469" spans="1:11" s="542" customFormat="1" ht="15" customHeight="1" x14ac:dyDescent="0.15">
      <c r="A469" s="559" t="s">
        <v>716</v>
      </c>
      <c r="B469" s="560" t="s">
        <v>756</v>
      </c>
      <c r="C469" s="559" t="s">
        <v>716</v>
      </c>
      <c r="D469" s="564" t="s">
        <v>757</v>
      </c>
      <c r="E469" s="565" t="s">
        <v>1452</v>
      </c>
      <c r="F469" s="539"/>
      <c r="G469" s="540"/>
      <c r="H469" s="539"/>
      <c r="I469" s="541"/>
      <c r="J469" s="539"/>
      <c r="K469" s="541"/>
    </row>
    <row r="470" spans="1:11" s="542" customFormat="1" ht="15" customHeight="1" x14ac:dyDescent="0.15">
      <c r="A470" s="559" t="s">
        <v>716</v>
      </c>
      <c r="B470" s="560" t="s">
        <v>885</v>
      </c>
      <c r="C470" s="559" t="s">
        <v>716</v>
      </c>
      <c r="D470" s="564" t="s">
        <v>886</v>
      </c>
      <c r="E470" s="565" t="s">
        <v>1453</v>
      </c>
      <c r="F470" s="539"/>
      <c r="G470" s="540"/>
      <c r="H470" s="539"/>
      <c r="I470" s="541"/>
      <c r="J470" s="539"/>
      <c r="K470" s="541"/>
    </row>
    <row r="471" spans="1:11" s="542" customFormat="1" ht="15" customHeight="1" x14ac:dyDescent="0.15">
      <c r="A471" s="559" t="s">
        <v>716</v>
      </c>
      <c r="B471" s="560" t="s">
        <v>1165</v>
      </c>
      <c r="C471" s="559" t="s">
        <v>716</v>
      </c>
      <c r="D471" s="564" t="s">
        <v>1166</v>
      </c>
      <c r="E471" s="565" t="s">
        <v>1454</v>
      </c>
      <c r="F471" s="539"/>
      <c r="G471" s="540"/>
      <c r="H471" s="539"/>
      <c r="I471" s="541"/>
      <c r="J471" s="539"/>
      <c r="K471" s="541"/>
    </row>
    <row r="472" spans="1:11" s="542" customFormat="1" ht="15" customHeight="1" x14ac:dyDescent="0.15">
      <c r="A472" s="546" t="s">
        <v>716</v>
      </c>
      <c r="B472" s="547" t="s">
        <v>876</v>
      </c>
      <c r="C472" s="546" t="s">
        <v>716</v>
      </c>
      <c r="D472" s="582" t="s">
        <v>877</v>
      </c>
      <c r="E472" s="553" t="s">
        <v>1455</v>
      </c>
      <c r="F472" s="630"/>
      <c r="G472" s="540"/>
      <c r="H472" s="568"/>
      <c r="I472" s="574"/>
      <c r="J472" s="539"/>
      <c r="K472" s="541"/>
    </row>
    <row r="473" spans="1:11" s="542" customFormat="1" ht="15" customHeight="1" x14ac:dyDescent="0.15">
      <c r="A473" s="575" t="s">
        <v>717</v>
      </c>
      <c r="B473" s="576" t="s">
        <v>37</v>
      </c>
      <c r="C473" s="575" t="s">
        <v>717</v>
      </c>
      <c r="D473" s="579" t="s">
        <v>748</v>
      </c>
      <c r="E473" s="578" t="s">
        <v>596</v>
      </c>
      <c r="F473" s="631" t="s">
        <v>717</v>
      </c>
      <c r="G473" s="578" t="s">
        <v>596</v>
      </c>
      <c r="H473" s="631" t="s">
        <v>1456</v>
      </c>
      <c r="I473" s="578" t="s">
        <v>596</v>
      </c>
      <c r="J473" s="539"/>
      <c r="K473" s="541"/>
    </row>
    <row r="474" spans="1:11" ht="15" customHeight="1" x14ac:dyDescent="0.25">
      <c r="A474" s="543" t="s">
        <v>718</v>
      </c>
      <c r="B474" s="570" t="s">
        <v>798</v>
      </c>
      <c r="C474" s="543" t="s">
        <v>718</v>
      </c>
      <c r="D474" s="544" t="s">
        <v>751</v>
      </c>
      <c r="E474" s="545" t="s">
        <v>1457</v>
      </c>
      <c r="F474" s="539" t="s">
        <v>718</v>
      </c>
      <c r="G474" s="540" t="s">
        <v>598</v>
      </c>
      <c r="H474" s="539" t="s">
        <v>1458</v>
      </c>
      <c r="I474" s="541" t="s">
        <v>598</v>
      </c>
      <c r="J474" s="539"/>
      <c r="K474" s="541"/>
    </row>
    <row r="475" spans="1:11" ht="15" customHeight="1" x14ac:dyDescent="0.25">
      <c r="A475" s="559" t="s">
        <v>718</v>
      </c>
      <c r="B475" s="560" t="s">
        <v>838</v>
      </c>
      <c r="C475" s="559" t="s">
        <v>718</v>
      </c>
      <c r="D475" s="564" t="s">
        <v>839</v>
      </c>
      <c r="E475" s="565" t="s">
        <v>1459</v>
      </c>
      <c r="F475" s="539"/>
      <c r="G475" s="540"/>
      <c r="H475" s="539"/>
      <c r="I475" s="541"/>
      <c r="J475" s="539"/>
      <c r="K475" s="541"/>
    </row>
    <row r="476" spans="1:11" ht="15" customHeight="1" x14ac:dyDescent="0.25">
      <c r="A476" s="559" t="s">
        <v>718</v>
      </c>
      <c r="B476" s="560" t="s">
        <v>885</v>
      </c>
      <c r="C476" s="559" t="s">
        <v>718</v>
      </c>
      <c r="D476" s="564" t="s">
        <v>886</v>
      </c>
      <c r="E476" s="565" t="s">
        <v>1460</v>
      </c>
      <c r="F476" s="539"/>
      <c r="G476" s="540"/>
      <c r="H476" s="539"/>
      <c r="I476" s="541"/>
      <c r="J476" s="539"/>
      <c r="K476" s="541"/>
    </row>
    <row r="477" spans="1:11" ht="15" customHeight="1" x14ac:dyDescent="0.25">
      <c r="A477" s="559" t="s">
        <v>718</v>
      </c>
      <c r="B477" s="560" t="s">
        <v>1165</v>
      </c>
      <c r="C477" s="559" t="s">
        <v>718</v>
      </c>
      <c r="D477" s="564" t="s">
        <v>1166</v>
      </c>
      <c r="E477" s="565" t="s">
        <v>1461</v>
      </c>
      <c r="F477" s="539"/>
      <c r="G477" s="540"/>
      <c r="H477" s="539"/>
      <c r="I477" s="541"/>
      <c r="J477" s="539"/>
      <c r="K477" s="541"/>
    </row>
    <row r="478" spans="1:11" ht="15" customHeight="1" x14ac:dyDescent="0.25">
      <c r="A478" s="548" t="s">
        <v>718</v>
      </c>
      <c r="B478" s="566" t="s">
        <v>764</v>
      </c>
      <c r="C478" s="548" t="s">
        <v>718</v>
      </c>
      <c r="D478" s="562" t="s">
        <v>765</v>
      </c>
      <c r="E478" s="563" t="s">
        <v>1462</v>
      </c>
      <c r="F478" s="568"/>
      <c r="G478" s="540"/>
      <c r="H478" s="568"/>
      <c r="I478" s="541"/>
      <c r="J478" s="568"/>
      <c r="K478" s="574"/>
    </row>
    <row r="479" spans="1:11" ht="15" customHeight="1" x14ac:dyDescent="0.25">
      <c r="A479" s="575" t="s">
        <v>1463</v>
      </c>
      <c r="B479" s="576" t="s">
        <v>1464</v>
      </c>
      <c r="C479" s="575" t="s">
        <v>1463</v>
      </c>
      <c r="D479" s="577" t="s">
        <v>1465</v>
      </c>
      <c r="E479" s="567" t="s">
        <v>243</v>
      </c>
      <c r="F479" s="632" t="s">
        <v>1466</v>
      </c>
      <c r="G479" s="556" t="s">
        <v>1467</v>
      </c>
      <c r="H479" s="632" t="s">
        <v>1468</v>
      </c>
      <c r="I479" s="584" t="s">
        <v>1467</v>
      </c>
      <c r="J479" s="632" t="s">
        <v>1469</v>
      </c>
      <c r="K479" s="533" t="s">
        <v>1467</v>
      </c>
    </row>
    <row r="480" spans="1:11" ht="15" customHeight="1" x14ac:dyDescent="0.25">
      <c r="A480" s="575" t="s">
        <v>1470</v>
      </c>
      <c r="B480" s="576" t="s">
        <v>1471</v>
      </c>
      <c r="C480" s="575" t="s">
        <v>1470</v>
      </c>
      <c r="D480" s="577" t="s">
        <v>1472</v>
      </c>
      <c r="E480" s="578" t="s">
        <v>1473</v>
      </c>
      <c r="F480" s="632" t="s">
        <v>1474</v>
      </c>
      <c r="G480" s="556" t="s">
        <v>352</v>
      </c>
      <c r="H480" s="632" t="s">
        <v>1475</v>
      </c>
      <c r="I480" s="584" t="s">
        <v>352</v>
      </c>
      <c r="J480" s="632" t="s">
        <v>1476</v>
      </c>
      <c r="K480" s="584" t="s">
        <v>352</v>
      </c>
    </row>
    <row r="481" spans="1:11" ht="15" customHeight="1" x14ac:dyDescent="0.25">
      <c r="A481" s="548" t="s">
        <v>1477</v>
      </c>
      <c r="B481" s="566" t="s">
        <v>1471</v>
      </c>
      <c r="C481" s="548" t="s">
        <v>1477</v>
      </c>
      <c r="D481" s="562" t="s">
        <v>1472</v>
      </c>
      <c r="E481" s="567" t="s">
        <v>26</v>
      </c>
      <c r="F481" s="632" t="s">
        <v>1478</v>
      </c>
      <c r="G481" s="569" t="s">
        <v>26</v>
      </c>
      <c r="H481" s="632" t="s">
        <v>1479</v>
      </c>
      <c r="I481" s="584" t="s">
        <v>26</v>
      </c>
      <c r="J481" s="632" t="s">
        <v>1480</v>
      </c>
      <c r="K481" s="584" t="s">
        <v>26</v>
      </c>
    </row>
    <row r="482" spans="1:11" x14ac:dyDescent="0.25">
      <c r="A482" s="633"/>
      <c r="B482" s="633"/>
      <c r="C482" s="633"/>
      <c r="D482" s="633"/>
      <c r="E482" s="633"/>
      <c r="F482" s="633"/>
      <c r="G482" s="633"/>
      <c r="I482" s="634"/>
      <c r="K482" s="634"/>
    </row>
  </sheetData>
  <mergeCells count="42">
    <mergeCell ref="G463:G464"/>
    <mergeCell ref="I463:I464"/>
    <mergeCell ref="K438:K439"/>
    <mergeCell ref="G440:G441"/>
    <mergeCell ref="K447:K448"/>
    <mergeCell ref="G452:G453"/>
    <mergeCell ref="I452:I453"/>
    <mergeCell ref="K452:K453"/>
    <mergeCell ref="I367:I368"/>
    <mergeCell ref="G385:G386"/>
    <mergeCell ref="G404:G405"/>
    <mergeCell ref="I404:I405"/>
    <mergeCell ref="G438:G439"/>
    <mergeCell ref="I438:I439"/>
    <mergeCell ref="G89:G90"/>
    <mergeCell ref="I89:I90"/>
    <mergeCell ref="K319:K320"/>
    <mergeCell ref="I99:I100"/>
    <mergeCell ref="I113:I114"/>
    <mergeCell ref="I134:I136"/>
    <mergeCell ref="G146:G147"/>
    <mergeCell ref="I146:I147"/>
    <mergeCell ref="K186:K187"/>
    <mergeCell ref="I231:I232"/>
    <mergeCell ref="I287:I288"/>
    <mergeCell ref="G300:G301"/>
    <mergeCell ref="I300:I301"/>
    <mergeCell ref="I313:I314"/>
    <mergeCell ref="A5:E5"/>
    <mergeCell ref="F5:G5"/>
    <mergeCell ref="H5:I5"/>
    <mergeCell ref="J5:K5"/>
    <mergeCell ref="A6:D6"/>
    <mergeCell ref="E6:E7"/>
    <mergeCell ref="F6:F7"/>
    <mergeCell ref="G6:G7"/>
    <mergeCell ref="H6:H7"/>
    <mergeCell ref="I6:I7"/>
    <mergeCell ref="J6:J7"/>
    <mergeCell ref="K6:K7"/>
    <mergeCell ref="A7:B7"/>
    <mergeCell ref="C7:D7"/>
  </mergeCells>
  <phoneticPr fontId="9"/>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C5C49-C3E8-4C5B-9757-2C2825A245B9}">
  <sheetPr>
    <pageSetUpPr fitToPage="1"/>
  </sheetPr>
  <dimension ref="B2:Q43"/>
  <sheetViews>
    <sheetView zoomScale="90" zoomScaleNormal="90" workbookViewId="0"/>
  </sheetViews>
  <sheetFormatPr defaultColWidth="8.75" defaultRowHeight="15" customHeight="1" x14ac:dyDescent="0.15"/>
  <cols>
    <col min="1" max="1" width="4" style="643" customWidth="1"/>
    <col min="2" max="2" width="5.375" style="644" customWidth="1"/>
    <col min="3" max="3" width="21.125" style="643" customWidth="1"/>
    <col min="4" max="5" width="10.5" style="643" customWidth="1"/>
    <col min="6" max="6" width="3.5" style="643" customWidth="1"/>
    <col min="7" max="16" width="8.75" style="643"/>
    <col min="17" max="17" width="12.5" style="643" bestFit="1" customWidth="1"/>
    <col min="18" max="16384" width="8.75" style="643"/>
  </cols>
  <sheetData>
    <row r="2" spans="2:17" ht="24" customHeight="1" x14ac:dyDescent="0.15">
      <c r="B2" s="646" t="s">
        <v>1487</v>
      </c>
    </row>
    <row r="5" spans="2:17" ht="15" customHeight="1" x14ac:dyDescent="0.15">
      <c r="D5" s="644" t="s">
        <v>1485</v>
      </c>
    </row>
    <row r="6" spans="2:17" ht="15" customHeight="1" x14ac:dyDescent="0.15">
      <c r="D6" s="644" t="s">
        <v>1484</v>
      </c>
      <c r="E6" s="644" t="s">
        <v>1486</v>
      </c>
    </row>
    <row r="7" spans="2:17" ht="15" customHeight="1" x14ac:dyDescent="0.15">
      <c r="B7" s="644" t="s">
        <v>37</v>
      </c>
      <c r="C7" s="643" t="s">
        <v>235</v>
      </c>
      <c r="D7" s="645">
        <v>1.4339195675185754</v>
      </c>
      <c r="E7" s="645">
        <v>1.8300034884480985</v>
      </c>
    </row>
    <row r="8" spans="2:17" ht="15" customHeight="1" x14ac:dyDescent="0.15">
      <c r="B8" s="644" t="s">
        <v>38</v>
      </c>
      <c r="C8" s="643" t="s">
        <v>86</v>
      </c>
      <c r="D8" s="645">
        <v>1.5897126343737131</v>
      </c>
      <c r="E8" s="645">
        <v>1.6749908108233051</v>
      </c>
    </row>
    <row r="9" spans="2:17" ht="15" customHeight="1" x14ac:dyDescent="0.15">
      <c r="B9" s="644" t="s">
        <v>39</v>
      </c>
      <c r="C9" s="643" t="s">
        <v>87</v>
      </c>
      <c r="D9" s="645">
        <v>1.5054416463542368</v>
      </c>
      <c r="E9" s="645">
        <v>2.0121993562884657</v>
      </c>
    </row>
    <row r="10" spans="2:17" ht="15" customHeight="1" x14ac:dyDescent="0.15">
      <c r="B10" s="644" t="s">
        <v>40</v>
      </c>
      <c r="C10" s="643" t="s">
        <v>88</v>
      </c>
      <c r="D10" s="645">
        <v>1.374172439687293</v>
      </c>
      <c r="E10" s="645">
        <v>1.6524246998712036</v>
      </c>
    </row>
    <row r="11" spans="2:17" ht="15" customHeight="1" x14ac:dyDescent="0.15">
      <c r="B11" s="644" t="s">
        <v>41</v>
      </c>
      <c r="C11" s="643" t="s">
        <v>89</v>
      </c>
      <c r="D11" s="645">
        <v>1.4904858586435445</v>
      </c>
      <c r="E11" s="645">
        <v>1.9774050191822179</v>
      </c>
      <c r="Q11" s="679"/>
    </row>
    <row r="12" spans="2:17" ht="15" customHeight="1" x14ac:dyDescent="0.15">
      <c r="B12" s="644" t="s">
        <v>42</v>
      </c>
      <c r="C12" s="643" t="s">
        <v>90</v>
      </c>
      <c r="D12" s="645">
        <v>1.4354651073910545</v>
      </c>
      <c r="E12" s="645">
        <v>1.9246870812317323</v>
      </c>
      <c r="Q12" s="679"/>
    </row>
    <row r="13" spans="2:17" ht="15" customHeight="1" x14ac:dyDescent="0.15">
      <c r="B13" s="644" t="s">
        <v>43</v>
      </c>
      <c r="C13" s="643" t="s">
        <v>91</v>
      </c>
      <c r="D13" s="645">
        <v>1.1140523584800457</v>
      </c>
      <c r="E13" s="645">
        <v>1.1774460367749267</v>
      </c>
      <c r="Q13" s="679"/>
    </row>
    <row r="14" spans="2:17" ht="15" customHeight="1" x14ac:dyDescent="0.15">
      <c r="B14" s="644" t="s">
        <v>44</v>
      </c>
      <c r="C14" s="643" t="s">
        <v>236</v>
      </c>
      <c r="D14" s="645">
        <v>1.4078255427619231</v>
      </c>
      <c r="E14" s="645">
        <v>1.8495975639250348</v>
      </c>
    </row>
    <row r="15" spans="2:17" ht="15" customHeight="1" x14ac:dyDescent="0.15">
      <c r="B15" s="644" t="s">
        <v>45</v>
      </c>
      <c r="C15" s="643" t="s">
        <v>237</v>
      </c>
      <c r="D15" s="645">
        <v>1.4308901497769815</v>
      </c>
      <c r="E15" s="645">
        <v>1.6935852316834679</v>
      </c>
    </row>
    <row r="16" spans="2:17" ht="15" customHeight="1" x14ac:dyDescent="0.15">
      <c r="B16" s="644" t="s">
        <v>46</v>
      </c>
      <c r="C16" s="643" t="s">
        <v>92</v>
      </c>
      <c r="D16" s="645">
        <v>1.8829545899824933</v>
      </c>
      <c r="E16" s="645">
        <v>2.3725071519292293</v>
      </c>
    </row>
    <row r="17" spans="2:5" ht="15" customHeight="1" x14ac:dyDescent="0.15">
      <c r="B17" s="644" t="s">
        <v>47</v>
      </c>
      <c r="C17" s="643" t="s">
        <v>93</v>
      </c>
      <c r="D17" s="645">
        <v>1.5818149108699069</v>
      </c>
      <c r="E17" s="645">
        <v>1.7370137044041456</v>
      </c>
    </row>
    <row r="18" spans="2:5" ht="15" customHeight="1" x14ac:dyDescent="0.15">
      <c r="B18" s="644" t="s">
        <v>48</v>
      </c>
      <c r="C18" s="643" t="s">
        <v>94</v>
      </c>
      <c r="D18" s="645">
        <v>1.6094523624995805</v>
      </c>
      <c r="E18" s="645">
        <v>1.8848460078673719</v>
      </c>
    </row>
    <row r="19" spans="2:5" ht="15" customHeight="1" x14ac:dyDescent="0.15">
      <c r="B19" s="644" t="s">
        <v>49</v>
      </c>
      <c r="C19" s="643" t="s">
        <v>1</v>
      </c>
      <c r="D19" s="645">
        <v>1.5080646524910064</v>
      </c>
      <c r="E19" s="645">
        <v>1.8752117850934609</v>
      </c>
    </row>
    <row r="20" spans="2:5" ht="15" customHeight="1" x14ac:dyDescent="0.15">
      <c r="B20" s="644" t="s">
        <v>50</v>
      </c>
      <c r="C20" s="643" t="s">
        <v>2</v>
      </c>
      <c r="D20" s="645">
        <v>1.4888060153102749</v>
      </c>
      <c r="E20" s="645">
        <v>1.8290264592333147</v>
      </c>
    </row>
    <row r="21" spans="2:5" ht="15" customHeight="1" x14ac:dyDescent="0.15">
      <c r="B21" s="644" t="s">
        <v>51</v>
      </c>
      <c r="C21" s="643" t="s">
        <v>3</v>
      </c>
      <c r="D21" s="645">
        <v>1.5170189738589466</v>
      </c>
      <c r="E21" s="645">
        <v>1.8129298687110325</v>
      </c>
    </row>
    <row r="22" spans="2:5" ht="15" customHeight="1" x14ac:dyDescent="0.15">
      <c r="B22" s="644" t="s">
        <v>52</v>
      </c>
      <c r="C22" s="643" t="s">
        <v>95</v>
      </c>
      <c r="D22" s="645">
        <v>1.4508274693022576</v>
      </c>
      <c r="E22" s="645">
        <v>1.8525348561099795</v>
      </c>
    </row>
    <row r="23" spans="2:5" ht="15" customHeight="1" x14ac:dyDescent="0.15">
      <c r="B23" s="644" t="s">
        <v>53</v>
      </c>
      <c r="C23" s="643" t="s">
        <v>96</v>
      </c>
      <c r="D23" s="645">
        <v>1.6051511960820883</v>
      </c>
      <c r="E23" s="645">
        <v>1.909473406591524</v>
      </c>
    </row>
    <row r="24" spans="2:5" ht="15" customHeight="1" x14ac:dyDescent="0.15">
      <c r="B24" s="644" t="s">
        <v>54</v>
      </c>
      <c r="C24" s="643" t="s">
        <v>116</v>
      </c>
      <c r="D24" s="645">
        <v>1.4837429454512487</v>
      </c>
      <c r="E24" s="645">
        <v>1.881157416403612</v>
      </c>
    </row>
    <row r="25" spans="2:5" ht="15" customHeight="1" x14ac:dyDescent="0.15">
      <c r="B25" s="644" t="s">
        <v>55</v>
      </c>
      <c r="C25" s="643" t="s">
        <v>238</v>
      </c>
      <c r="D25" s="645">
        <v>2.0004778157570433</v>
      </c>
      <c r="E25" s="645">
        <v>2.4779454604340279</v>
      </c>
    </row>
    <row r="26" spans="2:5" ht="15" customHeight="1" x14ac:dyDescent="0.15">
      <c r="B26" s="644" t="s">
        <v>56</v>
      </c>
      <c r="C26" s="643" t="s">
        <v>4</v>
      </c>
      <c r="D26" s="645">
        <v>1.5062191845279014</v>
      </c>
      <c r="E26" s="645">
        <v>1.78328391520184</v>
      </c>
    </row>
    <row r="27" spans="2:5" ht="15" customHeight="1" x14ac:dyDescent="0.15">
      <c r="B27" s="644" t="s">
        <v>57</v>
      </c>
      <c r="C27" s="643" t="s">
        <v>97</v>
      </c>
      <c r="D27" s="645">
        <v>1.5106675033226251</v>
      </c>
      <c r="E27" s="645">
        <v>1.7991716408055489</v>
      </c>
    </row>
    <row r="28" spans="2:5" ht="15" customHeight="1" x14ac:dyDescent="0.15">
      <c r="B28" s="644" t="s">
        <v>58</v>
      </c>
      <c r="C28" s="643" t="s">
        <v>239</v>
      </c>
      <c r="D28" s="645">
        <v>1.4247328435929321</v>
      </c>
      <c r="E28" s="645">
        <v>1.5444217531570148</v>
      </c>
    </row>
    <row r="29" spans="2:5" ht="15" customHeight="1" x14ac:dyDescent="0.15">
      <c r="B29" s="644" t="s">
        <v>59</v>
      </c>
      <c r="C29" s="643" t="s">
        <v>5</v>
      </c>
      <c r="D29" s="645">
        <v>1.7257634150081673</v>
      </c>
      <c r="E29" s="645">
        <v>1.8399455570165224</v>
      </c>
    </row>
    <row r="30" spans="2:5" ht="15" customHeight="1" x14ac:dyDescent="0.15">
      <c r="B30" s="644" t="s">
        <v>60</v>
      </c>
      <c r="C30" s="643" t="s">
        <v>6</v>
      </c>
      <c r="D30" s="645">
        <v>1.4421979389075448</v>
      </c>
      <c r="E30" s="645">
        <v>1.5378619917647456</v>
      </c>
    </row>
    <row r="31" spans="2:5" ht="15" customHeight="1" x14ac:dyDescent="0.15">
      <c r="B31" s="644" t="s">
        <v>61</v>
      </c>
      <c r="C31" s="643" t="s">
        <v>98</v>
      </c>
      <c r="D31" s="645">
        <v>1.3599990792440433</v>
      </c>
      <c r="E31" s="645">
        <v>1.4521333774781318</v>
      </c>
    </row>
    <row r="32" spans="2:5" ht="15" customHeight="1" x14ac:dyDescent="0.15">
      <c r="B32" s="644" t="s">
        <v>62</v>
      </c>
      <c r="C32" s="643" t="s">
        <v>7</v>
      </c>
      <c r="D32" s="645">
        <v>1.4554464397313771</v>
      </c>
      <c r="E32" s="645">
        <v>1.5595531707633701</v>
      </c>
    </row>
    <row r="33" spans="2:5" ht="15" customHeight="1" x14ac:dyDescent="0.15">
      <c r="B33" s="644" t="s">
        <v>63</v>
      </c>
      <c r="C33" s="643" t="s">
        <v>99</v>
      </c>
      <c r="D33" s="645">
        <v>1.2438154360178866</v>
      </c>
      <c r="E33" s="645">
        <v>1.2816362769374758</v>
      </c>
    </row>
    <row r="34" spans="2:5" ht="15" customHeight="1" x14ac:dyDescent="0.15">
      <c r="B34" s="644" t="s">
        <v>64</v>
      </c>
      <c r="C34" s="643" t="s">
        <v>100</v>
      </c>
      <c r="D34" s="645">
        <v>1.5991607857057726</v>
      </c>
      <c r="E34" s="645">
        <v>1.731115331007363</v>
      </c>
    </row>
    <row r="35" spans="2:5" ht="15" customHeight="1" x14ac:dyDescent="0.15">
      <c r="B35" s="644" t="s">
        <v>65</v>
      </c>
      <c r="C35" s="643" t="s">
        <v>101</v>
      </c>
      <c r="D35" s="645">
        <v>1.5345169823129212</v>
      </c>
      <c r="E35" s="645">
        <v>1.7301152685690719</v>
      </c>
    </row>
    <row r="36" spans="2:5" ht="15" customHeight="1" x14ac:dyDescent="0.15">
      <c r="B36" s="644" t="s">
        <v>66</v>
      </c>
      <c r="C36" s="643" t="s">
        <v>8</v>
      </c>
      <c r="D36" s="645">
        <v>1.3446827483244062</v>
      </c>
      <c r="E36" s="645">
        <v>1.4485277901546894</v>
      </c>
    </row>
    <row r="37" spans="2:5" ht="15" customHeight="1" x14ac:dyDescent="0.15">
      <c r="B37" s="644" t="s">
        <v>67</v>
      </c>
      <c r="C37" s="643" t="s">
        <v>102</v>
      </c>
      <c r="D37" s="645">
        <v>1.4046188696681312</v>
      </c>
      <c r="E37" s="645">
        <v>1.4798388065994745</v>
      </c>
    </row>
    <row r="38" spans="2:5" ht="15" customHeight="1" x14ac:dyDescent="0.15">
      <c r="B38" s="644" t="s">
        <v>68</v>
      </c>
      <c r="C38" s="643" t="s">
        <v>103</v>
      </c>
      <c r="D38" s="645">
        <v>1.3562203777178947</v>
      </c>
      <c r="E38" s="645">
        <v>1.5996025844346944</v>
      </c>
    </row>
    <row r="39" spans="2:5" ht="15" customHeight="1" x14ac:dyDescent="0.15">
      <c r="B39" s="644" t="s">
        <v>69</v>
      </c>
      <c r="C39" s="643" t="s">
        <v>240</v>
      </c>
      <c r="D39" s="645">
        <v>1.4006645738804042</v>
      </c>
      <c r="E39" s="645">
        <v>1.5643396547536297</v>
      </c>
    </row>
    <row r="40" spans="2:5" ht="15" customHeight="1" x14ac:dyDescent="0.15">
      <c r="B40" s="644" t="s">
        <v>70</v>
      </c>
      <c r="C40" s="643" t="s">
        <v>241</v>
      </c>
      <c r="D40" s="645">
        <v>1.420651442997465</v>
      </c>
      <c r="E40" s="645">
        <v>1.6318519647835017</v>
      </c>
    </row>
    <row r="41" spans="2:5" ht="15" customHeight="1" x14ac:dyDescent="0.15">
      <c r="B41" s="644" t="s">
        <v>71</v>
      </c>
      <c r="C41" s="643" t="s">
        <v>242</v>
      </c>
      <c r="D41" s="645">
        <v>1.4869571204441274</v>
      </c>
      <c r="E41" s="645">
        <v>1.6921570363821972</v>
      </c>
    </row>
    <row r="42" spans="2:5" ht="15" customHeight="1" x14ac:dyDescent="0.15">
      <c r="B42" s="644" t="s">
        <v>72</v>
      </c>
      <c r="C42" s="643" t="s">
        <v>243</v>
      </c>
      <c r="D42" s="645">
        <v>1.7595092992632559</v>
      </c>
      <c r="E42" s="645">
        <v>2.5098770513365003</v>
      </c>
    </row>
    <row r="43" spans="2:5" ht="15" customHeight="1" x14ac:dyDescent="0.15">
      <c r="B43" s="644" t="s">
        <v>73</v>
      </c>
      <c r="C43" s="643" t="s">
        <v>244</v>
      </c>
      <c r="D43" s="645">
        <v>1.4447790230601116</v>
      </c>
      <c r="E43" s="645">
        <v>1.5320681844692263</v>
      </c>
    </row>
  </sheetData>
  <phoneticPr fontId="8"/>
  <conditionalFormatting sqref="D7:D43">
    <cfRule type="top10" dxfId="3" priority="3" bottom="1" rank="5"/>
    <cfRule type="top10" dxfId="2" priority="4" rank="5"/>
  </conditionalFormatting>
  <conditionalFormatting sqref="E7:E43">
    <cfRule type="top10" dxfId="1" priority="1" bottom="1" rank="5"/>
    <cfRule type="top10" dxfId="0" priority="2" rank="5"/>
  </conditionalFormatting>
  <pageMargins left="0.7" right="0.7" top="0.75" bottom="0.75" header="0.3" footer="0.3"/>
  <pageSetup paperSize="9" scale="88"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4">
    <pageSetUpPr fitToPage="1"/>
  </sheetPr>
  <dimension ref="A1:C50"/>
  <sheetViews>
    <sheetView view="pageBreakPreview" zoomScaleNormal="110" zoomScaleSheetLayoutView="100" workbookViewId="0"/>
  </sheetViews>
  <sheetFormatPr defaultColWidth="9" defaultRowHeight="15.75" x14ac:dyDescent="0.15"/>
  <cols>
    <col min="1" max="1" width="1.5" style="11" customWidth="1"/>
    <col min="2" max="2" width="92.625" style="16" customWidth="1"/>
    <col min="3" max="3" width="2.5" style="11" customWidth="1"/>
    <col min="4" max="16384" width="9" style="11"/>
  </cols>
  <sheetData>
    <row r="1" spans="1:3" ht="7.5" customHeight="1" x14ac:dyDescent="0.15">
      <c r="A1" s="9"/>
      <c r="B1" s="10"/>
      <c r="C1" s="9"/>
    </row>
    <row r="2" spans="1:3" ht="27.6" customHeight="1" x14ac:dyDescent="0.15">
      <c r="A2" s="9"/>
      <c r="B2" s="12" t="s">
        <v>229</v>
      </c>
      <c r="C2" s="13"/>
    </row>
    <row r="3" spans="1:3" ht="18.75" customHeight="1" x14ac:dyDescent="0.15">
      <c r="B3" s="14" t="s">
        <v>126</v>
      </c>
      <c r="C3" s="15"/>
    </row>
    <row r="4" spans="1:3" ht="74.099999999999994" customHeight="1" x14ac:dyDescent="0.15">
      <c r="B4" s="16" t="s">
        <v>283</v>
      </c>
      <c r="C4" s="15"/>
    </row>
    <row r="5" spans="1:3" ht="20.25" customHeight="1" x14ac:dyDescent="0.15">
      <c r="B5" s="17" t="s">
        <v>127</v>
      </c>
      <c r="C5" s="15"/>
    </row>
    <row r="6" spans="1:3" ht="49.5" customHeight="1" x14ac:dyDescent="0.15">
      <c r="B6" s="16" t="s">
        <v>284</v>
      </c>
      <c r="C6" s="15"/>
    </row>
    <row r="7" spans="1:3" ht="34.5" customHeight="1" x14ac:dyDescent="0.15">
      <c r="B7" s="16" t="s">
        <v>223</v>
      </c>
      <c r="C7" s="15"/>
    </row>
    <row r="8" spans="1:3" ht="42" customHeight="1" x14ac:dyDescent="0.15">
      <c r="B8" s="16" t="s">
        <v>226</v>
      </c>
      <c r="C8" s="15"/>
    </row>
    <row r="9" spans="1:3" ht="21" customHeight="1" x14ac:dyDescent="0.15">
      <c r="B9" s="284" t="s">
        <v>128</v>
      </c>
      <c r="C9" s="15"/>
    </row>
    <row r="10" spans="1:3" ht="30" customHeight="1" x14ac:dyDescent="0.15">
      <c r="B10" s="16" t="s">
        <v>190</v>
      </c>
      <c r="C10" s="15"/>
    </row>
    <row r="11" spans="1:3" ht="24" customHeight="1" x14ac:dyDescent="0.15">
      <c r="B11" s="16" t="s">
        <v>129</v>
      </c>
      <c r="C11" s="15"/>
    </row>
    <row r="12" spans="1:3" ht="24" customHeight="1" x14ac:dyDescent="0.15">
      <c r="B12" s="16" t="s">
        <v>191</v>
      </c>
      <c r="C12" s="15"/>
    </row>
    <row r="13" spans="1:3" ht="43.5" customHeight="1" x14ac:dyDescent="0.15">
      <c r="B13" s="16" t="s">
        <v>192</v>
      </c>
      <c r="C13" s="15"/>
    </row>
    <row r="14" spans="1:3" ht="24" customHeight="1" x14ac:dyDescent="0.15">
      <c r="B14" s="16" t="s">
        <v>131</v>
      </c>
      <c r="C14" s="15"/>
    </row>
    <row r="15" spans="1:3" ht="45" customHeight="1" x14ac:dyDescent="0.15">
      <c r="B15" s="16" t="s">
        <v>132</v>
      </c>
      <c r="C15" s="15"/>
    </row>
    <row r="16" spans="1:3" ht="42.75" customHeight="1" x14ac:dyDescent="0.15">
      <c r="B16" s="16" t="s">
        <v>130</v>
      </c>
      <c r="C16" s="15"/>
    </row>
    <row r="17" spans="2:3" ht="24" customHeight="1" x14ac:dyDescent="0.15">
      <c r="B17" s="16" t="s">
        <v>145</v>
      </c>
      <c r="C17" s="15"/>
    </row>
    <row r="18" spans="2:3" ht="24" customHeight="1" x14ac:dyDescent="0.15">
      <c r="B18" s="16" t="s">
        <v>193</v>
      </c>
      <c r="C18" s="15"/>
    </row>
    <row r="19" spans="2:3" ht="39.6" customHeight="1" x14ac:dyDescent="0.15">
      <c r="B19" s="18" t="s">
        <v>224</v>
      </c>
      <c r="C19" s="15"/>
    </row>
    <row r="20" spans="2:3" ht="42.6" customHeight="1" x14ac:dyDescent="0.25">
      <c r="B20" s="285" t="s">
        <v>1499</v>
      </c>
      <c r="C20" s="15"/>
    </row>
    <row r="21" spans="2:3" ht="21" customHeight="1" x14ac:dyDescent="0.15">
      <c r="B21" s="18"/>
      <c r="C21" s="15"/>
    </row>
    <row r="22" spans="2:3" ht="21" customHeight="1" x14ac:dyDescent="0.15">
      <c r="B22" s="18"/>
      <c r="C22" s="15"/>
    </row>
    <row r="23" spans="2:3" ht="21" customHeight="1" x14ac:dyDescent="0.15">
      <c r="B23" s="18"/>
      <c r="C23" s="15"/>
    </row>
    <row r="24" spans="2:3" ht="21" customHeight="1" x14ac:dyDescent="0.15">
      <c r="B24" s="18"/>
    </row>
    <row r="25" spans="2:3" ht="21" customHeight="1" x14ac:dyDescent="0.15">
      <c r="B25" s="18"/>
      <c r="C25" s="15"/>
    </row>
    <row r="26" spans="2:3" ht="21" customHeight="1" x14ac:dyDescent="0.15">
      <c r="B26" s="18"/>
      <c r="C26" s="15"/>
    </row>
    <row r="27" spans="2:3" x14ac:dyDescent="0.15">
      <c r="B27" s="18"/>
      <c r="C27" s="15"/>
    </row>
    <row r="28" spans="2:3" x14ac:dyDescent="0.15">
      <c r="B28" s="18"/>
      <c r="C28" s="15"/>
    </row>
    <row r="29" spans="2:3" x14ac:dyDescent="0.15">
      <c r="B29" s="18"/>
      <c r="C29" s="15"/>
    </row>
    <row r="30" spans="2:3" x14ac:dyDescent="0.15">
      <c r="B30" s="18"/>
      <c r="C30" s="15"/>
    </row>
    <row r="31" spans="2:3" x14ac:dyDescent="0.15">
      <c r="B31" s="18"/>
      <c r="C31" s="15"/>
    </row>
    <row r="32" spans="2:3" x14ac:dyDescent="0.15">
      <c r="B32" s="18"/>
      <c r="C32" s="15"/>
    </row>
    <row r="33" spans="2:3" x14ac:dyDescent="0.15">
      <c r="B33" s="18"/>
      <c r="C33" s="15"/>
    </row>
    <row r="34" spans="2:3" x14ac:dyDescent="0.15">
      <c r="B34" s="18"/>
      <c r="C34" s="15"/>
    </row>
    <row r="35" spans="2:3" x14ac:dyDescent="0.15">
      <c r="B35" s="18"/>
      <c r="C35" s="15"/>
    </row>
    <row r="36" spans="2:3" x14ac:dyDescent="0.15">
      <c r="B36" s="18"/>
      <c r="C36" s="15"/>
    </row>
    <row r="37" spans="2:3" x14ac:dyDescent="0.15">
      <c r="B37" s="18"/>
      <c r="C37" s="15"/>
    </row>
    <row r="38" spans="2:3" x14ac:dyDescent="0.15">
      <c r="B38" s="18"/>
      <c r="C38" s="15"/>
    </row>
    <row r="39" spans="2:3" x14ac:dyDescent="0.15">
      <c r="B39" s="18"/>
      <c r="C39" s="15"/>
    </row>
    <row r="40" spans="2:3" x14ac:dyDescent="0.15">
      <c r="B40" s="18"/>
      <c r="C40" s="15"/>
    </row>
    <row r="41" spans="2:3" x14ac:dyDescent="0.15">
      <c r="B41" s="18"/>
      <c r="C41" s="15"/>
    </row>
    <row r="42" spans="2:3" x14ac:dyDescent="0.15">
      <c r="B42" s="18"/>
      <c r="C42" s="15"/>
    </row>
    <row r="43" spans="2:3" x14ac:dyDescent="0.15">
      <c r="B43" s="18"/>
      <c r="C43" s="15"/>
    </row>
    <row r="44" spans="2:3" x14ac:dyDescent="0.15">
      <c r="B44" s="18"/>
      <c r="C44" s="15"/>
    </row>
    <row r="45" spans="2:3" x14ac:dyDescent="0.15">
      <c r="B45" s="18"/>
      <c r="C45" s="15"/>
    </row>
    <row r="46" spans="2:3" x14ac:dyDescent="0.15">
      <c r="B46" s="18"/>
      <c r="C46" s="15"/>
    </row>
    <row r="47" spans="2:3" x14ac:dyDescent="0.15">
      <c r="B47" s="18"/>
      <c r="C47" s="15"/>
    </row>
    <row r="48" spans="2:3" x14ac:dyDescent="0.15">
      <c r="B48" s="18"/>
      <c r="C48" s="15"/>
    </row>
    <row r="49" spans="2:3" x14ac:dyDescent="0.15">
      <c r="B49" s="18"/>
      <c r="C49" s="15"/>
    </row>
    <row r="50" spans="2:3" x14ac:dyDescent="0.15">
      <c r="B50" s="18"/>
      <c r="C50" s="15"/>
    </row>
  </sheetData>
  <phoneticPr fontId="5"/>
  <pageMargins left="0.7" right="0.7" top="0.75" bottom="0.75" header="0.3" footer="0.3"/>
  <pageSetup paperSize="9" scale="94"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rgb="FFFFFFCC"/>
    <pageSetUpPr fitToPage="1"/>
  </sheetPr>
  <dimension ref="A1:P51"/>
  <sheetViews>
    <sheetView zoomScale="90" zoomScaleNormal="90" zoomScaleSheetLayoutView="100" workbookViewId="0">
      <pane xSplit="3" ySplit="6" topLeftCell="D7" activePane="bottomRight" state="frozen"/>
      <selection pane="topRight"/>
      <selection pane="bottomLeft"/>
      <selection pane="bottomRight"/>
    </sheetView>
  </sheetViews>
  <sheetFormatPr defaultColWidth="9" defaultRowHeight="15" x14ac:dyDescent="0.15"/>
  <cols>
    <col min="1" max="1" width="4.375" style="228" customWidth="1"/>
    <col min="2" max="2" width="5.75" style="2" customWidth="1"/>
    <col min="3" max="3" width="25.75" style="2" customWidth="1"/>
    <col min="4" max="7" width="15.875" style="2" customWidth="1"/>
    <col min="8" max="8" width="6.25" style="2" customWidth="1"/>
    <col min="9" max="10" width="14.25" style="2" customWidth="1"/>
    <col min="11" max="11" width="14.25" style="84" customWidth="1"/>
    <col min="12" max="15" width="14.25" style="2" customWidth="1"/>
    <col min="16" max="16384" width="9" style="2"/>
  </cols>
  <sheetData>
    <row r="1" spans="1:16" ht="7.5" customHeight="1" x14ac:dyDescent="0.15">
      <c r="A1" s="282"/>
      <c r="B1" s="1"/>
      <c r="C1" s="1"/>
      <c r="D1" s="1"/>
    </row>
    <row r="2" spans="1:16" ht="19.5" customHeight="1" x14ac:dyDescent="0.15">
      <c r="A2" s="282"/>
      <c r="B2" s="3"/>
      <c r="D2" s="54" t="s">
        <v>124</v>
      </c>
      <c r="E2" s="53"/>
      <c r="F2" s="54" t="s">
        <v>124</v>
      </c>
      <c r="G2" s="53"/>
      <c r="I2" s="726" t="s">
        <v>230</v>
      </c>
      <c r="J2" s="727"/>
      <c r="K2" s="727"/>
      <c r="L2" s="727"/>
      <c r="M2" s="727"/>
      <c r="N2" s="727"/>
      <c r="O2" s="727"/>
    </row>
    <row r="3" spans="1:16" ht="18.600000000000001" customHeight="1" thickBot="1" x14ac:dyDescent="0.2">
      <c r="B3" s="4"/>
      <c r="C3" s="5"/>
      <c r="D3" s="6"/>
      <c r="E3" s="6"/>
      <c r="F3" s="6"/>
      <c r="G3" s="283" t="s">
        <v>162</v>
      </c>
      <c r="I3" s="727"/>
      <c r="J3" s="727"/>
      <c r="K3" s="727"/>
      <c r="L3" s="727"/>
      <c r="M3" s="727"/>
      <c r="N3" s="727"/>
      <c r="O3" s="727"/>
    </row>
    <row r="4" spans="1:16" ht="24" customHeight="1" thickBot="1" x14ac:dyDescent="0.3">
      <c r="B4" s="96"/>
      <c r="C4" s="97"/>
      <c r="D4" s="723" t="s">
        <v>233</v>
      </c>
      <c r="E4" s="724"/>
      <c r="F4" s="725" t="s">
        <v>276</v>
      </c>
      <c r="G4" s="724"/>
      <c r="I4" s="78"/>
      <c r="J4" s="78"/>
      <c r="K4" s="85"/>
      <c r="L4" s="78"/>
      <c r="M4" s="78"/>
      <c r="N4" s="78"/>
      <c r="O4" s="86" t="s">
        <v>160</v>
      </c>
    </row>
    <row r="5" spans="1:16" ht="47.1" customHeight="1" thickBot="1" x14ac:dyDescent="0.2">
      <c r="B5" s="98"/>
      <c r="C5" s="101" t="s">
        <v>252</v>
      </c>
      <c r="D5" s="91" t="s">
        <v>148</v>
      </c>
      <c r="E5" s="92" t="s">
        <v>149</v>
      </c>
      <c r="F5" s="7" t="s">
        <v>148</v>
      </c>
      <c r="G5" s="92" t="s">
        <v>149</v>
      </c>
      <c r="I5" s="150" t="s">
        <v>195</v>
      </c>
      <c r="J5" s="151" t="s">
        <v>196</v>
      </c>
      <c r="K5" s="89" t="s">
        <v>161</v>
      </c>
      <c r="L5" s="151" t="s">
        <v>197</v>
      </c>
      <c r="M5" s="90" t="s">
        <v>194</v>
      </c>
      <c r="N5" s="152" t="s">
        <v>198</v>
      </c>
      <c r="O5" s="152" t="s">
        <v>199</v>
      </c>
    </row>
    <row r="6" spans="1:16" s="88" customFormat="1" ht="18" customHeight="1" thickBot="1" x14ac:dyDescent="0.2">
      <c r="A6" s="87"/>
      <c r="B6" s="99"/>
      <c r="C6" s="100"/>
      <c r="D6" s="93" t="s">
        <v>150</v>
      </c>
      <c r="E6" s="95" t="s">
        <v>151</v>
      </c>
      <c r="F6" s="94" t="s">
        <v>152</v>
      </c>
      <c r="G6" s="95" t="s">
        <v>153</v>
      </c>
      <c r="H6" s="87"/>
    </row>
    <row r="7" spans="1:16" ht="15" customHeight="1" x14ac:dyDescent="0.15">
      <c r="A7" s="228">
        <v>1</v>
      </c>
      <c r="B7" s="386" t="s">
        <v>37</v>
      </c>
      <c r="C7" s="387" t="s">
        <v>235</v>
      </c>
      <c r="D7" s="75"/>
      <c r="E7" s="76">
        <v>11530.7237</v>
      </c>
      <c r="F7" s="75"/>
      <c r="G7" s="76"/>
      <c r="I7" s="82">
        <f>'8波及推計'!R7</f>
        <v>3593.305953017521</v>
      </c>
      <c r="J7" s="395">
        <f>'8波及推計'!T7</f>
        <v>2257.2672807878248</v>
      </c>
      <c r="K7" s="396">
        <f>+I7+J7</f>
        <v>5850.5732338053458</v>
      </c>
      <c r="L7" s="397">
        <f>'8波及推計'!W7</f>
        <v>644.52085464613742</v>
      </c>
      <c r="M7" s="398">
        <f>SUM(I7:J7,L7)</f>
        <v>6495.094088451483</v>
      </c>
      <c r="N7" s="399">
        <f>'8波及推計'!AA7</f>
        <v>3169.6409029844276</v>
      </c>
      <c r="O7" s="399">
        <f>'8波及推計'!AD7</f>
        <v>1641.3951064341431</v>
      </c>
      <c r="P7" s="81"/>
    </row>
    <row r="8" spans="1:16" ht="15" customHeight="1" x14ac:dyDescent="0.15">
      <c r="A8" s="228">
        <v>2</v>
      </c>
      <c r="B8" s="386" t="s">
        <v>38</v>
      </c>
      <c r="C8" s="387" t="s">
        <v>86</v>
      </c>
      <c r="D8" s="75"/>
      <c r="E8" s="76">
        <v>-15.64405</v>
      </c>
      <c r="F8" s="75"/>
      <c r="G8" s="76"/>
      <c r="I8" s="83">
        <f>'8波及推計'!R8</f>
        <v>-9.7609514113663462E-2</v>
      </c>
      <c r="J8" s="400">
        <f>'8波及推計'!T8</f>
        <v>68.110092396576974</v>
      </c>
      <c r="K8" s="401">
        <f t="shared" ref="K8:K44" si="0">+I8+J8</f>
        <v>68.012482882463317</v>
      </c>
      <c r="L8" s="402">
        <f>'8波及推計'!W8</f>
        <v>7.4326148748006959</v>
      </c>
      <c r="M8" s="403">
        <f t="shared" ref="M8:M44" si="1">SUM(I8:J8,L8)</f>
        <v>75.445097757264008</v>
      </c>
      <c r="N8" s="404">
        <f>'8波及推計'!AA8</f>
        <v>42.20776850693214</v>
      </c>
      <c r="O8" s="404">
        <f>'8波及推計'!AD8</f>
        <v>5.4859187607536342</v>
      </c>
    </row>
    <row r="9" spans="1:16" ht="15" customHeight="1" x14ac:dyDescent="0.15">
      <c r="A9" s="228">
        <v>3</v>
      </c>
      <c r="B9" s="386" t="s">
        <v>39</v>
      </c>
      <c r="C9" s="387" t="s">
        <v>87</v>
      </c>
      <c r="D9" s="75"/>
      <c r="E9" s="76">
        <v>86484.663150000008</v>
      </c>
      <c r="F9" s="75"/>
      <c r="G9" s="76"/>
      <c r="I9" s="83">
        <f>'8波及推計'!R9</f>
        <v>23662.477901515358</v>
      </c>
      <c r="J9" s="400">
        <f>'8波及推計'!T9</f>
        <v>4749.0346138779605</v>
      </c>
      <c r="K9" s="401">
        <f t="shared" si="0"/>
        <v>28411.512515393319</v>
      </c>
      <c r="L9" s="402">
        <f>'8波及推計'!W9</f>
        <v>3135.4276051635006</v>
      </c>
      <c r="M9" s="403">
        <f t="shared" si="1"/>
        <v>31546.940120556821</v>
      </c>
      <c r="N9" s="404">
        <f>'8波及推計'!AA9</f>
        <v>10908.645115471842</v>
      </c>
      <c r="O9" s="404">
        <f>'8波及推計'!AD9</f>
        <v>1207.1272535208041</v>
      </c>
    </row>
    <row r="10" spans="1:16" ht="15" customHeight="1" x14ac:dyDescent="0.15">
      <c r="A10" s="228">
        <v>4</v>
      </c>
      <c r="B10" s="386" t="s">
        <v>40</v>
      </c>
      <c r="C10" s="387" t="s">
        <v>88</v>
      </c>
      <c r="D10" s="75"/>
      <c r="E10" s="76">
        <v>12925.475</v>
      </c>
      <c r="F10" s="75"/>
      <c r="G10" s="76"/>
      <c r="I10" s="83">
        <f>'8波及推計'!R10</f>
        <v>1245.4529317516763</v>
      </c>
      <c r="J10" s="400">
        <f>'8波及推計'!T10</f>
        <v>197.81571603904581</v>
      </c>
      <c r="K10" s="401">
        <f t="shared" si="0"/>
        <v>1443.2686477907221</v>
      </c>
      <c r="L10" s="402">
        <f>'8波及推計'!W10</f>
        <v>158.21254919416896</v>
      </c>
      <c r="M10" s="403">
        <f t="shared" si="1"/>
        <v>1601.4811969848911</v>
      </c>
      <c r="N10" s="404">
        <f>'8波及推計'!AA10</f>
        <v>700.5326850777742</v>
      </c>
      <c r="O10" s="404">
        <f>'8波及推計'!AD10</f>
        <v>165.4613870585201</v>
      </c>
    </row>
    <row r="11" spans="1:16" ht="15" customHeight="1" x14ac:dyDescent="0.15">
      <c r="A11" s="228">
        <v>5</v>
      </c>
      <c r="B11" s="386" t="s">
        <v>41</v>
      </c>
      <c r="C11" s="387" t="s">
        <v>89</v>
      </c>
      <c r="D11" s="75"/>
      <c r="E11" s="76">
        <v>1281.3947000000001</v>
      </c>
      <c r="F11" s="75"/>
      <c r="G11" s="76"/>
      <c r="I11" s="83">
        <f>'8波及推計'!R11</f>
        <v>402.70856527616115</v>
      </c>
      <c r="J11" s="400">
        <f>'8波及推計'!T11</f>
        <v>1955.7839425689699</v>
      </c>
      <c r="K11" s="401">
        <f t="shared" si="0"/>
        <v>2358.4925078451311</v>
      </c>
      <c r="L11" s="402">
        <f>'8波及推計'!W11</f>
        <v>246.3136938112288</v>
      </c>
      <c r="M11" s="403">
        <f t="shared" si="1"/>
        <v>2604.8062016563599</v>
      </c>
      <c r="N11" s="404">
        <f>'8波及推計'!AA11</f>
        <v>1023.6885404940354</v>
      </c>
      <c r="O11" s="404">
        <f>'8波及推計'!AD11</f>
        <v>142.53219372079218</v>
      </c>
    </row>
    <row r="12" spans="1:16" ht="15" customHeight="1" x14ac:dyDescent="0.15">
      <c r="A12" s="228">
        <v>6</v>
      </c>
      <c r="B12" s="386" t="s">
        <v>42</v>
      </c>
      <c r="C12" s="387" t="s">
        <v>90</v>
      </c>
      <c r="D12" s="75"/>
      <c r="E12" s="76">
        <v>7379.1398000000008</v>
      </c>
      <c r="F12" s="75"/>
      <c r="G12" s="76"/>
      <c r="I12" s="83">
        <f>'8波及推計'!R12</f>
        <v>1409.0248483088899</v>
      </c>
      <c r="J12" s="400">
        <f>'8波及推計'!T12</f>
        <v>2291.7861562837606</v>
      </c>
      <c r="K12" s="401">
        <f t="shared" si="0"/>
        <v>3700.8110045926505</v>
      </c>
      <c r="L12" s="402">
        <f>'8波及推計'!W12</f>
        <v>362.44551395620806</v>
      </c>
      <c r="M12" s="403">
        <f t="shared" si="1"/>
        <v>4063.2565185488584</v>
      </c>
      <c r="N12" s="404">
        <f>'8波及推計'!AA12</f>
        <v>1492.7771646728031</v>
      </c>
      <c r="O12" s="404">
        <f>'8波及推計'!AD12</f>
        <v>0</v>
      </c>
    </row>
    <row r="13" spans="1:16" ht="15" customHeight="1" x14ac:dyDescent="0.15">
      <c r="A13" s="228">
        <v>7</v>
      </c>
      <c r="B13" s="386" t="s">
        <v>43</v>
      </c>
      <c r="C13" s="387" t="s">
        <v>91</v>
      </c>
      <c r="D13" s="75"/>
      <c r="E13" s="76">
        <v>9604.3870500000012</v>
      </c>
      <c r="F13" s="75"/>
      <c r="G13" s="76"/>
      <c r="I13" s="83">
        <f>'8波及推計'!R13</f>
        <v>4813.0209007897247</v>
      </c>
      <c r="J13" s="400">
        <f>'8波及推計'!T13</f>
        <v>3317.4012243743273</v>
      </c>
      <c r="K13" s="401">
        <f t="shared" si="0"/>
        <v>8130.422125164052</v>
      </c>
      <c r="L13" s="402">
        <f>'8波及推計'!W13</f>
        <v>889.42542873846708</v>
      </c>
      <c r="M13" s="403">
        <f t="shared" si="1"/>
        <v>9019.8475539025185</v>
      </c>
      <c r="N13" s="404">
        <f>'8波及推計'!AA13</f>
        <v>3648.1674756553598</v>
      </c>
      <c r="O13" s="404">
        <f>'8波及推計'!AD13</f>
        <v>17.818631357038566</v>
      </c>
    </row>
    <row r="14" spans="1:16" ht="15" customHeight="1" x14ac:dyDescent="0.15">
      <c r="A14" s="228">
        <v>8</v>
      </c>
      <c r="B14" s="386" t="s">
        <v>44</v>
      </c>
      <c r="C14" s="387" t="s">
        <v>236</v>
      </c>
      <c r="D14" s="75"/>
      <c r="E14" s="76">
        <v>2616.1448500000001</v>
      </c>
      <c r="F14" s="75"/>
      <c r="G14" s="76"/>
      <c r="I14" s="83">
        <f>'8波及推計'!R14</f>
        <v>1021.7069567055136</v>
      </c>
      <c r="J14" s="400">
        <f>'8波及推計'!T14</f>
        <v>2388.0257862698186</v>
      </c>
      <c r="K14" s="401">
        <f t="shared" si="0"/>
        <v>3409.7327429753323</v>
      </c>
      <c r="L14" s="402">
        <f>'8波及推計'!W14</f>
        <v>366.28910607645275</v>
      </c>
      <c r="M14" s="403">
        <f t="shared" si="1"/>
        <v>3776.021849051785</v>
      </c>
      <c r="N14" s="404">
        <f>'8波及推計'!AA14</f>
        <v>1654.9712691416323</v>
      </c>
      <c r="O14" s="404">
        <f>'8波及推計'!AD14</f>
        <v>164.97764526415395</v>
      </c>
    </row>
    <row r="15" spans="1:16" ht="15" customHeight="1" x14ac:dyDescent="0.15">
      <c r="A15" s="228">
        <v>9</v>
      </c>
      <c r="B15" s="386" t="s">
        <v>45</v>
      </c>
      <c r="C15" s="387" t="s">
        <v>237</v>
      </c>
      <c r="D15" s="75"/>
      <c r="E15" s="76">
        <v>275.38335000000001</v>
      </c>
      <c r="F15" s="75"/>
      <c r="G15" s="76"/>
      <c r="I15" s="83">
        <f>'8波及推計'!R15</f>
        <v>101.02863006821219</v>
      </c>
      <c r="J15" s="400">
        <f>'8波及推計'!T15</f>
        <v>426.15442837801214</v>
      </c>
      <c r="K15" s="401">
        <f t="shared" si="0"/>
        <v>527.18305844622432</v>
      </c>
      <c r="L15" s="402">
        <f>'8波及推計'!W15</f>
        <v>56.112800259355829</v>
      </c>
      <c r="M15" s="403">
        <f t="shared" si="1"/>
        <v>583.29585870558014</v>
      </c>
      <c r="N15" s="404">
        <f>'8波及推計'!AA15</f>
        <v>295.4705287320545</v>
      </c>
      <c r="O15" s="404">
        <f>'8波及推計'!AD15</f>
        <v>32.681318975424674</v>
      </c>
    </row>
    <row r="16" spans="1:16" ht="15" customHeight="1" x14ac:dyDescent="0.15">
      <c r="A16" s="228">
        <v>10</v>
      </c>
      <c r="B16" s="386" t="s">
        <v>46</v>
      </c>
      <c r="C16" s="387" t="s">
        <v>92</v>
      </c>
      <c r="D16" s="75"/>
      <c r="E16" s="76">
        <v>-101.36150000000001</v>
      </c>
      <c r="F16" s="75"/>
      <c r="G16" s="76"/>
      <c r="I16" s="83">
        <f>'8波及推計'!R16</f>
        <v>-53.973243880817002</v>
      </c>
      <c r="J16" s="400">
        <f>'8波及推計'!T16</f>
        <v>1554.962819387024</v>
      </c>
      <c r="K16" s="401">
        <f t="shared" si="0"/>
        <v>1500.9895755062068</v>
      </c>
      <c r="L16" s="402">
        <f>'8波及推計'!W16</f>
        <v>164.5501334407663</v>
      </c>
      <c r="M16" s="403">
        <f t="shared" si="1"/>
        <v>1665.5397089469732</v>
      </c>
      <c r="N16" s="404">
        <f>'8波及推計'!AA16</f>
        <v>477.36083557488217</v>
      </c>
      <c r="O16" s="404">
        <f>'8波及推計'!AD16</f>
        <v>21.34837432829401</v>
      </c>
    </row>
    <row r="17" spans="1:15" ht="15" customHeight="1" x14ac:dyDescent="0.15">
      <c r="A17" s="228">
        <v>11</v>
      </c>
      <c r="B17" s="386" t="s">
        <v>47</v>
      </c>
      <c r="C17" s="387" t="s">
        <v>93</v>
      </c>
      <c r="D17" s="75"/>
      <c r="E17" s="76">
        <v>569.63980000000004</v>
      </c>
      <c r="F17" s="75"/>
      <c r="G17" s="76"/>
      <c r="I17" s="83">
        <f>'8波及推計'!R17</f>
        <v>142.17447365035275</v>
      </c>
      <c r="J17" s="400">
        <f>'8波及推計'!T17</f>
        <v>513.41673266498719</v>
      </c>
      <c r="K17" s="401">
        <f t="shared" si="0"/>
        <v>655.59120631533995</v>
      </c>
      <c r="L17" s="402">
        <f>'8波及推計'!W17</f>
        <v>71.266453526710819</v>
      </c>
      <c r="M17" s="403">
        <f t="shared" si="1"/>
        <v>726.85765984205079</v>
      </c>
      <c r="N17" s="404">
        <f>'8波及推計'!AA17</f>
        <v>135.19561107500718</v>
      </c>
      <c r="O17" s="404">
        <f>'8波及推計'!AD17</f>
        <v>0</v>
      </c>
    </row>
    <row r="18" spans="1:15" ht="15" customHeight="1" x14ac:dyDescent="0.15">
      <c r="A18" s="228">
        <v>12</v>
      </c>
      <c r="B18" s="386" t="s">
        <v>48</v>
      </c>
      <c r="C18" s="387" t="s">
        <v>94</v>
      </c>
      <c r="D18" s="75"/>
      <c r="E18" s="76">
        <v>788.15705000000003</v>
      </c>
      <c r="F18" s="75"/>
      <c r="G18" s="76"/>
      <c r="I18" s="83">
        <f>'8波及推計'!R18</f>
        <v>395.06913771836071</v>
      </c>
      <c r="J18" s="400">
        <f>'8波及推計'!T18</f>
        <v>1415.8134970695687</v>
      </c>
      <c r="K18" s="401">
        <f t="shared" si="0"/>
        <v>1810.8826347879294</v>
      </c>
      <c r="L18" s="402">
        <f>'8波及推計'!W18</f>
        <v>196.81796372027262</v>
      </c>
      <c r="M18" s="403">
        <f t="shared" si="1"/>
        <v>2007.7005985082021</v>
      </c>
      <c r="N18" s="404">
        <f>'8波及推計'!AA18</f>
        <v>940.39868585357078</v>
      </c>
      <c r="O18" s="404">
        <f>'8波及推計'!AD18</f>
        <v>130.58692747896893</v>
      </c>
    </row>
    <row r="19" spans="1:15" ht="15" customHeight="1" x14ac:dyDescent="0.15">
      <c r="A19" s="228">
        <v>13</v>
      </c>
      <c r="B19" s="386" t="s">
        <v>49</v>
      </c>
      <c r="C19" s="387" t="s">
        <v>1</v>
      </c>
      <c r="D19" s="75"/>
      <c r="E19" s="76">
        <v>42.094250000000002</v>
      </c>
      <c r="F19" s="75"/>
      <c r="G19" s="76"/>
      <c r="I19" s="83">
        <f>'8波及推計'!R19</f>
        <v>16.158591987606872</v>
      </c>
      <c r="J19" s="400">
        <f>'8波及推計'!T19</f>
        <v>398.42688856292398</v>
      </c>
      <c r="K19" s="401">
        <f t="shared" si="0"/>
        <v>414.58548055053086</v>
      </c>
      <c r="L19" s="402">
        <f>'8波及推計'!W19</f>
        <v>44.707634719302177</v>
      </c>
      <c r="M19" s="403">
        <f t="shared" si="1"/>
        <v>459.29311526983304</v>
      </c>
      <c r="N19" s="404">
        <f>'8波及推計'!AA19</f>
        <v>203.85579638887327</v>
      </c>
      <c r="O19" s="404">
        <f>'8波及推計'!AD19</f>
        <v>16.677511901129179</v>
      </c>
    </row>
    <row r="20" spans="1:15" ht="15" customHeight="1" x14ac:dyDescent="0.15">
      <c r="A20" s="228">
        <v>14</v>
      </c>
      <c r="B20" s="386" t="s">
        <v>50</v>
      </c>
      <c r="C20" s="387" t="s">
        <v>2</v>
      </c>
      <c r="D20" s="75"/>
      <c r="E20" s="76">
        <v>7.6954500000000001</v>
      </c>
      <c r="F20" s="75"/>
      <c r="G20" s="76"/>
      <c r="I20" s="83">
        <f>'8波及推計'!R20</f>
        <v>3.2969679823270188</v>
      </c>
      <c r="J20" s="400">
        <f>'8波及推計'!T20</f>
        <v>353.45196089347945</v>
      </c>
      <c r="K20" s="401">
        <f t="shared" si="0"/>
        <v>356.74892887580648</v>
      </c>
      <c r="L20" s="402">
        <f>'8波及推計'!W20</f>
        <v>37.900511881145853</v>
      </c>
      <c r="M20" s="403">
        <f t="shared" si="1"/>
        <v>394.64944075695234</v>
      </c>
      <c r="N20" s="404">
        <f>'8波及推計'!AA20</f>
        <v>197.30696385356629</v>
      </c>
      <c r="O20" s="404">
        <f>'8波及推計'!AD20</f>
        <v>19.8612851537147</v>
      </c>
    </row>
    <row r="21" spans="1:15" ht="15" customHeight="1" x14ac:dyDescent="0.15">
      <c r="A21" s="228">
        <v>15</v>
      </c>
      <c r="B21" s="386" t="s">
        <v>51</v>
      </c>
      <c r="C21" s="387" t="s">
        <v>3</v>
      </c>
      <c r="D21" s="75"/>
      <c r="E21" s="76">
        <v>231.25035</v>
      </c>
      <c r="F21" s="75"/>
      <c r="G21" s="76"/>
      <c r="I21" s="83">
        <f>'8波及推計'!R21</f>
        <v>53.972160038365892</v>
      </c>
      <c r="J21" s="400">
        <f>'8波及推計'!T21</f>
        <v>262.45622194751843</v>
      </c>
      <c r="K21" s="401">
        <f t="shared" si="0"/>
        <v>316.4283819858843</v>
      </c>
      <c r="L21" s="402">
        <f>'8波及推計'!W21</f>
        <v>30.82156249145293</v>
      </c>
      <c r="M21" s="403">
        <f t="shared" si="1"/>
        <v>347.24994447733724</v>
      </c>
      <c r="N21" s="404">
        <f>'8波及推計'!AA21</f>
        <v>137.56635720778507</v>
      </c>
      <c r="O21" s="404">
        <f>'8波及推計'!AD21</f>
        <v>9.0360355016279392</v>
      </c>
    </row>
    <row r="22" spans="1:15" ht="15" customHeight="1" x14ac:dyDescent="0.15">
      <c r="A22" s="228">
        <v>16</v>
      </c>
      <c r="B22" s="386" t="s">
        <v>52</v>
      </c>
      <c r="C22" s="387" t="s">
        <v>95</v>
      </c>
      <c r="D22" s="75"/>
      <c r="E22" s="76">
        <v>140.53720000000001</v>
      </c>
      <c r="F22" s="75"/>
      <c r="G22" s="76"/>
      <c r="I22" s="83">
        <f>'8波及推計'!R22</f>
        <v>21.220305242211015</v>
      </c>
      <c r="J22" s="400">
        <f>'8波及推計'!T22</f>
        <v>319.83893730401394</v>
      </c>
      <c r="K22" s="401">
        <f t="shared" si="0"/>
        <v>341.05924254622494</v>
      </c>
      <c r="L22" s="402">
        <f>'8波及推計'!W22</f>
        <v>36.514950840883003</v>
      </c>
      <c r="M22" s="403">
        <f t="shared" si="1"/>
        <v>377.57419338710793</v>
      </c>
      <c r="N22" s="404">
        <f>'8波及推計'!AA22</f>
        <v>147.58240066074816</v>
      </c>
      <c r="O22" s="404">
        <f>'8波及推計'!AD22</f>
        <v>12.49369862591535</v>
      </c>
    </row>
    <row r="23" spans="1:15" ht="15" customHeight="1" x14ac:dyDescent="0.15">
      <c r="A23" s="228">
        <v>17</v>
      </c>
      <c r="B23" s="386" t="s">
        <v>53</v>
      </c>
      <c r="C23" s="387" t="s">
        <v>96</v>
      </c>
      <c r="D23" s="75"/>
      <c r="E23" s="76">
        <v>12253.148350000001</v>
      </c>
      <c r="F23" s="75"/>
      <c r="G23" s="76"/>
      <c r="I23" s="83">
        <f>'8波及推計'!R23</f>
        <v>6756.5854144898858</v>
      </c>
      <c r="J23" s="400">
        <f>'8波及推計'!T23</f>
        <v>2059.4588784216648</v>
      </c>
      <c r="K23" s="401">
        <f t="shared" si="0"/>
        <v>8816.0442929115507</v>
      </c>
      <c r="L23" s="402">
        <f>'8波及推計'!W23</f>
        <v>973.34147698173263</v>
      </c>
      <c r="M23" s="403">
        <f t="shared" si="1"/>
        <v>9789.3857698932825</v>
      </c>
      <c r="N23" s="404">
        <f>'8波及推計'!AA23</f>
        <v>3308.9871977844759</v>
      </c>
      <c r="O23" s="404">
        <f>'8波及推計'!AD23</f>
        <v>230.07954207436856</v>
      </c>
    </row>
    <row r="24" spans="1:15" ht="15" customHeight="1" x14ac:dyDescent="0.15">
      <c r="A24" s="228">
        <v>18</v>
      </c>
      <c r="B24" s="386" t="s">
        <v>54</v>
      </c>
      <c r="C24" s="387" t="s">
        <v>116</v>
      </c>
      <c r="D24" s="75"/>
      <c r="E24" s="76">
        <v>11177.725200000001</v>
      </c>
      <c r="F24" s="75"/>
      <c r="G24" s="76"/>
      <c r="I24" s="83">
        <f>'8波及推計'!R24</f>
        <v>532.92290687687421</v>
      </c>
      <c r="J24" s="400">
        <f>'8波及推計'!T24</f>
        <v>17.694529658278611</v>
      </c>
      <c r="K24" s="401">
        <f t="shared" si="0"/>
        <v>550.61743653515282</v>
      </c>
      <c r="L24" s="402">
        <f>'8波及推計'!W24</f>
        <v>60.866466176435289</v>
      </c>
      <c r="M24" s="403">
        <f t="shared" si="1"/>
        <v>611.48390271158814</v>
      </c>
      <c r="N24" s="404">
        <f>'8波及推計'!AA24</f>
        <v>188.26641431249601</v>
      </c>
      <c r="O24" s="404">
        <f>'8波及推計'!AD24</f>
        <v>39.299107321940625</v>
      </c>
    </row>
    <row r="25" spans="1:15" ht="15" customHeight="1" x14ac:dyDescent="0.15">
      <c r="A25" s="228">
        <v>19</v>
      </c>
      <c r="B25" s="386" t="s">
        <v>55</v>
      </c>
      <c r="C25" s="387" t="s">
        <v>238</v>
      </c>
      <c r="D25" s="75"/>
      <c r="E25" s="76">
        <v>30641.191850000003</v>
      </c>
      <c r="F25" s="75"/>
      <c r="G25" s="76"/>
      <c r="I25" s="83">
        <f>'8波及推計'!R25</f>
        <v>18228.962456740344</v>
      </c>
      <c r="J25" s="400">
        <f>'8波及推計'!T25</f>
        <v>8178.2340345541161</v>
      </c>
      <c r="K25" s="401">
        <f t="shared" si="0"/>
        <v>26407.19649129446</v>
      </c>
      <c r="L25" s="402">
        <f>'8波及推計'!W25</f>
        <v>2916.0318822683953</v>
      </c>
      <c r="M25" s="403">
        <f t="shared" si="1"/>
        <v>29323.228373562855</v>
      </c>
      <c r="N25" s="404">
        <f>'8波及推計'!AA25</f>
        <v>6394.5690313097793</v>
      </c>
      <c r="O25" s="404">
        <f>'8波及推計'!AD25</f>
        <v>577.5952737205796</v>
      </c>
    </row>
    <row r="26" spans="1:15" ht="15" customHeight="1" x14ac:dyDescent="0.15">
      <c r="A26" s="228">
        <v>20</v>
      </c>
      <c r="B26" s="386" t="s">
        <v>56</v>
      </c>
      <c r="C26" s="387" t="s">
        <v>4</v>
      </c>
      <c r="D26" s="75"/>
      <c r="E26" s="76">
        <v>7791.6749</v>
      </c>
      <c r="F26" s="75"/>
      <c r="G26" s="76"/>
      <c r="I26" s="83">
        <f>'8波及推計'!R26</f>
        <v>2564.0496248494433</v>
      </c>
      <c r="J26" s="400">
        <f>'8波及推計'!T26</f>
        <v>1722.0135589725328</v>
      </c>
      <c r="K26" s="401">
        <f t="shared" si="0"/>
        <v>4286.0631838219761</v>
      </c>
      <c r="L26" s="402">
        <f>'8波及推計'!W26</f>
        <v>453.46588331162553</v>
      </c>
      <c r="M26" s="403">
        <f t="shared" si="1"/>
        <v>4739.5290671336015</v>
      </c>
      <c r="N26" s="404">
        <f>'8波及推計'!AA26</f>
        <v>2206.5948083679405</v>
      </c>
      <c r="O26" s="404">
        <f>'8波及推計'!AD26</f>
        <v>368.36619907526443</v>
      </c>
    </row>
    <row r="27" spans="1:15" ht="15" customHeight="1" x14ac:dyDescent="0.15">
      <c r="A27" s="228">
        <v>21</v>
      </c>
      <c r="B27" s="386" t="s">
        <v>57</v>
      </c>
      <c r="C27" s="387" t="s">
        <v>97</v>
      </c>
      <c r="D27" s="75"/>
      <c r="E27" s="76">
        <v>0</v>
      </c>
      <c r="F27" s="75"/>
      <c r="G27" s="76"/>
      <c r="I27" s="83">
        <f>'8波及推計'!R27</f>
        <v>0</v>
      </c>
      <c r="J27" s="400">
        <f>'8波及推計'!T27</f>
        <v>6164.1709504075725</v>
      </c>
      <c r="K27" s="401">
        <f t="shared" si="0"/>
        <v>6164.1709504075725</v>
      </c>
      <c r="L27" s="402">
        <f>'8波及推計'!W27</f>
        <v>661.04411473475056</v>
      </c>
      <c r="M27" s="403">
        <f t="shared" si="1"/>
        <v>6825.2150651423235</v>
      </c>
      <c r="N27" s="404">
        <f>'8波及推計'!AA27</f>
        <v>3310.0110982914562</v>
      </c>
      <c r="O27" s="404">
        <f>'8波及推計'!AD27</f>
        <v>524.74999091303005</v>
      </c>
    </row>
    <row r="28" spans="1:15" ht="15" customHeight="1" x14ac:dyDescent="0.15">
      <c r="A28" s="228">
        <v>22</v>
      </c>
      <c r="B28" s="386" t="s">
        <v>58</v>
      </c>
      <c r="C28" s="387" t="s">
        <v>239</v>
      </c>
      <c r="D28" s="75"/>
      <c r="E28" s="76">
        <v>22518.041500000003</v>
      </c>
      <c r="F28" s="75"/>
      <c r="G28" s="76"/>
      <c r="I28" s="83">
        <f>'8波及推計'!R28</f>
        <v>17295.469593959853</v>
      </c>
      <c r="J28" s="400">
        <f>'8波及推計'!T28</f>
        <v>10158.312143950527</v>
      </c>
      <c r="K28" s="401">
        <f t="shared" si="0"/>
        <v>27453.78173791038</v>
      </c>
      <c r="L28" s="402">
        <f>'8波及推計'!W28</f>
        <v>3000.1279070651958</v>
      </c>
      <c r="M28" s="403">
        <f t="shared" si="1"/>
        <v>30453.909644975574</v>
      </c>
      <c r="N28" s="404">
        <f>'8波及推計'!AA28</f>
        <v>12472.042082556574</v>
      </c>
      <c r="O28" s="404">
        <f>'8波及推計'!AD28</f>
        <v>244.43352298186142</v>
      </c>
    </row>
    <row r="29" spans="1:15" ht="15" customHeight="1" x14ac:dyDescent="0.15">
      <c r="A29" s="228">
        <v>23</v>
      </c>
      <c r="B29" s="386" t="s">
        <v>59</v>
      </c>
      <c r="C29" s="387" t="s">
        <v>5</v>
      </c>
      <c r="D29" s="75"/>
      <c r="E29" s="76">
        <v>6723.3483500000002</v>
      </c>
      <c r="F29" s="75"/>
      <c r="G29" s="76"/>
      <c r="I29" s="83">
        <f>'8波及推計'!R29</f>
        <v>5981.034151299833</v>
      </c>
      <c r="J29" s="400">
        <f>'8波及推計'!T29</f>
        <v>2570.4114400814251</v>
      </c>
      <c r="K29" s="401">
        <f t="shared" si="0"/>
        <v>8551.4455913812581</v>
      </c>
      <c r="L29" s="402">
        <f>'8波及推計'!W29</f>
        <v>926.09059624370684</v>
      </c>
      <c r="M29" s="403">
        <f t="shared" si="1"/>
        <v>9477.5361876249644</v>
      </c>
      <c r="N29" s="404">
        <f>'8波及推計'!AA29</f>
        <v>3966.6452039753271</v>
      </c>
      <c r="O29" s="404">
        <f>'8波及推計'!AD29</f>
        <v>195.02636287289542</v>
      </c>
    </row>
    <row r="30" spans="1:15" ht="15" customHeight="1" x14ac:dyDescent="0.15">
      <c r="A30" s="228">
        <v>24</v>
      </c>
      <c r="B30" s="386" t="s">
        <v>60</v>
      </c>
      <c r="C30" s="387" t="s">
        <v>6</v>
      </c>
      <c r="D30" s="75"/>
      <c r="E30" s="76">
        <v>542.67520000000002</v>
      </c>
      <c r="F30" s="75"/>
      <c r="G30" s="76"/>
      <c r="I30" s="83">
        <f>'8波及推計'!R30</f>
        <v>150.24279261116391</v>
      </c>
      <c r="J30" s="400">
        <f>'8波及推計'!T30</f>
        <v>1078.8968141206867</v>
      </c>
      <c r="K30" s="401">
        <f t="shared" si="0"/>
        <v>1229.1396067318506</v>
      </c>
      <c r="L30" s="402">
        <f>'8波及推計'!W30</f>
        <v>130.46289662041735</v>
      </c>
      <c r="M30" s="403">
        <f t="shared" si="1"/>
        <v>1359.6025033522678</v>
      </c>
      <c r="N30" s="404">
        <f>'8波及推計'!AA30</f>
        <v>871.58283705095755</v>
      </c>
      <c r="O30" s="404">
        <f>'8波及推計'!AD30</f>
        <v>100.38612695448386</v>
      </c>
    </row>
    <row r="31" spans="1:15" ht="15" customHeight="1" x14ac:dyDescent="0.15">
      <c r="A31" s="228">
        <v>25</v>
      </c>
      <c r="B31" s="386" t="s">
        <v>61</v>
      </c>
      <c r="C31" s="387" t="s">
        <v>98</v>
      </c>
      <c r="D31" s="75"/>
      <c r="E31" s="76">
        <v>152392.39199999999</v>
      </c>
      <c r="F31" s="75"/>
      <c r="G31" s="76"/>
      <c r="I31" s="83">
        <f>'8波及推計'!R31</f>
        <v>128949.01375895928</v>
      </c>
      <c r="J31" s="400">
        <f>'8波及推計'!T31</f>
        <v>15822.224844372307</v>
      </c>
      <c r="K31" s="401">
        <f t="shared" si="0"/>
        <v>144771.23860333159</v>
      </c>
      <c r="L31" s="402">
        <f>'8波及推計'!W31</f>
        <v>15904.22992086741</v>
      </c>
      <c r="M31" s="403">
        <f t="shared" si="1"/>
        <v>160675.46852419901</v>
      </c>
      <c r="N31" s="404">
        <f>'8波及推計'!AA31</f>
        <v>113501.25388258009</v>
      </c>
      <c r="O31" s="404">
        <f>'8波及推計'!AD31</f>
        <v>15814.888313133053</v>
      </c>
    </row>
    <row r="32" spans="1:15" ht="15" customHeight="1" x14ac:dyDescent="0.15">
      <c r="A32" s="228">
        <v>26</v>
      </c>
      <c r="B32" s="386" t="s">
        <v>62</v>
      </c>
      <c r="C32" s="387" t="s">
        <v>7</v>
      </c>
      <c r="D32" s="75"/>
      <c r="E32" s="76">
        <v>42219.840200000006</v>
      </c>
      <c r="F32" s="75"/>
      <c r="G32" s="76"/>
      <c r="I32" s="83">
        <f>'8波及推計'!R32</f>
        <v>32786.032504066367</v>
      </c>
      <c r="J32" s="400">
        <f>'8波及推計'!T32</f>
        <v>22622.972172969901</v>
      </c>
      <c r="K32" s="401">
        <f t="shared" si="0"/>
        <v>55409.004677036268</v>
      </c>
      <c r="L32" s="402">
        <f>'8波及推計'!W32</f>
        <v>6090.1895055690511</v>
      </c>
      <c r="M32" s="403">
        <f t="shared" si="1"/>
        <v>61499.194182605323</v>
      </c>
      <c r="N32" s="404">
        <f>'8波及推計'!AA32</f>
        <v>38587.686449602414</v>
      </c>
      <c r="O32" s="404">
        <f>'8波及推計'!AD32</f>
        <v>2764.8057503896621</v>
      </c>
    </row>
    <row r="33" spans="1:15" ht="15" customHeight="1" x14ac:dyDescent="0.15">
      <c r="A33" s="228">
        <v>27</v>
      </c>
      <c r="B33" s="386" t="s">
        <v>63</v>
      </c>
      <c r="C33" s="387" t="s">
        <v>99</v>
      </c>
      <c r="D33" s="76"/>
      <c r="E33" s="76">
        <v>201454.76465000003</v>
      </c>
      <c r="F33" s="75"/>
      <c r="G33" s="76"/>
      <c r="I33" s="83">
        <f>'8波及推計'!R33</f>
        <v>185047.82490461291</v>
      </c>
      <c r="J33" s="400">
        <f>'8波及推計'!T33</f>
        <v>23007.237297711545</v>
      </c>
      <c r="K33" s="401">
        <f t="shared" si="0"/>
        <v>208055.06220232445</v>
      </c>
      <c r="L33" s="402">
        <f>'8波及推計'!W33</f>
        <v>22944.858874883528</v>
      </c>
      <c r="M33" s="403">
        <f t="shared" si="1"/>
        <v>230999.92107720798</v>
      </c>
      <c r="N33" s="404">
        <f>'8波及推計'!AA33</f>
        <v>187283.50926626215</v>
      </c>
      <c r="O33" s="404">
        <f>'8波及推計'!AD33</f>
        <v>3301.558363424203</v>
      </c>
    </row>
    <row r="34" spans="1:15" ht="15" customHeight="1" x14ac:dyDescent="0.15">
      <c r="A34" s="228">
        <v>28</v>
      </c>
      <c r="B34" s="386" t="s">
        <v>64</v>
      </c>
      <c r="C34" s="387" t="s">
        <v>100</v>
      </c>
      <c r="D34" s="75"/>
      <c r="E34" s="76">
        <v>35300.602149999999</v>
      </c>
      <c r="F34" s="75"/>
      <c r="G34" s="76"/>
      <c r="I34" s="83">
        <f>'8波及推計'!R34</f>
        <v>26727.847611992005</v>
      </c>
      <c r="J34" s="400">
        <f>'8波及推計'!T34</f>
        <v>20745.786369904625</v>
      </c>
      <c r="K34" s="401">
        <f t="shared" si="0"/>
        <v>47473.63398189663</v>
      </c>
      <c r="L34" s="402">
        <f>'8波及推計'!W34</f>
        <v>5165.0539842753042</v>
      </c>
      <c r="M34" s="403">
        <f t="shared" si="1"/>
        <v>52638.687966171936</v>
      </c>
      <c r="N34" s="404">
        <f>'8波及推計'!AA34</f>
        <v>27124.566942401289</v>
      </c>
      <c r="O34" s="404">
        <f>'8波及推計'!AD34</f>
        <v>3027.5902282711563</v>
      </c>
    </row>
    <row r="35" spans="1:15" ht="15" customHeight="1" x14ac:dyDescent="0.15">
      <c r="A35" s="228">
        <v>29</v>
      </c>
      <c r="B35" s="386" t="s">
        <v>65</v>
      </c>
      <c r="C35" s="387" t="s">
        <v>101</v>
      </c>
      <c r="D35" s="75"/>
      <c r="E35" s="76">
        <v>51008.289600000004</v>
      </c>
      <c r="F35" s="75"/>
      <c r="G35" s="76"/>
      <c r="I35" s="83">
        <f>'8波及推計'!R35</f>
        <v>23218.998656938369</v>
      </c>
      <c r="J35" s="400">
        <f>'8波及推計'!T35</f>
        <v>11457.486151651472</v>
      </c>
      <c r="K35" s="401">
        <f t="shared" si="0"/>
        <v>34676.484808589841</v>
      </c>
      <c r="L35" s="402">
        <f>'8波及推計'!W35</f>
        <v>3766.5729927803309</v>
      </c>
      <c r="M35" s="403">
        <f t="shared" si="1"/>
        <v>38443.057801370174</v>
      </c>
      <c r="N35" s="404">
        <f>'8波及推計'!AA35</f>
        <v>20550.512893438579</v>
      </c>
      <c r="O35" s="404">
        <f>'8波及推計'!AD35</f>
        <v>1440.8865623925144</v>
      </c>
    </row>
    <row r="36" spans="1:15" ht="15" customHeight="1" x14ac:dyDescent="0.15">
      <c r="A36" s="228">
        <v>30</v>
      </c>
      <c r="B36" s="386" t="s">
        <v>66</v>
      </c>
      <c r="C36" s="387" t="s">
        <v>8</v>
      </c>
      <c r="D36" s="75"/>
      <c r="E36" s="76">
        <v>3579.4489500000004</v>
      </c>
      <c r="F36" s="75"/>
      <c r="G36" s="76"/>
      <c r="I36" s="83">
        <f>'8波及推計'!R36</f>
        <v>3579.4489500000004</v>
      </c>
      <c r="J36" s="400">
        <f>'8波及推計'!T36</f>
        <v>235.94725928705566</v>
      </c>
      <c r="K36" s="401">
        <f t="shared" si="0"/>
        <v>3815.3962092870561</v>
      </c>
      <c r="L36" s="402">
        <f>'8波及推計'!W36</f>
        <v>420.95390775652129</v>
      </c>
      <c r="M36" s="403">
        <f t="shared" si="1"/>
        <v>4236.3501170435775</v>
      </c>
      <c r="N36" s="404">
        <f>'8波及推計'!AA36</f>
        <v>3074.2168053450569</v>
      </c>
      <c r="O36" s="404">
        <f>'8波及推計'!AD36</f>
        <v>235.46502623956519</v>
      </c>
    </row>
    <row r="37" spans="1:15" ht="15" customHeight="1" x14ac:dyDescent="0.15">
      <c r="A37" s="228">
        <v>31</v>
      </c>
      <c r="B37" s="386" t="s">
        <v>67</v>
      </c>
      <c r="C37" s="387" t="s">
        <v>102</v>
      </c>
      <c r="D37" s="75"/>
      <c r="E37" s="76">
        <v>30745.9012</v>
      </c>
      <c r="F37" s="75"/>
      <c r="G37" s="76"/>
      <c r="I37" s="83">
        <f>'8波及推計'!R37</f>
        <v>28910.853194208223</v>
      </c>
      <c r="J37" s="400">
        <f>'8波及推計'!T37</f>
        <v>388.76909494023494</v>
      </c>
      <c r="K37" s="401">
        <f t="shared" si="0"/>
        <v>29299.622289148458</v>
      </c>
      <c r="L37" s="402">
        <f>'8波及推計'!W37</f>
        <v>1708.0454830230585</v>
      </c>
      <c r="M37" s="403">
        <f t="shared" si="1"/>
        <v>31007.667772171517</v>
      </c>
      <c r="N37" s="404">
        <f>'8波及推計'!AA37</f>
        <v>19923.409433976733</v>
      </c>
      <c r="O37" s="404">
        <f>'8波及推計'!AD37</f>
        <v>1736.2450196607142</v>
      </c>
    </row>
    <row r="38" spans="1:15" ht="15" customHeight="1" x14ac:dyDescent="0.15">
      <c r="A38" s="228">
        <v>32</v>
      </c>
      <c r="B38" s="386" t="s">
        <v>68</v>
      </c>
      <c r="C38" s="387" t="s">
        <v>103</v>
      </c>
      <c r="D38" s="75"/>
      <c r="E38" s="76">
        <v>48189.31235</v>
      </c>
      <c r="F38" s="75"/>
      <c r="G38" s="76"/>
      <c r="I38" s="83">
        <f>'8波及推計'!R38</f>
        <v>46364.024437418622</v>
      </c>
      <c r="J38" s="400">
        <f>'8波及推計'!T38</f>
        <v>784.30522635613306</v>
      </c>
      <c r="K38" s="401">
        <f t="shared" si="0"/>
        <v>47148.329663774755</v>
      </c>
      <c r="L38" s="402">
        <f>'8波及推計'!W38</f>
        <v>3908.3606128851629</v>
      </c>
      <c r="M38" s="403">
        <f t="shared" si="1"/>
        <v>51056.690276659916</v>
      </c>
      <c r="N38" s="404">
        <f>'8波及推計'!AA38</f>
        <v>30387.632267015197</v>
      </c>
      <c r="O38" s="404">
        <f>'8波及推計'!AD38</f>
        <v>5952.3376552794889</v>
      </c>
    </row>
    <row r="39" spans="1:15" ht="15" customHeight="1" x14ac:dyDescent="0.15">
      <c r="A39" s="228">
        <v>33</v>
      </c>
      <c r="B39" s="386" t="s">
        <v>69</v>
      </c>
      <c r="C39" s="387" t="s">
        <v>240</v>
      </c>
      <c r="D39" s="75"/>
      <c r="E39" s="76">
        <v>8237.4562000000005</v>
      </c>
      <c r="F39" s="75"/>
      <c r="G39" s="76"/>
      <c r="I39" s="83">
        <f>'8波及推計'!R39</f>
        <v>7343.6219303991065</v>
      </c>
      <c r="J39" s="400">
        <f>'8波及推計'!T39</f>
        <v>928.74613401900297</v>
      </c>
      <c r="K39" s="401">
        <f t="shared" si="0"/>
        <v>8272.3680644181095</v>
      </c>
      <c r="L39" s="402">
        <f>'8波及推計'!W39</f>
        <v>564.18642532668434</v>
      </c>
      <c r="M39" s="403">
        <f t="shared" si="1"/>
        <v>8836.5544897447944</v>
      </c>
      <c r="N39" s="404">
        <f>'8波及推計'!AA39</f>
        <v>5480.9727286846619</v>
      </c>
      <c r="O39" s="404">
        <f>'8波及推計'!AD39</f>
        <v>1102.383588940897</v>
      </c>
    </row>
    <row r="40" spans="1:15" ht="15" customHeight="1" x14ac:dyDescent="0.15">
      <c r="A40" s="228">
        <v>34</v>
      </c>
      <c r="B40" s="386" t="s">
        <v>70</v>
      </c>
      <c r="C40" s="387" t="s">
        <v>241</v>
      </c>
      <c r="D40" s="75"/>
      <c r="E40" s="76">
        <v>14190.12075</v>
      </c>
      <c r="F40" s="75"/>
      <c r="G40" s="76"/>
      <c r="I40" s="83">
        <f>'8波及推計'!R40</f>
        <v>11296.3324433002</v>
      </c>
      <c r="J40" s="400">
        <f>'8波及推計'!T40</f>
        <v>47431.454781279557</v>
      </c>
      <c r="K40" s="401">
        <f t="shared" si="0"/>
        <v>58727.787224579755</v>
      </c>
      <c r="L40" s="402">
        <f>'8波及推計'!W40</f>
        <v>6222.3187254954501</v>
      </c>
      <c r="M40" s="403">
        <f t="shared" si="1"/>
        <v>64950.105950075202</v>
      </c>
      <c r="N40" s="404">
        <f>'8波及推計'!AA40</f>
        <v>40860.675730639552</v>
      </c>
      <c r="O40" s="404">
        <f>'8波及推計'!AD40</f>
        <v>7359.5821515277385</v>
      </c>
    </row>
    <row r="41" spans="1:15" ht="15" customHeight="1" x14ac:dyDescent="0.15">
      <c r="A41" s="228">
        <v>35</v>
      </c>
      <c r="B41" s="386" t="s">
        <v>71</v>
      </c>
      <c r="C41" s="387" t="s">
        <v>242</v>
      </c>
      <c r="D41" s="75"/>
      <c r="E41" s="76">
        <v>111027.31365000001</v>
      </c>
      <c r="F41" s="75"/>
      <c r="G41" s="76"/>
      <c r="I41" s="83">
        <f>'8波及推計'!R41</f>
        <v>77534.489444643041</v>
      </c>
      <c r="J41" s="400">
        <f>'8波及推計'!T41</f>
        <v>2132.9985532149149</v>
      </c>
      <c r="K41" s="401">
        <f t="shared" si="0"/>
        <v>79667.487997857956</v>
      </c>
      <c r="L41" s="402">
        <f>'8波及推計'!W41</f>
        <v>8779.6559937272577</v>
      </c>
      <c r="M41" s="403">
        <f t="shared" si="1"/>
        <v>88447.14399158521</v>
      </c>
      <c r="N41" s="404">
        <f>'8波及推計'!AA41</f>
        <v>46879.744137452391</v>
      </c>
      <c r="O41" s="404">
        <f>'8波及推計'!AD41</f>
        <v>15696.865884289437</v>
      </c>
    </row>
    <row r="42" spans="1:15" ht="15" customHeight="1" x14ac:dyDescent="0.15">
      <c r="A42" s="228">
        <v>36</v>
      </c>
      <c r="B42" s="386" t="s">
        <v>72</v>
      </c>
      <c r="C42" s="387" t="s">
        <v>243</v>
      </c>
      <c r="D42" s="126"/>
      <c r="E42" s="127"/>
      <c r="F42" s="126"/>
      <c r="G42" s="127"/>
      <c r="I42" s="83">
        <f>'8波及推計'!R42</f>
        <v>0</v>
      </c>
      <c r="J42" s="400">
        <f>'8波及推計'!T42</f>
        <v>1291.1248660057347</v>
      </c>
      <c r="K42" s="401">
        <f t="shared" si="0"/>
        <v>1291.1248660057347</v>
      </c>
      <c r="L42" s="402">
        <f>'8波及推計'!W42</f>
        <v>129.1695752876642</v>
      </c>
      <c r="M42" s="403">
        <f t="shared" si="1"/>
        <v>1420.2944412933989</v>
      </c>
      <c r="N42" s="404">
        <f>'8波及推計'!AA42</f>
        <v>0</v>
      </c>
      <c r="O42" s="404">
        <f>'8波及推計'!AD42</f>
        <v>0</v>
      </c>
    </row>
    <row r="43" spans="1:15" ht="15" customHeight="1" thickBot="1" x14ac:dyDescent="0.2">
      <c r="A43" s="228">
        <v>37</v>
      </c>
      <c r="B43" s="386" t="s">
        <v>73</v>
      </c>
      <c r="C43" s="387" t="s">
        <v>244</v>
      </c>
      <c r="D43" s="128"/>
      <c r="E43" s="129"/>
      <c r="F43" s="128"/>
      <c r="G43" s="129"/>
      <c r="I43" s="83">
        <f>'8波及推計'!R43</f>
        <v>0</v>
      </c>
      <c r="J43" s="400">
        <f>'8波及推計'!T43</f>
        <v>2324.7708743167432</v>
      </c>
      <c r="K43" s="401">
        <f t="shared" si="0"/>
        <v>2324.7708743167432</v>
      </c>
      <c r="L43" s="402">
        <f>'8波及推計'!W43</f>
        <v>246.79843586637858</v>
      </c>
      <c r="M43" s="403">
        <f t="shared" si="1"/>
        <v>2571.5693101831216</v>
      </c>
      <c r="N43" s="404">
        <f>'8波及推計'!AA43</f>
        <v>1671.5837814377101</v>
      </c>
      <c r="O43" s="404">
        <f>'8波及推計'!AD43</f>
        <v>3.7179907469598783</v>
      </c>
    </row>
    <row r="44" spans="1:15" ht="23.25" customHeight="1" thickBot="1" x14ac:dyDescent="0.2">
      <c r="B44" s="721" t="s">
        <v>9</v>
      </c>
      <c r="C44" s="722"/>
      <c r="D44" s="77">
        <f>SUM(D7:D43)</f>
        <v>0</v>
      </c>
      <c r="E44" s="77">
        <f>SUM(E7:E43)</f>
        <v>923752.92720000015</v>
      </c>
      <c r="F44" s="77">
        <f>SUM(F7:F43)</f>
        <v>0</v>
      </c>
      <c r="G44" s="77">
        <f>SUM(G7:G43)</f>
        <v>0</v>
      </c>
      <c r="I44" s="381">
        <f>'8波及推計'!R44</f>
        <v>660094.30224802287</v>
      </c>
      <c r="J44" s="405">
        <f>'8波及推計'!T44</f>
        <v>203592.76227500185</v>
      </c>
      <c r="K44" s="406">
        <f t="shared" si="0"/>
        <v>863687.06452302472</v>
      </c>
      <c r="L44" s="407">
        <f>'8波及推計'!W44</f>
        <v>91420.585038486941</v>
      </c>
      <c r="M44" s="408">
        <f t="shared" si="1"/>
        <v>955107.6495615117</v>
      </c>
      <c r="N44" s="409">
        <f>'8波及推計'!AA44</f>
        <v>593219.83109383611</v>
      </c>
      <c r="O44" s="409">
        <f>'8波及推計'!AD44</f>
        <v>64303.7459482911</v>
      </c>
    </row>
    <row r="45" spans="1:15" ht="25.5" customHeight="1" x14ac:dyDescent="0.15">
      <c r="B45" s="4"/>
      <c r="C45" s="4"/>
      <c r="D45" s="4"/>
      <c r="E45" s="4"/>
      <c r="F45" s="4"/>
      <c r="G45" s="4"/>
    </row>
    <row r="46" spans="1:15" x14ac:dyDescent="0.15">
      <c r="B46" s="2" t="s">
        <v>10</v>
      </c>
      <c r="C46" s="4"/>
      <c r="D46" s="4"/>
      <c r="E46" s="4"/>
      <c r="F46" s="4"/>
      <c r="G46" s="4"/>
    </row>
    <row r="47" spans="1:15" ht="17.100000000000001" customHeight="1" x14ac:dyDescent="0.15">
      <c r="B47" s="8" t="s">
        <v>12</v>
      </c>
      <c r="C47" s="2" t="s">
        <v>11</v>
      </c>
      <c r="D47" s="4"/>
      <c r="E47" s="4"/>
      <c r="F47" s="4"/>
      <c r="G47" s="4"/>
    </row>
    <row r="48" spans="1:15" ht="17.100000000000001" customHeight="1" x14ac:dyDescent="0.15">
      <c r="B48" s="4"/>
      <c r="C48" s="2" t="s">
        <v>14</v>
      </c>
      <c r="D48" s="4"/>
      <c r="E48" s="4"/>
      <c r="F48" s="4"/>
      <c r="G48" s="4"/>
    </row>
    <row r="49" spans="2:7" ht="17.100000000000001" customHeight="1" x14ac:dyDescent="0.15">
      <c r="B49" s="4"/>
      <c r="C49" s="2" t="s">
        <v>15</v>
      </c>
      <c r="D49" s="4"/>
      <c r="E49" s="4"/>
      <c r="F49" s="4"/>
      <c r="G49" s="4"/>
    </row>
    <row r="50" spans="2:7" ht="17.100000000000001" customHeight="1" x14ac:dyDescent="0.15">
      <c r="B50" s="8" t="s">
        <v>13</v>
      </c>
      <c r="C50" s="2" t="s">
        <v>225</v>
      </c>
      <c r="D50" s="4"/>
      <c r="E50" s="4"/>
      <c r="F50" s="4"/>
      <c r="G50" s="4"/>
    </row>
    <row r="51" spans="2:7" ht="17.100000000000001" customHeight="1" x14ac:dyDescent="0.15">
      <c r="B51" s="4"/>
      <c r="D51" s="4"/>
      <c r="E51" s="4"/>
      <c r="F51" s="4"/>
      <c r="G51" s="4"/>
    </row>
  </sheetData>
  <mergeCells count="4">
    <mergeCell ref="B44:C44"/>
    <mergeCell ref="D4:E4"/>
    <mergeCell ref="F4:G4"/>
    <mergeCell ref="I2:O3"/>
  </mergeCells>
  <phoneticPr fontId="2"/>
  <pageMargins left="0.7" right="0.7" top="0.75" bottom="0.75" header="0.3" footer="0.3"/>
  <pageSetup paperSize="9" scale="49" orientation="landscape" r:id="rId1"/>
  <colBreaks count="1" manualBreakCount="1">
    <brk id="2"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tabColor rgb="FFFFFFCC"/>
    <pageSetUpPr fitToPage="1"/>
  </sheetPr>
  <dimension ref="B2:E24"/>
  <sheetViews>
    <sheetView view="pageBreakPreview" zoomScaleNormal="100" zoomScaleSheetLayoutView="100" workbookViewId="0"/>
  </sheetViews>
  <sheetFormatPr defaultColWidth="9" defaultRowHeight="15.75" x14ac:dyDescent="0.15"/>
  <cols>
    <col min="1" max="1" width="9.625" style="467" customWidth="1"/>
    <col min="2" max="2" width="38.875" style="467" customWidth="1"/>
    <col min="3" max="3" width="22.125" style="467" customWidth="1"/>
    <col min="4" max="4" width="8.875" style="467" customWidth="1"/>
    <col min="5" max="5" width="2.875" style="467" customWidth="1"/>
    <col min="6" max="16384" width="9" style="467"/>
  </cols>
  <sheetData>
    <row r="2" spans="2:5" x14ac:dyDescent="0.25">
      <c r="B2" s="468"/>
      <c r="D2" s="468"/>
      <c r="E2" s="468"/>
    </row>
    <row r="3" spans="2:5" ht="27" customHeight="1" x14ac:dyDescent="0.25">
      <c r="B3" s="469"/>
      <c r="C3" s="470" t="s">
        <v>36</v>
      </c>
      <c r="D3" s="468"/>
      <c r="E3" s="468"/>
    </row>
    <row r="4" spans="2:5" ht="14.25" customHeight="1" x14ac:dyDescent="0.25">
      <c r="B4" s="468"/>
      <c r="D4" s="468"/>
      <c r="E4" s="468"/>
    </row>
    <row r="5" spans="2:5" ht="24" customHeight="1" x14ac:dyDescent="0.25">
      <c r="B5" s="468"/>
      <c r="C5" s="471" t="s">
        <v>285</v>
      </c>
      <c r="D5" s="468"/>
      <c r="E5" s="468"/>
    </row>
    <row r="6" spans="2:5" ht="23.25" customHeight="1" thickBot="1" x14ac:dyDescent="0.3">
      <c r="B6" s="468"/>
      <c r="C6" s="472" t="s">
        <v>124</v>
      </c>
      <c r="D6" s="468"/>
      <c r="E6" s="468"/>
    </row>
    <row r="7" spans="2:5" ht="36.75" customHeight="1" thickBot="1" x14ac:dyDescent="0.3">
      <c r="B7" s="473"/>
      <c r="C7" s="474">
        <v>0.50171196075697044</v>
      </c>
      <c r="D7" s="468"/>
      <c r="E7" s="468"/>
    </row>
    <row r="8" spans="2:5" x14ac:dyDescent="0.25">
      <c r="B8" s="468"/>
      <c r="D8" s="468"/>
      <c r="E8" s="468"/>
    </row>
    <row r="9" spans="2:5" x14ac:dyDescent="0.25">
      <c r="B9" s="468"/>
      <c r="D9" s="475"/>
      <c r="E9" s="468"/>
    </row>
    <row r="10" spans="2:5" ht="22.5" customHeight="1" x14ac:dyDescent="0.25">
      <c r="B10" s="476"/>
      <c r="C10" s="477"/>
      <c r="D10" s="477"/>
    </row>
    <row r="11" spans="2:5" ht="22.5" customHeight="1" x14ac:dyDescent="0.25">
      <c r="C11" s="478"/>
      <c r="D11" s="477"/>
    </row>
    <row r="12" spans="2:5" ht="22.5" customHeight="1" x14ac:dyDescent="0.15">
      <c r="B12" s="479" t="s">
        <v>286</v>
      </c>
      <c r="C12" s="480">
        <f>+C14/C13</f>
        <v>0.50171196075697044</v>
      </c>
    </row>
    <row r="13" spans="2:5" ht="22.5" customHeight="1" x14ac:dyDescent="0.15">
      <c r="B13" s="483" t="s">
        <v>289</v>
      </c>
      <c r="C13" s="481">
        <v>609535</v>
      </c>
    </row>
    <row r="14" spans="2:5" ht="22.5" customHeight="1" x14ac:dyDescent="0.15">
      <c r="B14" s="483" t="s">
        <v>288</v>
      </c>
      <c r="C14" s="481">
        <v>305811</v>
      </c>
    </row>
    <row r="15" spans="2:5" ht="105.6" customHeight="1" x14ac:dyDescent="0.15">
      <c r="B15" s="728" t="s">
        <v>287</v>
      </c>
      <c r="C15" s="729"/>
    </row>
    <row r="16" spans="2:5" ht="22.5" customHeight="1" x14ac:dyDescent="0.15">
      <c r="C16" s="471" t="s">
        <v>125</v>
      </c>
    </row>
    <row r="17" spans="2:3" ht="22.5" customHeight="1" x14ac:dyDescent="0.15">
      <c r="B17" s="476"/>
      <c r="C17" s="482"/>
    </row>
    <row r="18" spans="2:3" ht="22.5" customHeight="1" x14ac:dyDescent="0.15">
      <c r="C18" s="471"/>
    </row>
    <row r="19" spans="2:3" ht="22.5" customHeight="1" x14ac:dyDescent="0.25">
      <c r="B19" s="468"/>
    </row>
    <row r="20" spans="2:3" ht="22.5" customHeight="1" x14ac:dyDescent="0.25">
      <c r="B20" s="468"/>
    </row>
    <row r="21" spans="2:3" ht="22.5" customHeight="1" x14ac:dyDescent="0.15"/>
    <row r="22" spans="2:3" ht="22.5" customHeight="1" x14ac:dyDescent="0.15"/>
    <row r="23" spans="2:3" ht="22.5" customHeight="1" x14ac:dyDescent="0.15"/>
    <row r="24" spans="2:3" ht="22.5" customHeight="1" x14ac:dyDescent="0.15"/>
  </sheetData>
  <mergeCells count="1">
    <mergeCell ref="B15:C15"/>
  </mergeCells>
  <phoneticPr fontId="4"/>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DA0E1-AC5E-47BD-8B94-BE6DD05D6EAC}">
  <sheetPr>
    <tabColor rgb="FFFFC000"/>
    <pageSetUpPr fitToPage="1"/>
  </sheetPr>
  <dimension ref="B2:M45"/>
  <sheetViews>
    <sheetView zoomScaleNormal="100" workbookViewId="0"/>
  </sheetViews>
  <sheetFormatPr defaultColWidth="8.75" defaultRowHeight="21.95" customHeight="1" x14ac:dyDescent="0.25"/>
  <cols>
    <col min="1" max="1" width="3.5" style="103" customWidth="1"/>
    <col min="2" max="2" width="32.875" style="134" customWidth="1"/>
    <col min="3" max="3" width="11.625" style="134" customWidth="1"/>
    <col min="4" max="4" width="17.25" style="131" customWidth="1"/>
    <col min="5" max="5" width="7.25" style="103" customWidth="1"/>
    <col min="6" max="6" width="1.375" style="103" customWidth="1"/>
    <col min="7" max="7" width="28.25" style="103" customWidth="1"/>
    <col min="8" max="8" width="8.75" style="103"/>
    <col min="9" max="9" width="15.125" style="103" customWidth="1"/>
    <col min="10" max="10" width="14.75" style="103" customWidth="1"/>
    <col min="11" max="16384" width="8.75" style="103"/>
  </cols>
  <sheetData>
    <row r="2" spans="2:13" ht="32.450000000000003" customHeight="1" x14ac:dyDescent="0.15">
      <c r="B2" s="730" t="s">
        <v>231</v>
      </c>
      <c r="C2" s="730"/>
      <c r="D2" s="730"/>
      <c r="E2" s="731"/>
      <c r="F2" s="276"/>
    </row>
    <row r="3" spans="2:13" ht="14.1" customHeight="1" x14ac:dyDescent="0.25">
      <c r="E3" s="277"/>
      <c r="F3" s="110"/>
    </row>
    <row r="4" spans="2:13" ht="21.95" customHeight="1" thickBot="1" x14ac:dyDescent="0.3">
      <c r="B4" s="732" t="s">
        <v>175</v>
      </c>
      <c r="C4" s="733"/>
      <c r="D4" s="153">
        <f>SUM('4入力と結果'!D44:G44)</f>
        <v>923752.92720000015</v>
      </c>
      <c r="E4" s="278" t="s">
        <v>210</v>
      </c>
    </row>
    <row r="5" spans="2:13" ht="15" customHeight="1" x14ac:dyDescent="0.25">
      <c r="B5" s="135"/>
      <c r="C5" s="135"/>
      <c r="D5" s="138"/>
      <c r="E5" s="104"/>
      <c r="F5" s="104"/>
      <c r="G5" s="104"/>
      <c r="H5" s="104"/>
      <c r="I5" s="104"/>
      <c r="J5" s="104"/>
      <c r="K5" s="106"/>
      <c r="L5" s="106"/>
      <c r="M5" s="106"/>
    </row>
    <row r="6" spans="2:13" ht="27.95" customHeight="1" x14ac:dyDescent="0.25">
      <c r="B6" s="135" t="s">
        <v>187</v>
      </c>
      <c r="C6" s="135"/>
      <c r="D6" s="138">
        <f>+'8波及推計'!E44+'8波及推計'!O44+SUM('4入力と結果'!F44:G44)</f>
        <v>660094.30224802287</v>
      </c>
      <c r="E6" s="104"/>
      <c r="F6" s="104"/>
      <c r="H6" s="107"/>
      <c r="I6" s="107"/>
      <c r="K6" s="108"/>
      <c r="L6" s="108"/>
      <c r="M6" s="106"/>
    </row>
    <row r="7" spans="2:13" ht="47.45" customHeight="1" x14ac:dyDescent="0.15">
      <c r="B7" s="154" t="s">
        <v>268</v>
      </c>
      <c r="C7" s="154"/>
      <c r="D7" s="155">
        <f>SUM('8波及推計'!L7:M43)</f>
        <v>0</v>
      </c>
      <c r="E7" s="107"/>
      <c r="F7" s="107"/>
      <c r="G7" s="114" t="s">
        <v>269</v>
      </c>
      <c r="I7" s="107"/>
      <c r="K7" s="108"/>
      <c r="M7" s="106"/>
    </row>
    <row r="8" spans="2:13" ht="64.5" customHeight="1" x14ac:dyDescent="0.15">
      <c r="B8" s="154" t="s">
        <v>271</v>
      </c>
      <c r="C8" s="154"/>
      <c r="D8" s="156">
        <f>-(+D6+D7-D10)</f>
        <v>0</v>
      </c>
      <c r="E8" s="108"/>
      <c r="F8" s="108"/>
      <c r="G8" s="114" t="s">
        <v>270</v>
      </c>
      <c r="H8" s="104"/>
      <c r="I8" s="104"/>
      <c r="J8" s="104"/>
      <c r="K8" s="106"/>
      <c r="L8" s="106"/>
      <c r="M8" s="106"/>
    </row>
    <row r="9" spans="2:13" ht="12" customHeight="1" x14ac:dyDescent="0.25">
      <c r="B9" s="135"/>
      <c r="C9" s="135"/>
      <c r="D9" s="138"/>
      <c r="E9" s="104"/>
      <c r="F9" s="104"/>
      <c r="G9" s="109" t="s">
        <v>164</v>
      </c>
      <c r="H9" s="104"/>
      <c r="I9" s="104"/>
      <c r="J9" s="104"/>
      <c r="K9" s="106"/>
      <c r="L9" s="106"/>
      <c r="M9" s="106"/>
    </row>
    <row r="10" spans="2:13" ht="29.1" customHeight="1" thickBot="1" x14ac:dyDescent="0.3">
      <c r="B10" s="135" t="s">
        <v>200</v>
      </c>
      <c r="C10" s="135"/>
      <c r="D10" s="153">
        <f>'8波及推計'!$R$44</f>
        <v>660094.30224802287</v>
      </c>
      <c r="E10" s="157"/>
      <c r="F10" s="104"/>
      <c r="G10" s="105"/>
      <c r="H10" s="104"/>
      <c r="I10" s="104"/>
      <c r="J10" s="104"/>
      <c r="K10" s="106"/>
      <c r="L10" s="106"/>
      <c r="M10" s="106"/>
    </row>
    <row r="11" spans="2:13" ht="21.95" customHeight="1" thickBot="1" x14ac:dyDescent="0.3">
      <c r="B11" s="135" t="s">
        <v>201</v>
      </c>
      <c r="C11" s="135"/>
      <c r="D11" s="158">
        <f>'8波及推計'!$T$44</f>
        <v>203592.76227500185</v>
      </c>
      <c r="E11" s="159"/>
      <c r="F11" s="104"/>
      <c r="G11" s="104"/>
      <c r="H11" s="104"/>
      <c r="I11" s="104"/>
      <c r="J11" s="104"/>
      <c r="K11" s="106"/>
      <c r="L11" s="106"/>
      <c r="M11" s="106"/>
    </row>
    <row r="12" spans="2:13" ht="21.95" customHeight="1" x14ac:dyDescent="0.25">
      <c r="B12" s="135" t="s">
        <v>202</v>
      </c>
      <c r="C12" s="135"/>
      <c r="D12" s="138">
        <f>'8波及推計'!$S$44</f>
        <v>863687.06452302472</v>
      </c>
      <c r="E12" s="104"/>
      <c r="F12" s="104"/>
      <c r="G12" s="104"/>
      <c r="H12" s="104"/>
      <c r="I12" s="104"/>
      <c r="J12" s="104"/>
      <c r="K12" s="106"/>
      <c r="L12" s="106"/>
      <c r="M12" s="106"/>
    </row>
    <row r="13" spans="2:13" ht="10.5" customHeight="1" x14ac:dyDescent="0.25">
      <c r="D13" s="138"/>
      <c r="E13" s="104"/>
      <c r="F13" s="104"/>
      <c r="G13" s="104"/>
      <c r="H13" s="104"/>
      <c r="I13" s="104"/>
      <c r="J13" s="104"/>
      <c r="K13" s="106"/>
      <c r="L13" s="106"/>
      <c r="M13" s="106"/>
    </row>
    <row r="14" spans="2:13" ht="21.95" customHeight="1" x14ac:dyDescent="0.25">
      <c r="B14" s="135" t="s">
        <v>203</v>
      </c>
      <c r="C14" s="135"/>
      <c r="D14" s="138">
        <f>'8波及推計'!$U$44</f>
        <v>205373.19009735415</v>
      </c>
      <c r="E14" s="104"/>
      <c r="F14" s="104"/>
      <c r="G14" s="104"/>
      <c r="H14" s="104"/>
      <c r="I14" s="104"/>
      <c r="J14" s="104"/>
      <c r="K14" s="106"/>
      <c r="L14" s="106"/>
      <c r="M14" s="106"/>
    </row>
    <row r="15" spans="2:13" ht="21.95" customHeight="1" x14ac:dyDescent="0.25">
      <c r="B15" s="135" t="s">
        <v>204</v>
      </c>
      <c r="C15" s="135"/>
      <c r="D15" s="138">
        <f>'8波及推計'!$V$44</f>
        <v>98820.678500687369</v>
      </c>
      <c r="E15" s="104"/>
      <c r="F15" s="104"/>
      <c r="G15" s="104"/>
      <c r="H15" s="104"/>
      <c r="I15" s="104"/>
      <c r="J15" s="104"/>
      <c r="K15" s="106"/>
      <c r="L15" s="106"/>
      <c r="M15" s="106"/>
    </row>
    <row r="16" spans="2:13" ht="21.95" customHeight="1" thickBot="1" x14ac:dyDescent="0.3">
      <c r="B16" s="135" t="s">
        <v>205</v>
      </c>
      <c r="C16" s="135"/>
      <c r="D16" s="153">
        <f>'8波及推計'!$W$44</f>
        <v>91420.585038486941</v>
      </c>
      <c r="E16" s="157"/>
      <c r="F16" s="104"/>
      <c r="G16" s="104"/>
      <c r="H16" s="104"/>
      <c r="I16" s="104"/>
      <c r="J16" s="104"/>
      <c r="K16" s="106"/>
      <c r="L16" s="106"/>
      <c r="M16" s="106"/>
    </row>
    <row r="17" spans="2:13" ht="14.1" customHeight="1" x14ac:dyDescent="0.25">
      <c r="B17" s="135"/>
      <c r="C17" s="135"/>
      <c r="D17" s="139"/>
      <c r="E17" s="104"/>
      <c r="F17" s="104"/>
      <c r="G17" s="104"/>
      <c r="H17" s="104"/>
      <c r="I17" s="104"/>
      <c r="J17" s="104"/>
      <c r="K17" s="106"/>
      <c r="L17" s="106"/>
      <c r="M17" s="106"/>
    </row>
    <row r="18" spans="2:13" ht="24.6" customHeight="1" thickBot="1" x14ac:dyDescent="0.3">
      <c r="B18" s="734" t="s">
        <v>206</v>
      </c>
      <c r="C18" s="733"/>
      <c r="D18" s="160">
        <f>'8波及推計'!$X$44</f>
        <v>955107.64956151159</v>
      </c>
      <c r="E18" s="161"/>
      <c r="F18" s="104"/>
      <c r="G18" s="104"/>
      <c r="H18" s="104"/>
      <c r="I18" s="104"/>
      <c r="J18" s="104"/>
      <c r="K18" s="106"/>
      <c r="L18" s="106"/>
      <c r="M18" s="106"/>
    </row>
    <row r="19" spans="2:13" ht="9.6" customHeight="1" thickTop="1" x14ac:dyDescent="0.25">
      <c r="B19" s="135"/>
      <c r="C19" s="135"/>
      <c r="D19" s="138"/>
      <c r="E19" s="104"/>
      <c r="F19" s="104"/>
      <c r="G19" s="104"/>
      <c r="H19" s="104"/>
      <c r="I19" s="104"/>
      <c r="J19" s="104"/>
      <c r="K19" s="106"/>
      <c r="L19" s="106"/>
      <c r="M19" s="106"/>
    </row>
    <row r="20" spans="2:13" ht="21.95" customHeight="1" x14ac:dyDescent="0.25">
      <c r="B20" s="135" t="s">
        <v>207</v>
      </c>
      <c r="C20" s="135"/>
      <c r="D20" s="162">
        <f>'8波及推計'!$AA$44</f>
        <v>593219.83109383611</v>
      </c>
      <c r="E20" s="104"/>
      <c r="F20" s="104"/>
      <c r="G20" s="104"/>
      <c r="H20" s="104"/>
      <c r="I20" s="104"/>
      <c r="J20" s="104"/>
      <c r="K20" s="106"/>
      <c r="L20" s="106"/>
      <c r="M20" s="106"/>
    </row>
    <row r="21" spans="2:13" ht="8.1" customHeight="1" x14ac:dyDescent="0.25">
      <c r="D21" s="138"/>
      <c r="E21" s="104"/>
      <c r="F21" s="104"/>
      <c r="G21" s="104"/>
      <c r="H21" s="104"/>
      <c r="I21" s="104"/>
      <c r="J21" s="104"/>
      <c r="K21" s="106"/>
      <c r="L21" s="106"/>
      <c r="M21" s="106"/>
    </row>
    <row r="22" spans="2:13" ht="21.95" customHeight="1" x14ac:dyDescent="0.25">
      <c r="B22" s="154" t="s">
        <v>208</v>
      </c>
      <c r="C22" s="154"/>
      <c r="D22" s="138">
        <f>'8波及推計'!$AD$44</f>
        <v>64303.7459482911</v>
      </c>
      <c r="E22" s="279" t="s">
        <v>163</v>
      </c>
      <c r="F22" s="130"/>
      <c r="G22" s="104"/>
      <c r="H22" s="104"/>
      <c r="I22" s="104"/>
      <c r="J22" s="104"/>
      <c r="K22" s="106"/>
      <c r="L22" s="106"/>
      <c r="M22" s="106"/>
    </row>
    <row r="23" spans="2:13" ht="18" customHeight="1" x14ac:dyDescent="0.25">
      <c r="D23" s="139"/>
      <c r="G23" s="104"/>
      <c r="H23" s="104"/>
      <c r="I23" s="104"/>
      <c r="J23" s="104"/>
      <c r="K23" s="106"/>
      <c r="L23" s="106"/>
      <c r="M23" s="106"/>
    </row>
    <row r="24" spans="2:13" s="134" customFormat="1" ht="33" customHeight="1" x14ac:dyDescent="0.15">
      <c r="B24" s="732" t="s">
        <v>209</v>
      </c>
      <c r="C24" s="733"/>
      <c r="D24" s="163">
        <f>+D18/D10</f>
        <v>1.4469260623956133</v>
      </c>
      <c r="G24" s="135"/>
      <c r="H24" s="135"/>
      <c r="I24" s="135"/>
      <c r="J24" s="135"/>
      <c r="K24" s="137"/>
      <c r="L24" s="137"/>
      <c r="M24" s="137"/>
    </row>
    <row r="25" spans="2:13" ht="18" customHeight="1" x14ac:dyDescent="0.15">
      <c r="D25" s="419"/>
      <c r="G25" s="104"/>
      <c r="H25" s="104"/>
      <c r="I25" s="104"/>
      <c r="J25" s="104"/>
      <c r="K25" s="106"/>
      <c r="L25" s="106"/>
      <c r="M25" s="106"/>
    </row>
    <row r="26" spans="2:13" ht="18" customHeight="1" x14ac:dyDescent="0.25">
      <c r="G26" s="104"/>
      <c r="H26" s="104"/>
      <c r="I26" s="104"/>
      <c r="J26" s="104"/>
      <c r="K26" s="106"/>
      <c r="L26" s="106"/>
      <c r="M26" s="106"/>
    </row>
    <row r="27" spans="2:13" ht="21.95" customHeight="1" x14ac:dyDescent="0.25">
      <c r="G27" s="104"/>
      <c r="H27" s="104"/>
      <c r="I27" s="104"/>
      <c r="J27" s="104"/>
      <c r="K27" s="106"/>
      <c r="L27" s="106"/>
      <c r="M27" s="106"/>
    </row>
    <row r="38" spans="2:9" ht="21.95" customHeight="1" x14ac:dyDescent="0.25">
      <c r="E38" s="110"/>
      <c r="F38" s="110"/>
      <c r="I38" s="110"/>
    </row>
    <row r="39" spans="2:9" ht="21.95" customHeight="1" x14ac:dyDescent="0.25">
      <c r="D39" s="132"/>
      <c r="E39" s="111"/>
      <c r="F39" s="111"/>
      <c r="H39" s="111"/>
      <c r="I39" s="111"/>
    </row>
    <row r="40" spans="2:9" ht="21.95" customHeight="1" x14ac:dyDescent="0.25">
      <c r="B40" s="136"/>
      <c r="C40" s="136"/>
      <c r="D40" s="133"/>
      <c r="E40" s="104"/>
      <c r="F40" s="104"/>
      <c r="I40" s="104"/>
    </row>
    <row r="41" spans="2:9" ht="21.95" customHeight="1" x14ac:dyDescent="0.25">
      <c r="B41" s="136"/>
      <c r="C41" s="136"/>
      <c r="D41" s="133"/>
      <c r="E41" s="104"/>
      <c r="F41" s="104"/>
      <c r="H41" s="112"/>
      <c r="I41" s="104"/>
    </row>
    <row r="42" spans="2:9" ht="21.95" customHeight="1" x14ac:dyDescent="0.25">
      <c r="B42" s="136"/>
      <c r="C42" s="136"/>
      <c r="D42" s="133"/>
      <c r="E42" s="104"/>
      <c r="F42" s="104"/>
      <c r="H42" s="112"/>
      <c r="I42" s="104"/>
    </row>
    <row r="43" spans="2:9" ht="21.95" customHeight="1" x14ac:dyDescent="0.25">
      <c r="B43" s="136"/>
      <c r="C43" s="136"/>
      <c r="D43" s="133"/>
      <c r="E43" s="104"/>
      <c r="F43" s="104"/>
      <c r="H43" s="112"/>
      <c r="I43" s="104"/>
    </row>
    <row r="44" spans="2:9" ht="21.95" customHeight="1" x14ac:dyDescent="0.25">
      <c r="H44" s="113"/>
      <c r="I44" s="107"/>
    </row>
    <row r="45" spans="2:9" ht="21.95" customHeight="1" x14ac:dyDescent="0.25">
      <c r="H45" s="109"/>
      <c r="I45" s="107"/>
    </row>
  </sheetData>
  <mergeCells count="4">
    <mergeCell ref="B2:E2"/>
    <mergeCell ref="B24:C24"/>
    <mergeCell ref="B18:C18"/>
    <mergeCell ref="B4:C4"/>
  </mergeCells>
  <phoneticPr fontId="22"/>
  <pageMargins left="0.7" right="0.7" top="0.75" bottom="0.75" header="0.3" footer="0.3"/>
  <pageSetup paperSize="9" scale="73"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60751E-E9B7-4B60-BA8C-40670E0A87FC}">
  <sheetPr>
    <tabColor rgb="FFFFC000"/>
  </sheetPr>
  <dimension ref="A1:BW42"/>
  <sheetViews>
    <sheetView zoomScale="90" zoomScaleNormal="90" workbookViewId="0"/>
  </sheetViews>
  <sheetFormatPr defaultColWidth="8.75" defaultRowHeight="12" x14ac:dyDescent="0.2"/>
  <cols>
    <col min="1" max="1" width="3.875" style="680" customWidth="1"/>
    <col min="2" max="2" width="19.875" style="685" customWidth="1"/>
    <col min="3" max="4" width="12.875" style="685" customWidth="1"/>
    <col min="5" max="5" width="2.125" style="685" customWidth="1"/>
    <col min="6" max="75" width="6.875" style="685" customWidth="1"/>
    <col min="76" max="76" width="2.875" style="685" customWidth="1"/>
    <col min="77" max="16384" width="8.75" style="685"/>
  </cols>
  <sheetData>
    <row r="1" spans="1:75" s="681" customFormat="1" ht="12.75" thickBot="1" x14ac:dyDescent="0.25">
      <c r="A1" s="680"/>
      <c r="F1" s="681">
        <v>1</v>
      </c>
      <c r="G1" s="681">
        <v>1</v>
      </c>
      <c r="H1" s="681">
        <v>2</v>
      </c>
      <c r="I1" s="681">
        <v>2</v>
      </c>
      <c r="J1" s="681">
        <v>3</v>
      </c>
      <c r="K1" s="681">
        <v>3</v>
      </c>
      <c r="L1" s="681">
        <v>4</v>
      </c>
      <c r="M1" s="681">
        <v>4</v>
      </c>
      <c r="N1" s="681">
        <v>5</v>
      </c>
      <c r="O1" s="681">
        <v>5</v>
      </c>
      <c r="P1" s="681">
        <v>6</v>
      </c>
      <c r="Q1" s="681">
        <v>6</v>
      </c>
      <c r="R1" s="681">
        <v>7</v>
      </c>
      <c r="S1" s="681">
        <v>7</v>
      </c>
      <c r="T1" s="681">
        <v>8</v>
      </c>
      <c r="U1" s="681">
        <v>8</v>
      </c>
      <c r="V1" s="681">
        <v>9</v>
      </c>
      <c r="W1" s="681">
        <v>9</v>
      </c>
      <c r="X1" s="681">
        <v>10</v>
      </c>
      <c r="Y1" s="681">
        <v>10</v>
      </c>
      <c r="Z1" s="681">
        <v>11</v>
      </c>
      <c r="AA1" s="681">
        <v>11</v>
      </c>
      <c r="AB1" s="681">
        <v>12</v>
      </c>
      <c r="AC1" s="681">
        <v>12</v>
      </c>
      <c r="AD1" s="681">
        <v>13</v>
      </c>
      <c r="AE1" s="681">
        <v>13</v>
      </c>
      <c r="AF1" s="681">
        <v>14</v>
      </c>
      <c r="AG1" s="681">
        <v>14</v>
      </c>
      <c r="AH1" s="681">
        <v>15</v>
      </c>
      <c r="AI1" s="681">
        <v>15</v>
      </c>
      <c r="AJ1" s="681">
        <v>16</v>
      </c>
      <c r="AK1" s="681">
        <v>16</v>
      </c>
      <c r="AL1" s="681">
        <v>17</v>
      </c>
      <c r="AM1" s="681">
        <v>17</v>
      </c>
      <c r="AN1" s="681">
        <v>18</v>
      </c>
      <c r="AO1" s="681">
        <v>18</v>
      </c>
      <c r="AP1" s="681">
        <v>19</v>
      </c>
      <c r="AQ1" s="681">
        <v>19</v>
      </c>
      <c r="AR1" s="681">
        <v>20</v>
      </c>
      <c r="AS1" s="681">
        <v>20</v>
      </c>
      <c r="AT1" s="681">
        <v>21</v>
      </c>
      <c r="AU1" s="681">
        <v>21</v>
      </c>
      <c r="AV1" s="681">
        <v>22</v>
      </c>
      <c r="AW1" s="681">
        <v>22</v>
      </c>
      <c r="AX1" s="681">
        <v>23</v>
      </c>
      <c r="AY1" s="681">
        <v>23</v>
      </c>
      <c r="AZ1" s="681">
        <v>24</v>
      </c>
      <c r="BA1" s="681">
        <v>24</v>
      </c>
      <c r="BB1" s="681">
        <v>25</v>
      </c>
      <c r="BC1" s="681">
        <v>25</v>
      </c>
      <c r="BD1" s="681">
        <v>26</v>
      </c>
      <c r="BE1" s="681">
        <v>26</v>
      </c>
      <c r="BF1" s="681">
        <v>27</v>
      </c>
      <c r="BG1" s="681">
        <v>27</v>
      </c>
      <c r="BH1" s="681">
        <v>28</v>
      </c>
      <c r="BI1" s="681">
        <v>28</v>
      </c>
      <c r="BJ1" s="681">
        <v>29</v>
      </c>
      <c r="BK1" s="681">
        <v>29</v>
      </c>
      <c r="BL1" s="681">
        <v>30</v>
      </c>
      <c r="BM1" s="681">
        <v>30</v>
      </c>
      <c r="BN1" s="681">
        <v>31</v>
      </c>
      <c r="BO1" s="681">
        <v>31</v>
      </c>
      <c r="BP1" s="681">
        <v>32</v>
      </c>
      <c r="BQ1" s="681">
        <v>32</v>
      </c>
      <c r="BR1" s="681">
        <v>33</v>
      </c>
      <c r="BS1" s="681">
        <v>33</v>
      </c>
      <c r="BT1" s="681">
        <v>34</v>
      </c>
      <c r="BU1" s="681">
        <v>34</v>
      </c>
      <c r="BV1" s="681">
        <v>35</v>
      </c>
      <c r="BW1" s="681">
        <v>35</v>
      </c>
    </row>
    <row r="2" spans="1:75" ht="12.75" thickBot="1" x14ac:dyDescent="0.25">
      <c r="B2" s="682"/>
      <c r="C2" s="683" t="s">
        <v>260</v>
      </c>
      <c r="D2" s="684" t="s">
        <v>1496</v>
      </c>
      <c r="F2" s="686">
        <v>0</v>
      </c>
      <c r="G2" s="687">
        <f>$C3/SUM($C$3:$C$37)*100</f>
        <v>0.44505910355933886</v>
      </c>
      <c r="H2" s="688">
        <f>$C3/SUM($C$3:$C$37)*100</f>
        <v>0.44505910355933886</v>
      </c>
      <c r="I2" s="687">
        <f>$C4/SUM($C$3:$C$37)*100+G$2</f>
        <v>0.45433801998171081</v>
      </c>
      <c r="J2" s="688">
        <f>$C4/SUM($C$3:$C$37)*100+H$2</f>
        <v>0.45433801998171081</v>
      </c>
      <c r="K2" s="687">
        <f>$C5/SUM($C$3:$C$37)*100+I$2</f>
        <v>3.0770106642349253</v>
      </c>
      <c r="L2" s="688">
        <f>$C5/SUM($C$3:$C$37)*100+J$2</f>
        <v>3.0770106642349253</v>
      </c>
      <c r="M2" s="687">
        <f>$C6/SUM($C$3:$C$37)*100+K$2</f>
        <v>3.3633011413873035</v>
      </c>
      <c r="N2" s="688">
        <f>$C6/SUM($C$3:$C$37)*100+L$2</f>
        <v>3.3633011413873035</v>
      </c>
      <c r="O2" s="687">
        <f>$C7/SUM($C$3:$C$37)*100+M$2</f>
        <v>4.1336306603045685</v>
      </c>
      <c r="P2" s="688">
        <f>$C7/SUM($C$3:$C$37)*100+N$2</f>
        <v>4.1336306603045685</v>
      </c>
      <c r="Q2" s="687">
        <f>$C8/SUM($C$3:$C$37)*100+O$2</f>
        <v>5.7854407883140189</v>
      </c>
      <c r="R2" s="688">
        <f>$C8/SUM($C$3:$C$37)*100+P$2</f>
        <v>5.7854407883140189</v>
      </c>
      <c r="S2" s="687">
        <f>$C9/SUM($C$3:$C$37)*100+Q$2</f>
        <v>6.6921761942169491</v>
      </c>
      <c r="T2" s="688">
        <f>$C9/SUM($C$3:$C$37)*100+R$2</f>
        <v>6.6921761942169491</v>
      </c>
      <c r="U2" s="687">
        <f>$C10/SUM($C$3:$C$37)*100+S$2</f>
        <v>8.9399049269107316</v>
      </c>
      <c r="V2" s="688">
        <f>$C10/SUM($C$3:$C$37)*100+T$2</f>
        <v>8.9399049269107316</v>
      </c>
      <c r="W2" s="687">
        <f>$C11/SUM($C$3:$C$37)*100+U$2</f>
        <v>9.6550887889326855</v>
      </c>
      <c r="X2" s="688">
        <f>$C11/SUM($C$3:$C$37)*100+V$2</f>
        <v>9.6550887889326855</v>
      </c>
      <c r="Y2" s="687">
        <f>$C12/SUM($C$3:$C$37)*100+W$2</f>
        <v>13.215571745574261</v>
      </c>
      <c r="Z2" s="688">
        <f>$C12/SUM($C$3:$C$37)*100+X$2</f>
        <v>13.215571745574261</v>
      </c>
      <c r="AA2" s="687">
        <f>$C13/SUM($C$3:$C$37)*100+Y$2</f>
        <v>14.005060006284886</v>
      </c>
      <c r="AB2" s="688">
        <f>$C13/SUM($C$3:$C$37)*100+Z$2</f>
        <v>14.005060006284886</v>
      </c>
      <c r="AC2" s="687">
        <f>$C14/SUM($C$3:$C$37)*100+AA$2</f>
        <v>15.57860078234159</v>
      </c>
      <c r="AD2" s="688">
        <f>$C14/SUM($C$3:$C$37)*100+AB$2</f>
        <v>15.57860078234159</v>
      </c>
      <c r="AE2" s="687">
        <f>$C15/SUM($C$3:$C$37)*100+AC$2</f>
        <v>16.74072452182341</v>
      </c>
      <c r="AF2" s="688">
        <f>$C15/SUM($C$3:$C$37)*100+AD$2</f>
        <v>16.74072452182341</v>
      </c>
      <c r="AG2" s="687">
        <f>$C16/SUM($C$3:$C$37)*100+AE$2</f>
        <v>18.865075718487525</v>
      </c>
      <c r="AH2" s="688">
        <f>$C16/SUM($C$3:$C$37)*100+AF$2</f>
        <v>18.865075718487525</v>
      </c>
      <c r="AI2" s="687">
        <f>$C17/SUM($C$3:$C$37)*100+AG$2</f>
        <v>19.739683832638267</v>
      </c>
      <c r="AJ2" s="688">
        <f>$C17/SUM($C$3:$C$37)*100+AH$2</f>
        <v>19.739683832638267</v>
      </c>
      <c r="AK2" s="687">
        <f>$C18/SUM($C$3:$C$37)*100+AI$2</f>
        <v>20.353223451237088</v>
      </c>
      <c r="AL2" s="688">
        <f>$C18/SUM($C$3:$C$37)*100+AJ$2</f>
        <v>20.353223451237088</v>
      </c>
      <c r="AM2" s="687">
        <f>$C19/SUM($C$3:$C$37)*100+AK$2</f>
        <v>23.729121680797363</v>
      </c>
      <c r="AN2" s="688">
        <f>$C19/SUM($C$3:$C$37)*100+AL$2</f>
        <v>23.729121680797363</v>
      </c>
      <c r="AO2" s="687">
        <f>$C20/SUM($C$3:$C$37)*100+AM$2</f>
        <v>23.875039871358499</v>
      </c>
      <c r="AP2" s="688">
        <f>$C20/SUM($C$3:$C$37)*100+AN$2</f>
        <v>23.875039871358499</v>
      </c>
      <c r="AQ2" s="687">
        <f>$C21/SUM($C$3:$C$37)*100+AO$2</f>
        <v>44.352952916948723</v>
      </c>
      <c r="AR2" s="688">
        <f>$C21/SUM($C$3:$C$37)*100+AP$2</f>
        <v>44.352952916948723</v>
      </c>
      <c r="AS2" s="687">
        <f>$C22/SUM($C$3:$C$37)*100+AQ$2</f>
        <v>45.105351641784402</v>
      </c>
      <c r="AT2" s="688">
        <f>$C22/SUM($C$3:$C$37)*100+AR$2</f>
        <v>45.105351641784402</v>
      </c>
      <c r="AU2" s="687">
        <f>$C23/SUM($C$3:$C$37)*100+AS$2</f>
        <v>49.912511029108899</v>
      </c>
      <c r="AV2" s="688">
        <f>$C23/SUM($C$3:$C$37)*100+AT$2</f>
        <v>49.912511029108899</v>
      </c>
      <c r="AW2" s="687">
        <f>$C24/SUM($C$3:$C$37)*100+AU$2</f>
        <v>51.941752924598056</v>
      </c>
      <c r="AX2" s="688">
        <f>$C24/SUM($C$3:$C$37)*100+AV$2</f>
        <v>51.941752924598056</v>
      </c>
      <c r="AY2" s="687">
        <f>$C25/SUM($C$3:$C$37)*100+AW$2</f>
        <v>52.289882992721409</v>
      </c>
      <c r="AZ2" s="688">
        <f>$C25/SUM($C$3:$C$37)*100+AX$2</f>
        <v>52.289882992721409</v>
      </c>
      <c r="BA2" s="687">
        <f>$C26/SUM($C$3:$C$37)*100+AY$2</f>
        <v>52.780473907363891</v>
      </c>
      <c r="BB2" s="688">
        <f>$C26/SUM($C$3:$C$37)*100+AZ$2</f>
        <v>52.780473907363891</v>
      </c>
      <c r="BC2" s="687">
        <f>$C27/SUM($C$3:$C$37)*100+BA$2</f>
        <v>62.184009073495936</v>
      </c>
      <c r="BD2" s="688">
        <f>$C27/SUM($C$3:$C$37)*100+BB$2</f>
        <v>62.184009073495936</v>
      </c>
      <c r="BE2" s="687">
        <f>$C28/SUM($C$3:$C$37)*100+BC$2</f>
        <v>64.58541574478879</v>
      </c>
      <c r="BF2" s="688">
        <f>$C28/SUM($C$3:$C$37)*100+BD$2</f>
        <v>64.58541574478879</v>
      </c>
      <c r="BG2" s="687">
        <f>$C29/SUM($C$3:$C$37)*100+BE$2</f>
        <v>71.138764843616926</v>
      </c>
      <c r="BH2" s="688">
        <f>$C29/SUM($C$3:$C$37)*100+BF$2</f>
        <v>71.138764843616926</v>
      </c>
      <c r="BI2" s="687">
        <f>$C30/SUM($C$3:$C$37)*100+BG$2</f>
        <v>75.972640912705145</v>
      </c>
      <c r="BJ2" s="688">
        <f>$C30/SUM($C$3:$C$37)*100+BH$2</f>
        <v>75.972640912705145</v>
      </c>
      <c r="BK2" s="687">
        <f>$C31/SUM($C$3:$C$37)*100+BI$2</f>
        <v>79.242764175205039</v>
      </c>
      <c r="BL2" s="688">
        <f>$C31/SUM($C$3:$C$37)*100+BJ$2</f>
        <v>79.242764175205039</v>
      </c>
      <c r="BM2" s="687">
        <f>$C32/SUM($C$3:$C$37)*100+BK$2</f>
        <v>81.225874186494252</v>
      </c>
      <c r="BN2" s="688">
        <f>$C32/SUM($C$3:$C$37)*100+BL$2</f>
        <v>81.225874186494252</v>
      </c>
      <c r="BO2" s="687">
        <f>$C33/SUM($C$3:$C$37)*100+BM$2</f>
        <v>85.711618587546113</v>
      </c>
      <c r="BP2" s="688">
        <f>$C33/SUM($C$3:$C$37)*100+BN$2</f>
        <v>85.711618587546113</v>
      </c>
      <c r="BQ2" s="687">
        <f>$C34/SUM($C$3:$C$37)*100+BO$2</f>
        <v>90.511199489046462</v>
      </c>
      <c r="BR2" s="688">
        <f>$C34/SUM($C$3:$C$37)*100+BP$2</f>
        <v>90.511199489046462</v>
      </c>
      <c r="BS2" s="687">
        <f>$C35/SUM($C$3:$C$37)*100+BQ$2</f>
        <v>90.806732218052943</v>
      </c>
      <c r="BT2" s="688">
        <f>$C35/SUM($C$3:$C$37)*100+BR$2</f>
        <v>90.806732218052943</v>
      </c>
      <c r="BU2" s="687">
        <f>$C36/SUM($C$3:$C$37)*100+BS$2</f>
        <v>96.751148711365317</v>
      </c>
      <c r="BV2" s="688">
        <f>$C36/SUM($C$3:$C$37)*100+BT$2</f>
        <v>96.751148711365317</v>
      </c>
      <c r="BW2" s="689">
        <f>$C37/SUM($C$3:$C$37)*100+BU$2</f>
        <v>99.999999999999972</v>
      </c>
    </row>
    <row r="3" spans="1:75" x14ac:dyDescent="0.2">
      <c r="A3" s="680">
        <v>1</v>
      </c>
      <c r="B3" s="690" t="s">
        <v>235</v>
      </c>
      <c r="C3" s="691">
        <f>'12生産者価格評価表'!BC7</f>
        <v>353563.04800000001</v>
      </c>
      <c r="D3" s="691">
        <f>'4入力と結果'!M7</f>
        <v>6495.094088451483</v>
      </c>
      <c r="F3" s="692">
        <f>$D3</f>
        <v>6495.094088451483</v>
      </c>
      <c r="G3" s="693">
        <f>$D3</f>
        <v>6495.094088451483</v>
      </c>
      <c r="H3" s="694"/>
      <c r="I3" s="694"/>
      <c r="J3" s="694"/>
      <c r="K3" s="694"/>
      <c r="L3" s="694"/>
      <c r="M3" s="694"/>
      <c r="N3" s="694"/>
      <c r="O3" s="694"/>
      <c r="P3" s="694"/>
      <c r="Q3" s="694"/>
      <c r="R3" s="694"/>
      <c r="S3" s="694"/>
      <c r="T3" s="694"/>
      <c r="U3" s="694"/>
      <c r="V3" s="694"/>
      <c r="W3" s="694"/>
      <c r="X3" s="694"/>
      <c r="Y3" s="694"/>
      <c r="Z3" s="694"/>
      <c r="AA3" s="694"/>
      <c r="AB3" s="694"/>
      <c r="AC3" s="694"/>
      <c r="AD3" s="694"/>
      <c r="AE3" s="694"/>
      <c r="AF3" s="694"/>
      <c r="AG3" s="694"/>
      <c r="AH3" s="694"/>
      <c r="AI3" s="694"/>
      <c r="AJ3" s="694"/>
      <c r="AK3" s="694"/>
      <c r="AL3" s="694"/>
      <c r="AM3" s="694"/>
      <c r="AN3" s="694"/>
      <c r="AO3" s="694"/>
      <c r="AP3" s="694"/>
      <c r="AQ3" s="694"/>
      <c r="AR3" s="694"/>
      <c r="AS3" s="694"/>
      <c r="AT3" s="694"/>
      <c r="AU3" s="694"/>
      <c r="AV3" s="694"/>
      <c r="AW3" s="694"/>
      <c r="AX3" s="694"/>
      <c r="AY3" s="694"/>
      <c r="AZ3" s="694"/>
      <c r="BA3" s="694"/>
      <c r="BB3" s="694"/>
      <c r="BC3" s="694"/>
      <c r="BD3" s="694"/>
      <c r="BE3" s="694"/>
      <c r="BF3" s="694"/>
      <c r="BG3" s="694"/>
      <c r="BH3" s="694"/>
      <c r="BI3" s="694"/>
      <c r="BJ3" s="694"/>
      <c r="BK3" s="694"/>
      <c r="BL3" s="694"/>
      <c r="BM3" s="694"/>
      <c r="BN3" s="694"/>
      <c r="BO3" s="694"/>
      <c r="BP3" s="694"/>
      <c r="BQ3" s="694"/>
      <c r="BR3" s="694"/>
      <c r="BS3" s="694"/>
      <c r="BT3" s="694"/>
      <c r="BU3" s="694"/>
      <c r="BV3" s="694"/>
      <c r="BW3" s="695"/>
    </row>
    <row r="4" spans="1:75" x14ac:dyDescent="0.2">
      <c r="A4" s="680">
        <v>2</v>
      </c>
      <c r="B4" s="696" t="s">
        <v>86</v>
      </c>
      <c r="C4" s="697">
        <f>'12生産者価格評価表'!BC8</f>
        <v>7371.3399999999674</v>
      </c>
      <c r="D4" s="697">
        <f>'4入力と結果'!M8</f>
        <v>75.445097757264008</v>
      </c>
      <c r="F4" s="698"/>
      <c r="G4" s="694"/>
      <c r="H4" s="699">
        <f>$D4</f>
        <v>75.445097757264008</v>
      </c>
      <c r="I4" s="700">
        <f>$D4</f>
        <v>75.445097757264008</v>
      </c>
      <c r="J4" s="694"/>
      <c r="K4" s="694"/>
      <c r="L4" s="694"/>
      <c r="M4" s="694"/>
      <c r="N4" s="694"/>
      <c r="O4" s="694"/>
      <c r="P4" s="694"/>
      <c r="Q4" s="694"/>
      <c r="R4" s="694"/>
      <c r="S4" s="694"/>
      <c r="T4" s="694"/>
      <c r="U4" s="694"/>
      <c r="V4" s="694"/>
      <c r="W4" s="694"/>
      <c r="X4" s="694"/>
      <c r="Y4" s="694"/>
      <c r="Z4" s="694"/>
      <c r="AA4" s="694"/>
      <c r="AB4" s="694"/>
      <c r="AC4" s="694"/>
      <c r="AD4" s="694"/>
      <c r="AE4" s="694"/>
      <c r="AF4" s="694"/>
      <c r="AG4" s="694"/>
      <c r="AH4" s="694"/>
      <c r="AI4" s="694"/>
      <c r="AJ4" s="694"/>
      <c r="AK4" s="694"/>
      <c r="AL4" s="694"/>
      <c r="AM4" s="694"/>
      <c r="AN4" s="694"/>
      <c r="AO4" s="694"/>
      <c r="AP4" s="694"/>
      <c r="AQ4" s="694"/>
      <c r="AR4" s="694"/>
      <c r="AS4" s="694"/>
      <c r="AT4" s="694"/>
      <c r="AU4" s="694"/>
      <c r="AV4" s="694"/>
      <c r="AW4" s="694"/>
      <c r="AX4" s="694"/>
      <c r="AY4" s="694"/>
      <c r="AZ4" s="694"/>
      <c r="BA4" s="694"/>
      <c r="BB4" s="694"/>
      <c r="BC4" s="694"/>
      <c r="BD4" s="694"/>
      <c r="BE4" s="694"/>
      <c r="BF4" s="694"/>
      <c r="BG4" s="694"/>
      <c r="BH4" s="694"/>
      <c r="BI4" s="694"/>
      <c r="BJ4" s="694"/>
      <c r="BK4" s="694"/>
      <c r="BL4" s="694"/>
      <c r="BM4" s="694"/>
      <c r="BN4" s="694"/>
      <c r="BO4" s="694"/>
      <c r="BP4" s="694"/>
      <c r="BQ4" s="694"/>
      <c r="BR4" s="694"/>
      <c r="BS4" s="694"/>
      <c r="BT4" s="694"/>
      <c r="BU4" s="694"/>
      <c r="BV4" s="694"/>
      <c r="BW4" s="695"/>
    </row>
    <row r="5" spans="1:75" x14ac:dyDescent="0.2">
      <c r="A5" s="680">
        <v>3</v>
      </c>
      <c r="B5" s="696" t="s">
        <v>87</v>
      </c>
      <c r="C5" s="697">
        <f>'12生産者価格評価表'!BC9</f>
        <v>2083498.858</v>
      </c>
      <c r="D5" s="697">
        <f>'4入力と結果'!M9</f>
        <v>31546.940120556821</v>
      </c>
      <c r="F5" s="698"/>
      <c r="G5" s="694"/>
      <c r="H5" s="694"/>
      <c r="I5" s="694"/>
      <c r="J5" s="699">
        <f>$D5</f>
        <v>31546.940120556821</v>
      </c>
      <c r="K5" s="700">
        <f>$D5</f>
        <v>31546.940120556821</v>
      </c>
      <c r="L5" s="694"/>
      <c r="M5" s="694"/>
      <c r="N5" s="694"/>
      <c r="O5" s="694"/>
      <c r="P5" s="694"/>
      <c r="Q5" s="694"/>
      <c r="R5" s="694"/>
      <c r="S5" s="694"/>
      <c r="T5" s="694"/>
      <c r="U5" s="694"/>
      <c r="V5" s="694"/>
      <c r="W5" s="694"/>
      <c r="X5" s="694"/>
      <c r="Y5" s="694"/>
      <c r="Z5" s="694"/>
      <c r="AA5" s="694"/>
      <c r="AB5" s="694"/>
      <c r="AC5" s="694"/>
      <c r="AD5" s="694"/>
      <c r="AE5" s="694"/>
      <c r="AF5" s="694"/>
      <c r="AG5" s="694"/>
      <c r="AH5" s="694"/>
      <c r="AI5" s="694"/>
      <c r="AJ5" s="694"/>
      <c r="AK5" s="694"/>
      <c r="AL5" s="694"/>
      <c r="AM5" s="694"/>
      <c r="AN5" s="694"/>
      <c r="AO5" s="694"/>
      <c r="AP5" s="694"/>
      <c r="AQ5" s="694"/>
      <c r="AR5" s="694"/>
      <c r="AS5" s="694"/>
      <c r="AT5" s="694"/>
      <c r="AU5" s="694"/>
      <c r="AV5" s="694"/>
      <c r="AW5" s="694"/>
      <c r="AX5" s="694"/>
      <c r="AY5" s="694"/>
      <c r="AZ5" s="694"/>
      <c r="BA5" s="694"/>
      <c r="BB5" s="694"/>
      <c r="BC5" s="694"/>
      <c r="BD5" s="694"/>
      <c r="BE5" s="694"/>
      <c r="BF5" s="694"/>
      <c r="BG5" s="694"/>
      <c r="BH5" s="694"/>
      <c r="BI5" s="694"/>
      <c r="BJ5" s="694"/>
      <c r="BK5" s="694"/>
      <c r="BL5" s="694"/>
      <c r="BM5" s="694"/>
      <c r="BN5" s="694"/>
      <c r="BO5" s="694"/>
      <c r="BP5" s="694"/>
      <c r="BQ5" s="694"/>
      <c r="BR5" s="694"/>
      <c r="BS5" s="694"/>
      <c r="BT5" s="694"/>
      <c r="BU5" s="694"/>
      <c r="BV5" s="694"/>
      <c r="BW5" s="695"/>
    </row>
    <row r="6" spans="1:75" x14ac:dyDescent="0.2">
      <c r="A6" s="680">
        <v>4</v>
      </c>
      <c r="B6" s="696" t="s">
        <v>88</v>
      </c>
      <c r="C6" s="697">
        <f>'12生産者価格評価表'!BC10</f>
        <v>227434.36300000001</v>
      </c>
      <c r="D6" s="697">
        <f>'4入力と結果'!M10</f>
        <v>1601.4811969848911</v>
      </c>
      <c r="F6" s="698"/>
      <c r="G6" s="694"/>
      <c r="H6" s="694"/>
      <c r="I6" s="694"/>
      <c r="J6" s="694"/>
      <c r="K6" s="694"/>
      <c r="L6" s="699">
        <f>$D6</f>
        <v>1601.4811969848911</v>
      </c>
      <c r="M6" s="700">
        <f>$D6</f>
        <v>1601.4811969848911</v>
      </c>
      <c r="N6" s="694"/>
      <c r="O6" s="694"/>
      <c r="P6" s="694"/>
      <c r="Q6" s="694"/>
      <c r="R6" s="694"/>
      <c r="S6" s="694"/>
      <c r="T6" s="694"/>
      <c r="U6" s="694"/>
      <c r="V6" s="694"/>
      <c r="W6" s="694"/>
      <c r="X6" s="694"/>
      <c r="Y6" s="694"/>
      <c r="Z6" s="694"/>
      <c r="AA6" s="694"/>
      <c r="AB6" s="694"/>
      <c r="AC6" s="694"/>
      <c r="AD6" s="694"/>
      <c r="AE6" s="694"/>
      <c r="AF6" s="694"/>
      <c r="AG6" s="694"/>
      <c r="AH6" s="694"/>
      <c r="AI6" s="694"/>
      <c r="AJ6" s="694"/>
      <c r="AK6" s="694"/>
      <c r="AL6" s="694"/>
      <c r="AM6" s="694"/>
      <c r="AN6" s="694"/>
      <c r="AO6" s="694"/>
      <c r="AP6" s="694"/>
      <c r="AQ6" s="694"/>
      <c r="AR6" s="694"/>
      <c r="AS6" s="694"/>
      <c r="AT6" s="694"/>
      <c r="AU6" s="694"/>
      <c r="AV6" s="694"/>
      <c r="AW6" s="694"/>
      <c r="AX6" s="694"/>
      <c r="AY6" s="694"/>
      <c r="AZ6" s="694"/>
      <c r="BA6" s="694"/>
      <c r="BB6" s="694"/>
      <c r="BC6" s="694"/>
      <c r="BD6" s="694"/>
      <c r="BE6" s="694"/>
      <c r="BF6" s="694"/>
      <c r="BG6" s="694"/>
      <c r="BH6" s="694"/>
      <c r="BI6" s="694"/>
      <c r="BJ6" s="694"/>
      <c r="BK6" s="694"/>
      <c r="BL6" s="694"/>
      <c r="BM6" s="694"/>
      <c r="BN6" s="694"/>
      <c r="BO6" s="694"/>
      <c r="BP6" s="694"/>
      <c r="BQ6" s="694"/>
      <c r="BR6" s="694"/>
      <c r="BS6" s="694"/>
      <c r="BT6" s="694"/>
      <c r="BU6" s="694"/>
      <c r="BV6" s="694"/>
      <c r="BW6" s="695"/>
    </row>
    <row r="7" spans="1:75" x14ac:dyDescent="0.2">
      <c r="A7" s="680">
        <v>5</v>
      </c>
      <c r="B7" s="696" t="s">
        <v>89</v>
      </c>
      <c r="C7" s="697">
        <f>'12生産者価格評価表'!BC11</f>
        <v>611963.78300000017</v>
      </c>
      <c r="D7" s="697">
        <f>'4入力と結果'!M11</f>
        <v>2604.8062016563599</v>
      </c>
      <c r="F7" s="698"/>
      <c r="G7" s="694"/>
      <c r="H7" s="694"/>
      <c r="I7" s="694"/>
      <c r="J7" s="694"/>
      <c r="K7" s="694"/>
      <c r="L7" s="694"/>
      <c r="M7" s="694"/>
      <c r="N7" s="699">
        <f>$D7</f>
        <v>2604.8062016563599</v>
      </c>
      <c r="O7" s="700">
        <f>$D7</f>
        <v>2604.8062016563599</v>
      </c>
      <c r="P7" s="694"/>
      <c r="Q7" s="694"/>
      <c r="R7" s="694"/>
      <c r="S7" s="694"/>
      <c r="T7" s="694"/>
      <c r="U7" s="694"/>
      <c r="V7" s="694"/>
      <c r="W7" s="694"/>
      <c r="X7" s="694"/>
      <c r="Y7" s="694"/>
      <c r="Z7" s="694"/>
      <c r="AA7" s="694"/>
      <c r="AB7" s="694"/>
      <c r="AC7" s="694"/>
      <c r="AD7" s="694"/>
      <c r="AE7" s="694"/>
      <c r="AF7" s="694"/>
      <c r="AG7" s="694"/>
      <c r="AH7" s="694"/>
      <c r="AI7" s="694"/>
      <c r="AJ7" s="694"/>
      <c r="AK7" s="694"/>
      <c r="AL7" s="694"/>
      <c r="AM7" s="694"/>
      <c r="AN7" s="694"/>
      <c r="AO7" s="694"/>
      <c r="AP7" s="694"/>
      <c r="AQ7" s="694"/>
      <c r="AR7" s="694"/>
      <c r="AS7" s="694"/>
      <c r="AT7" s="694"/>
      <c r="AU7" s="694"/>
      <c r="AV7" s="694"/>
      <c r="AW7" s="694"/>
      <c r="AX7" s="694"/>
      <c r="AY7" s="694"/>
      <c r="AZ7" s="694"/>
      <c r="BA7" s="694"/>
      <c r="BB7" s="694"/>
      <c r="BC7" s="694"/>
      <c r="BD7" s="694"/>
      <c r="BE7" s="694"/>
      <c r="BF7" s="694"/>
      <c r="BG7" s="694"/>
      <c r="BH7" s="694"/>
      <c r="BI7" s="694"/>
      <c r="BJ7" s="694"/>
      <c r="BK7" s="694"/>
      <c r="BL7" s="694"/>
      <c r="BM7" s="694"/>
      <c r="BN7" s="694"/>
      <c r="BO7" s="694"/>
      <c r="BP7" s="694"/>
      <c r="BQ7" s="694"/>
      <c r="BR7" s="694"/>
      <c r="BS7" s="694"/>
      <c r="BT7" s="694"/>
      <c r="BU7" s="694"/>
      <c r="BV7" s="694"/>
      <c r="BW7" s="695"/>
    </row>
    <row r="8" spans="1:75" x14ac:dyDescent="0.2">
      <c r="A8" s="680">
        <v>6</v>
      </c>
      <c r="B8" s="696" t="s">
        <v>90</v>
      </c>
      <c r="C8" s="697">
        <f>'12生産者価格評価表'!BC12</f>
        <v>1312228.0139999997</v>
      </c>
      <c r="D8" s="697">
        <f>'4入力と結果'!M12</f>
        <v>4063.2565185488584</v>
      </c>
      <c r="F8" s="701"/>
      <c r="G8" s="702"/>
      <c r="H8" s="702"/>
      <c r="I8" s="702"/>
      <c r="J8" s="702"/>
      <c r="K8" s="702"/>
      <c r="L8" s="702"/>
      <c r="M8" s="702"/>
      <c r="N8" s="702"/>
      <c r="O8" s="702"/>
      <c r="P8" s="699">
        <f>$D8</f>
        <v>4063.2565185488584</v>
      </c>
      <c r="Q8" s="700">
        <f>$D8</f>
        <v>4063.2565185488584</v>
      </c>
      <c r="R8" s="702"/>
      <c r="S8" s="702"/>
      <c r="T8" s="702"/>
      <c r="U8" s="702"/>
      <c r="V8" s="702"/>
      <c r="W8" s="702"/>
      <c r="X8" s="702"/>
      <c r="Y8" s="702"/>
      <c r="Z8" s="702"/>
      <c r="AA8" s="702"/>
      <c r="AB8" s="702"/>
      <c r="AC8" s="702"/>
      <c r="AD8" s="702"/>
      <c r="AE8" s="702"/>
      <c r="AF8" s="702"/>
      <c r="AG8" s="702"/>
      <c r="AH8" s="702"/>
      <c r="AI8" s="702"/>
      <c r="AJ8" s="702"/>
      <c r="AK8" s="702"/>
      <c r="AL8" s="702"/>
      <c r="AM8" s="702"/>
      <c r="AN8" s="702"/>
      <c r="AO8" s="702"/>
      <c r="AP8" s="702"/>
      <c r="AQ8" s="702"/>
      <c r="AR8" s="702"/>
      <c r="AS8" s="702"/>
      <c r="AT8" s="702"/>
      <c r="AU8" s="702"/>
      <c r="AV8" s="702"/>
      <c r="AW8" s="702"/>
      <c r="AX8" s="702"/>
      <c r="AY8" s="702"/>
      <c r="AZ8" s="702"/>
      <c r="BA8" s="702"/>
      <c r="BB8" s="702"/>
      <c r="BC8" s="702"/>
      <c r="BD8" s="702"/>
      <c r="BE8" s="702"/>
      <c r="BF8" s="702"/>
      <c r="BG8" s="702"/>
      <c r="BH8" s="702"/>
      <c r="BI8" s="702"/>
      <c r="BJ8" s="702"/>
      <c r="BK8" s="702"/>
      <c r="BL8" s="702"/>
      <c r="BM8" s="702"/>
      <c r="BN8" s="702"/>
      <c r="BO8" s="702"/>
      <c r="BP8" s="702"/>
      <c r="BQ8" s="702"/>
      <c r="BR8" s="702"/>
      <c r="BS8" s="702"/>
      <c r="BT8" s="702"/>
      <c r="BU8" s="702"/>
      <c r="BV8" s="702"/>
      <c r="BW8" s="703"/>
    </row>
    <row r="9" spans="1:75" x14ac:dyDescent="0.2">
      <c r="A9" s="680">
        <v>7</v>
      </c>
      <c r="B9" s="696" t="s">
        <v>91</v>
      </c>
      <c r="C9" s="704">
        <f>'12生産者価格評価表'!BC13</f>
        <v>720327.10100000002</v>
      </c>
      <c r="D9" s="704">
        <f>'4入力と結果'!M13</f>
        <v>9019.8475539025185</v>
      </c>
      <c r="F9" s="701"/>
      <c r="G9" s="702"/>
      <c r="H9" s="702"/>
      <c r="I9" s="702"/>
      <c r="J9" s="702"/>
      <c r="K9" s="702"/>
      <c r="L9" s="702"/>
      <c r="M9" s="702"/>
      <c r="N9" s="702"/>
      <c r="O9" s="702"/>
      <c r="P9" s="702"/>
      <c r="Q9" s="702"/>
      <c r="R9" s="699">
        <f>$D9</f>
        <v>9019.8475539025185</v>
      </c>
      <c r="S9" s="700">
        <f>$D9</f>
        <v>9019.8475539025185</v>
      </c>
      <c r="T9" s="702"/>
      <c r="U9" s="702"/>
      <c r="V9" s="702"/>
      <c r="W9" s="702"/>
      <c r="X9" s="702"/>
      <c r="Y9" s="702"/>
      <c r="Z9" s="702"/>
      <c r="AA9" s="702"/>
      <c r="AB9" s="702"/>
      <c r="AC9" s="702"/>
      <c r="AD9" s="702"/>
      <c r="AE9" s="702"/>
      <c r="AF9" s="702"/>
      <c r="AG9" s="702"/>
      <c r="AH9" s="702"/>
      <c r="AI9" s="702"/>
      <c r="AJ9" s="702"/>
      <c r="AK9" s="702"/>
      <c r="AL9" s="702"/>
      <c r="AM9" s="702"/>
      <c r="AN9" s="702"/>
      <c r="AO9" s="702"/>
      <c r="AP9" s="702"/>
      <c r="AQ9" s="702"/>
      <c r="AR9" s="702"/>
      <c r="AS9" s="702"/>
      <c r="AT9" s="702"/>
      <c r="AU9" s="702"/>
      <c r="AV9" s="702"/>
      <c r="AW9" s="702"/>
      <c r="AX9" s="702"/>
      <c r="AY9" s="702"/>
      <c r="AZ9" s="702"/>
      <c r="BA9" s="702"/>
      <c r="BB9" s="702"/>
      <c r="BC9" s="702"/>
      <c r="BD9" s="702"/>
      <c r="BE9" s="702"/>
      <c r="BF9" s="702"/>
      <c r="BG9" s="702"/>
      <c r="BH9" s="702"/>
      <c r="BI9" s="702"/>
      <c r="BJ9" s="702"/>
      <c r="BK9" s="702"/>
      <c r="BL9" s="702"/>
      <c r="BM9" s="702"/>
      <c r="BN9" s="702"/>
      <c r="BO9" s="702"/>
      <c r="BP9" s="702"/>
      <c r="BQ9" s="702"/>
      <c r="BR9" s="702"/>
      <c r="BS9" s="702"/>
      <c r="BT9" s="702"/>
      <c r="BU9" s="702"/>
      <c r="BV9" s="702"/>
      <c r="BW9" s="703"/>
    </row>
    <row r="10" spans="1:75" x14ac:dyDescent="0.2">
      <c r="A10" s="680">
        <v>8</v>
      </c>
      <c r="B10" s="696" t="s">
        <v>236</v>
      </c>
      <c r="C10" s="704">
        <f>'12生産者価格評価表'!BC14</f>
        <v>1785636.594</v>
      </c>
      <c r="D10" s="704">
        <f>'4入力と結果'!M14</f>
        <v>3776.021849051785</v>
      </c>
      <c r="F10" s="701"/>
      <c r="G10" s="702"/>
      <c r="H10" s="702"/>
      <c r="I10" s="702"/>
      <c r="J10" s="702"/>
      <c r="K10" s="702"/>
      <c r="L10" s="702"/>
      <c r="M10" s="702"/>
      <c r="N10" s="702"/>
      <c r="O10" s="702"/>
      <c r="P10" s="702"/>
      <c r="Q10" s="702"/>
      <c r="R10" s="702"/>
      <c r="S10" s="702"/>
      <c r="T10" s="699">
        <f>$D10</f>
        <v>3776.021849051785</v>
      </c>
      <c r="U10" s="700">
        <f>$D10</f>
        <v>3776.021849051785</v>
      </c>
      <c r="V10" s="702"/>
      <c r="W10" s="702"/>
      <c r="X10" s="702"/>
      <c r="Y10" s="702"/>
      <c r="Z10" s="702"/>
      <c r="AA10" s="702"/>
      <c r="AB10" s="702"/>
      <c r="AC10" s="702"/>
      <c r="AD10" s="702"/>
      <c r="AE10" s="702"/>
      <c r="AF10" s="702"/>
      <c r="AG10" s="702"/>
      <c r="AH10" s="702"/>
      <c r="AI10" s="702"/>
      <c r="AJ10" s="702"/>
      <c r="AK10" s="702"/>
      <c r="AL10" s="702"/>
      <c r="AM10" s="702"/>
      <c r="AN10" s="702"/>
      <c r="AO10" s="702"/>
      <c r="AP10" s="702"/>
      <c r="AQ10" s="702"/>
      <c r="AR10" s="702"/>
      <c r="AS10" s="702"/>
      <c r="AT10" s="702"/>
      <c r="AU10" s="702"/>
      <c r="AV10" s="702"/>
      <c r="AW10" s="702"/>
      <c r="AX10" s="702"/>
      <c r="AY10" s="702"/>
      <c r="AZ10" s="702"/>
      <c r="BA10" s="702"/>
      <c r="BB10" s="702"/>
      <c r="BC10" s="702"/>
      <c r="BD10" s="702"/>
      <c r="BE10" s="702"/>
      <c r="BF10" s="702"/>
      <c r="BG10" s="702"/>
      <c r="BH10" s="702"/>
      <c r="BI10" s="702"/>
      <c r="BJ10" s="702"/>
      <c r="BK10" s="702"/>
      <c r="BL10" s="702"/>
      <c r="BM10" s="702"/>
      <c r="BN10" s="702"/>
      <c r="BO10" s="702"/>
      <c r="BP10" s="702"/>
      <c r="BQ10" s="702"/>
      <c r="BR10" s="702"/>
      <c r="BS10" s="702"/>
      <c r="BT10" s="702"/>
      <c r="BU10" s="702"/>
      <c r="BV10" s="702"/>
      <c r="BW10" s="703"/>
    </row>
    <row r="11" spans="1:75" x14ac:dyDescent="0.2">
      <c r="A11" s="680">
        <v>9</v>
      </c>
      <c r="B11" s="696" t="s">
        <v>237</v>
      </c>
      <c r="C11" s="704">
        <f>'12生産者価格評価表'!BC15</f>
        <v>568155.06999999995</v>
      </c>
      <c r="D11" s="704">
        <f>'4入力と結果'!M15</f>
        <v>583.29585870558014</v>
      </c>
      <c r="F11" s="701"/>
      <c r="G11" s="702"/>
      <c r="H11" s="702"/>
      <c r="I11" s="702"/>
      <c r="J11" s="702"/>
      <c r="K11" s="702"/>
      <c r="L11" s="702"/>
      <c r="M11" s="702"/>
      <c r="N11" s="702"/>
      <c r="O11" s="702"/>
      <c r="P11" s="702"/>
      <c r="Q11" s="702"/>
      <c r="R11" s="702"/>
      <c r="S11" s="702"/>
      <c r="T11" s="702"/>
      <c r="U11" s="702"/>
      <c r="V11" s="699">
        <f>$D11</f>
        <v>583.29585870558014</v>
      </c>
      <c r="W11" s="700">
        <f>$D11</f>
        <v>583.29585870558014</v>
      </c>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2"/>
      <c r="AY11" s="702"/>
      <c r="AZ11" s="702"/>
      <c r="BA11" s="702"/>
      <c r="BB11" s="702"/>
      <c r="BC11" s="702"/>
      <c r="BD11" s="702"/>
      <c r="BE11" s="702"/>
      <c r="BF11" s="702"/>
      <c r="BG11" s="702"/>
      <c r="BH11" s="702"/>
      <c r="BI11" s="702"/>
      <c r="BJ11" s="702"/>
      <c r="BK11" s="702"/>
      <c r="BL11" s="702"/>
      <c r="BM11" s="702"/>
      <c r="BN11" s="702"/>
      <c r="BO11" s="702"/>
      <c r="BP11" s="702"/>
      <c r="BQ11" s="702"/>
      <c r="BR11" s="702"/>
      <c r="BS11" s="702"/>
      <c r="BT11" s="702"/>
      <c r="BU11" s="702"/>
      <c r="BV11" s="702"/>
      <c r="BW11" s="703"/>
    </row>
    <row r="12" spans="1:75" x14ac:dyDescent="0.2">
      <c r="A12" s="680">
        <v>10</v>
      </c>
      <c r="B12" s="696" t="s">
        <v>92</v>
      </c>
      <c r="C12" s="704">
        <f>'12生産者価格評価表'!BC16</f>
        <v>2828512.43</v>
      </c>
      <c r="D12" s="704">
        <f>'4入力と結果'!M16</f>
        <v>1665.5397089469732</v>
      </c>
      <c r="F12" s="701"/>
      <c r="G12" s="702"/>
      <c r="H12" s="702"/>
      <c r="I12" s="702"/>
      <c r="J12" s="702"/>
      <c r="K12" s="702"/>
      <c r="L12" s="702"/>
      <c r="M12" s="702"/>
      <c r="N12" s="702"/>
      <c r="O12" s="702"/>
      <c r="P12" s="702"/>
      <c r="Q12" s="702"/>
      <c r="R12" s="702"/>
      <c r="S12" s="702"/>
      <c r="T12" s="702"/>
      <c r="U12" s="702"/>
      <c r="V12" s="702"/>
      <c r="W12" s="702"/>
      <c r="X12" s="699">
        <f>$D12</f>
        <v>1665.5397089469732</v>
      </c>
      <c r="Y12" s="700">
        <f>$D12</f>
        <v>1665.5397089469732</v>
      </c>
      <c r="Z12" s="702"/>
      <c r="AA12" s="702"/>
      <c r="AB12" s="702"/>
      <c r="AC12" s="702"/>
      <c r="AD12" s="702"/>
      <c r="AE12" s="702"/>
      <c r="AF12" s="702"/>
      <c r="AG12" s="702"/>
      <c r="AH12" s="702"/>
      <c r="AI12" s="702"/>
      <c r="AJ12" s="702"/>
      <c r="AK12" s="702"/>
      <c r="AL12" s="702"/>
      <c r="AM12" s="702"/>
      <c r="AN12" s="702"/>
      <c r="AO12" s="702"/>
      <c r="AP12" s="702"/>
      <c r="AQ12" s="702"/>
      <c r="AR12" s="702"/>
      <c r="AS12" s="702"/>
      <c r="AT12" s="702"/>
      <c r="AU12" s="702"/>
      <c r="AV12" s="702"/>
      <c r="AW12" s="702"/>
      <c r="AX12" s="702"/>
      <c r="AY12" s="702"/>
      <c r="AZ12" s="702"/>
      <c r="BA12" s="702"/>
      <c r="BB12" s="702"/>
      <c r="BC12" s="702"/>
      <c r="BD12" s="702"/>
      <c r="BE12" s="702"/>
      <c r="BF12" s="702"/>
      <c r="BG12" s="702"/>
      <c r="BH12" s="702"/>
      <c r="BI12" s="702"/>
      <c r="BJ12" s="702"/>
      <c r="BK12" s="702"/>
      <c r="BL12" s="702"/>
      <c r="BM12" s="702"/>
      <c r="BN12" s="702"/>
      <c r="BO12" s="702"/>
      <c r="BP12" s="702"/>
      <c r="BQ12" s="702"/>
      <c r="BR12" s="702"/>
      <c r="BS12" s="702"/>
      <c r="BT12" s="702"/>
      <c r="BU12" s="702"/>
      <c r="BV12" s="702"/>
      <c r="BW12" s="703"/>
    </row>
    <row r="13" spans="1:75" x14ac:dyDescent="0.2">
      <c r="A13" s="680">
        <v>11</v>
      </c>
      <c r="B13" s="696" t="s">
        <v>93</v>
      </c>
      <c r="C13" s="704">
        <f>'12生産者価格評価表'!BC17</f>
        <v>627183.83600000024</v>
      </c>
      <c r="D13" s="704">
        <f>'4入力と結果'!M17</f>
        <v>726.85765984205079</v>
      </c>
      <c r="F13" s="701"/>
      <c r="G13" s="702"/>
      <c r="H13" s="702"/>
      <c r="I13" s="702"/>
      <c r="J13" s="702"/>
      <c r="K13" s="702"/>
      <c r="L13" s="702"/>
      <c r="M13" s="702"/>
      <c r="N13" s="702"/>
      <c r="O13" s="702"/>
      <c r="P13" s="702"/>
      <c r="Q13" s="702"/>
      <c r="R13" s="702"/>
      <c r="S13" s="702"/>
      <c r="T13" s="702"/>
      <c r="U13" s="702"/>
      <c r="V13" s="702"/>
      <c r="W13" s="702"/>
      <c r="X13" s="702"/>
      <c r="Y13" s="702"/>
      <c r="Z13" s="699">
        <f>$D13</f>
        <v>726.85765984205079</v>
      </c>
      <c r="AA13" s="700">
        <f>$D13</f>
        <v>726.85765984205079</v>
      </c>
      <c r="AB13" s="702"/>
      <c r="AC13" s="702"/>
      <c r="AD13" s="702"/>
      <c r="AE13" s="702"/>
      <c r="AF13" s="702"/>
      <c r="AG13" s="702"/>
      <c r="AH13" s="702"/>
      <c r="AI13" s="702"/>
      <c r="AJ13" s="702"/>
      <c r="AK13" s="702"/>
      <c r="AL13" s="702"/>
      <c r="AM13" s="702"/>
      <c r="AN13" s="702"/>
      <c r="AO13" s="702"/>
      <c r="AP13" s="702"/>
      <c r="AQ13" s="702"/>
      <c r="AR13" s="702"/>
      <c r="AS13" s="702"/>
      <c r="AT13" s="702"/>
      <c r="AU13" s="702"/>
      <c r="AV13" s="702"/>
      <c r="AW13" s="702"/>
      <c r="AX13" s="702"/>
      <c r="AY13" s="702"/>
      <c r="AZ13" s="702"/>
      <c r="BA13" s="702"/>
      <c r="BB13" s="702"/>
      <c r="BC13" s="702"/>
      <c r="BD13" s="702"/>
      <c r="BE13" s="702"/>
      <c r="BF13" s="702"/>
      <c r="BG13" s="702"/>
      <c r="BH13" s="702"/>
      <c r="BI13" s="702"/>
      <c r="BJ13" s="702"/>
      <c r="BK13" s="702"/>
      <c r="BL13" s="702"/>
      <c r="BM13" s="702"/>
      <c r="BN13" s="702"/>
      <c r="BO13" s="702"/>
      <c r="BP13" s="702"/>
      <c r="BQ13" s="702"/>
      <c r="BR13" s="702"/>
      <c r="BS13" s="702"/>
      <c r="BT13" s="702"/>
      <c r="BU13" s="702"/>
      <c r="BV13" s="702"/>
      <c r="BW13" s="703"/>
    </row>
    <row r="14" spans="1:75" x14ac:dyDescent="0.2">
      <c r="A14" s="680">
        <v>12</v>
      </c>
      <c r="B14" s="696" t="s">
        <v>94</v>
      </c>
      <c r="C14" s="704">
        <f>'12生産者価格評価表'!BC18</f>
        <v>1250049.4169999999</v>
      </c>
      <c r="D14" s="704">
        <f>'4入力と結果'!M18</f>
        <v>2007.7005985082021</v>
      </c>
      <c r="F14" s="701"/>
      <c r="G14" s="702"/>
      <c r="H14" s="702"/>
      <c r="I14" s="702"/>
      <c r="J14" s="702"/>
      <c r="K14" s="702"/>
      <c r="L14" s="702"/>
      <c r="M14" s="702"/>
      <c r="N14" s="702"/>
      <c r="O14" s="702"/>
      <c r="P14" s="702"/>
      <c r="Q14" s="702"/>
      <c r="R14" s="702"/>
      <c r="S14" s="702"/>
      <c r="T14" s="702"/>
      <c r="U14" s="702"/>
      <c r="V14" s="702"/>
      <c r="W14" s="702"/>
      <c r="X14" s="702"/>
      <c r="Y14" s="702"/>
      <c r="Z14" s="702"/>
      <c r="AA14" s="702"/>
      <c r="AB14" s="699">
        <f>$D14</f>
        <v>2007.7005985082021</v>
      </c>
      <c r="AC14" s="700">
        <f>$D14</f>
        <v>2007.7005985082021</v>
      </c>
      <c r="AD14" s="702"/>
      <c r="AE14" s="702"/>
      <c r="AF14" s="702"/>
      <c r="AG14" s="702"/>
      <c r="AH14" s="702"/>
      <c r="AI14" s="702"/>
      <c r="AJ14" s="702"/>
      <c r="AK14" s="702"/>
      <c r="AL14" s="702"/>
      <c r="AM14" s="702"/>
      <c r="AN14" s="702"/>
      <c r="AO14" s="702"/>
      <c r="AP14" s="702"/>
      <c r="AQ14" s="702"/>
      <c r="AR14" s="702"/>
      <c r="AS14" s="702"/>
      <c r="AT14" s="702"/>
      <c r="AU14" s="702"/>
      <c r="AV14" s="702"/>
      <c r="AW14" s="702"/>
      <c r="AX14" s="702"/>
      <c r="AY14" s="702"/>
      <c r="AZ14" s="702"/>
      <c r="BA14" s="702"/>
      <c r="BB14" s="702"/>
      <c r="BC14" s="702"/>
      <c r="BD14" s="702"/>
      <c r="BE14" s="702"/>
      <c r="BF14" s="702"/>
      <c r="BG14" s="702"/>
      <c r="BH14" s="702"/>
      <c r="BI14" s="702"/>
      <c r="BJ14" s="702"/>
      <c r="BK14" s="702"/>
      <c r="BL14" s="702"/>
      <c r="BM14" s="702"/>
      <c r="BN14" s="702"/>
      <c r="BO14" s="702"/>
      <c r="BP14" s="702"/>
      <c r="BQ14" s="702"/>
      <c r="BR14" s="702"/>
      <c r="BS14" s="702"/>
      <c r="BT14" s="702"/>
      <c r="BU14" s="702"/>
      <c r="BV14" s="702"/>
      <c r="BW14" s="703"/>
    </row>
    <row r="15" spans="1:75" x14ac:dyDescent="0.2">
      <c r="A15" s="680">
        <v>13</v>
      </c>
      <c r="B15" s="696" t="s">
        <v>1</v>
      </c>
      <c r="C15" s="704">
        <f>'12生産者価格評価表'!BC19</f>
        <v>923212.23899999983</v>
      </c>
      <c r="D15" s="704">
        <f>'4入力と結果'!M19</f>
        <v>459.29311526983304</v>
      </c>
      <c r="F15" s="701"/>
      <c r="G15" s="702"/>
      <c r="H15" s="702"/>
      <c r="I15" s="702"/>
      <c r="J15" s="702"/>
      <c r="K15" s="702"/>
      <c r="L15" s="702"/>
      <c r="M15" s="702"/>
      <c r="N15" s="702"/>
      <c r="O15" s="702"/>
      <c r="P15" s="702"/>
      <c r="Q15" s="702"/>
      <c r="R15" s="702"/>
      <c r="S15" s="702"/>
      <c r="T15" s="702"/>
      <c r="U15" s="702"/>
      <c r="V15" s="702"/>
      <c r="W15" s="702"/>
      <c r="X15" s="702"/>
      <c r="Y15" s="702"/>
      <c r="Z15" s="702"/>
      <c r="AA15" s="702"/>
      <c r="AB15" s="702"/>
      <c r="AC15" s="702"/>
      <c r="AD15" s="699">
        <f>$D15</f>
        <v>459.29311526983304</v>
      </c>
      <c r="AE15" s="700">
        <f>$D15</f>
        <v>459.29311526983304</v>
      </c>
      <c r="AF15" s="702"/>
      <c r="AG15" s="702"/>
      <c r="AH15" s="702"/>
      <c r="AI15" s="702"/>
      <c r="AJ15" s="702"/>
      <c r="AK15" s="702"/>
      <c r="AL15" s="702"/>
      <c r="AM15" s="702"/>
      <c r="AN15" s="702"/>
      <c r="AO15" s="702"/>
      <c r="AP15" s="702"/>
      <c r="AQ15" s="702"/>
      <c r="AR15" s="702"/>
      <c r="AS15" s="702"/>
      <c r="AT15" s="702"/>
      <c r="AU15" s="702"/>
      <c r="AV15" s="702"/>
      <c r="AW15" s="702"/>
      <c r="AX15" s="702"/>
      <c r="AY15" s="702"/>
      <c r="AZ15" s="702"/>
      <c r="BA15" s="702"/>
      <c r="BB15" s="702"/>
      <c r="BC15" s="702"/>
      <c r="BD15" s="702"/>
      <c r="BE15" s="702"/>
      <c r="BF15" s="702"/>
      <c r="BG15" s="702"/>
      <c r="BH15" s="702"/>
      <c r="BI15" s="702"/>
      <c r="BJ15" s="702"/>
      <c r="BK15" s="702"/>
      <c r="BL15" s="702"/>
      <c r="BM15" s="702"/>
      <c r="BN15" s="702"/>
      <c r="BO15" s="702"/>
      <c r="BP15" s="702"/>
      <c r="BQ15" s="702"/>
      <c r="BR15" s="702"/>
      <c r="BS15" s="702"/>
      <c r="BT15" s="702"/>
      <c r="BU15" s="702"/>
      <c r="BV15" s="702"/>
      <c r="BW15" s="703"/>
    </row>
    <row r="16" spans="1:75" x14ac:dyDescent="0.2">
      <c r="A16" s="680">
        <v>14</v>
      </c>
      <c r="B16" s="696" t="s">
        <v>2</v>
      </c>
      <c r="C16" s="704">
        <f>'12生産者価格評価表'!BC20</f>
        <v>1687623.2349999999</v>
      </c>
      <c r="D16" s="704">
        <f>'4入力と結果'!M20</f>
        <v>394.64944075695234</v>
      </c>
      <c r="F16" s="701"/>
      <c r="G16" s="702"/>
      <c r="H16" s="702"/>
      <c r="I16" s="702"/>
      <c r="J16" s="702"/>
      <c r="K16" s="702"/>
      <c r="L16" s="702"/>
      <c r="M16" s="702"/>
      <c r="N16" s="702"/>
      <c r="O16" s="702"/>
      <c r="P16" s="702"/>
      <c r="Q16" s="702"/>
      <c r="R16" s="702"/>
      <c r="S16" s="702"/>
      <c r="T16" s="702"/>
      <c r="U16" s="702"/>
      <c r="V16" s="702"/>
      <c r="W16" s="702"/>
      <c r="X16" s="702"/>
      <c r="Y16" s="702"/>
      <c r="Z16" s="702"/>
      <c r="AA16" s="702"/>
      <c r="AB16" s="702"/>
      <c r="AC16" s="702"/>
      <c r="AD16" s="702"/>
      <c r="AE16" s="702"/>
      <c r="AF16" s="699">
        <f>$D16</f>
        <v>394.64944075695234</v>
      </c>
      <c r="AG16" s="700">
        <f>$D16</f>
        <v>394.64944075695234</v>
      </c>
      <c r="AH16" s="702"/>
      <c r="AI16" s="702"/>
      <c r="AJ16" s="702"/>
      <c r="AK16" s="702"/>
      <c r="AL16" s="702"/>
      <c r="AM16" s="702"/>
      <c r="AN16" s="702"/>
      <c r="AO16" s="702"/>
      <c r="AP16" s="702"/>
      <c r="AQ16" s="702"/>
      <c r="AR16" s="702"/>
      <c r="AS16" s="702"/>
      <c r="AT16" s="702"/>
      <c r="AU16" s="702"/>
      <c r="AV16" s="702"/>
      <c r="AW16" s="702"/>
      <c r="AX16" s="702"/>
      <c r="AY16" s="702"/>
      <c r="AZ16" s="702"/>
      <c r="BA16" s="702"/>
      <c r="BB16" s="702"/>
      <c r="BC16" s="702"/>
      <c r="BD16" s="702"/>
      <c r="BE16" s="702"/>
      <c r="BF16" s="702"/>
      <c r="BG16" s="702"/>
      <c r="BH16" s="702"/>
      <c r="BI16" s="702"/>
      <c r="BJ16" s="702"/>
      <c r="BK16" s="702"/>
      <c r="BL16" s="702"/>
      <c r="BM16" s="702"/>
      <c r="BN16" s="702"/>
      <c r="BO16" s="702"/>
      <c r="BP16" s="702"/>
      <c r="BQ16" s="702"/>
      <c r="BR16" s="702"/>
      <c r="BS16" s="702"/>
      <c r="BT16" s="702"/>
      <c r="BU16" s="702"/>
      <c r="BV16" s="702"/>
      <c r="BW16" s="703"/>
    </row>
    <row r="17" spans="1:75" x14ac:dyDescent="0.2">
      <c r="A17" s="680">
        <v>15</v>
      </c>
      <c r="B17" s="696" t="s">
        <v>3</v>
      </c>
      <c r="C17" s="704">
        <f>'12生産者価格評価表'!BC21</f>
        <v>694804.59600000002</v>
      </c>
      <c r="D17" s="704">
        <f>'4入力と結果'!M21</f>
        <v>347.24994447733724</v>
      </c>
      <c r="F17" s="701"/>
      <c r="G17" s="702"/>
      <c r="H17" s="702"/>
      <c r="I17" s="702"/>
      <c r="J17" s="702"/>
      <c r="K17" s="702"/>
      <c r="L17" s="702"/>
      <c r="M17" s="702"/>
      <c r="N17" s="702"/>
      <c r="O17" s="702"/>
      <c r="P17" s="702"/>
      <c r="Q17" s="702"/>
      <c r="R17" s="702"/>
      <c r="S17" s="702"/>
      <c r="T17" s="702"/>
      <c r="U17" s="702"/>
      <c r="V17" s="702"/>
      <c r="W17" s="702"/>
      <c r="X17" s="702"/>
      <c r="Y17" s="702"/>
      <c r="Z17" s="702"/>
      <c r="AA17" s="702"/>
      <c r="AB17" s="702"/>
      <c r="AC17" s="702"/>
      <c r="AD17" s="702"/>
      <c r="AE17" s="702"/>
      <c r="AF17" s="702"/>
      <c r="AG17" s="702"/>
      <c r="AH17" s="699">
        <f>$D17</f>
        <v>347.24994447733724</v>
      </c>
      <c r="AI17" s="700">
        <f>$D17</f>
        <v>347.24994447733724</v>
      </c>
      <c r="AJ17" s="702"/>
      <c r="AK17" s="702"/>
      <c r="AL17" s="702"/>
      <c r="AM17" s="702"/>
      <c r="AN17" s="702"/>
      <c r="AO17" s="702"/>
      <c r="AP17" s="702"/>
      <c r="AQ17" s="702"/>
      <c r="AR17" s="702"/>
      <c r="AS17" s="702"/>
      <c r="AT17" s="702"/>
      <c r="AU17" s="702"/>
      <c r="AV17" s="702"/>
      <c r="AW17" s="702"/>
      <c r="AX17" s="702"/>
      <c r="AY17" s="702"/>
      <c r="AZ17" s="702"/>
      <c r="BA17" s="702"/>
      <c r="BB17" s="702"/>
      <c r="BC17" s="702"/>
      <c r="BD17" s="702"/>
      <c r="BE17" s="702"/>
      <c r="BF17" s="702"/>
      <c r="BG17" s="702"/>
      <c r="BH17" s="702"/>
      <c r="BI17" s="702"/>
      <c r="BJ17" s="702"/>
      <c r="BK17" s="702"/>
      <c r="BL17" s="702"/>
      <c r="BM17" s="702"/>
      <c r="BN17" s="702"/>
      <c r="BO17" s="702"/>
      <c r="BP17" s="702"/>
      <c r="BQ17" s="702"/>
      <c r="BR17" s="702"/>
      <c r="BS17" s="702"/>
      <c r="BT17" s="702"/>
      <c r="BU17" s="702"/>
      <c r="BV17" s="702"/>
      <c r="BW17" s="703"/>
    </row>
    <row r="18" spans="1:75" x14ac:dyDescent="0.2">
      <c r="A18" s="680">
        <v>16</v>
      </c>
      <c r="B18" s="696" t="s">
        <v>95</v>
      </c>
      <c r="C18" s="704">
        <f>'12生産者価格評価表'!BC22</f>
        <v>487407.03400000004</v>
      </c>
      <c r="D18" s="704">
        <f>'4入力と結果'!M22</f>
        <v>377.57419338710793</v>
      </c>
      <c r="F18" s="701"/>
      <c r="G18" s="702"/>
      <c r="H18" s="702"/>
      <c r="I18" s="702"/>
      <c r="J18" s="702"/>
      <c r="K18" s="702"/>
      <c r="L18" s="702"/>
      <c r="M18" s="702"/>
      <c r="N18" s="702"/>
      <c r="O18" s="702"/>
      <c r="P18" s="702"/>
      <c r="Q18" s="702"/>
      <c r="R18" s="702"/>
      <c r="S18" s="702"/>
      <c r="T18" s="702"/>
      <c r="U18" s="702"/>
      <c r="V18" s="702"/>
      <c r="W18" s="702"/>
      <c r="X18" s="702"/>
      <c r="Y18" s="702"/>
      <c r="Z18" s="702"/>
      <c r="AA18" s="702"/>
      <c r="AB18" s="702"/>
      <c r="AC18" s="702"/>
      <c r="AD18" s="702"/>
      <c r="AE18" s="702"/>
      <c r="AF18" s="702"/>
      <c r="AG18" s="702"/>
      <c r="AH18" s="702"/>
      <c r="AI18" s="702"/>
      <c r="AJ18" s="699">
        <f>$D18</f>
        <v>377.57419338710793</v>
      </c>
      <c r="AK18" s="700">
        <f>$D18</f>
        <v>377.57419338710793</v>
      </c>
      <c r="AL18" s="702"/>
      <c r="AM18" s="702"/>
      <c r="AN18" s="702"/>
      <c r="AO18" s="702"/>
      <c r="AP18" s="702"/>
      <c r="AQ18" s="702"/>
      <c r="AR18" s="702"/>
      <c r="AS18" s="702"/>
      <c r="AT18" s="702"/>
      <c r="AU18" s="702"/>
      <c r="AV18" s="702"/>
      <c r="AW18" s="702"/>
      <c r="AX18" s="702"/>
      <c r="AY18" s="702"/>
      <c r="AZ18" s="702"/>
      <c r="BA18" s="702"/>
      <c r="BB18" s="702"/>
      <c r="BC18" s="702"/>
      <c r="BD18" s="702"/>
      <c r="BE18" s="702"/>
      <c r="BF18" s="702"/>
      <c r="BG18" s="702"/>
      <c r="BH18" s="702"/>
      <c r="BI18" s="702"/>
      <c r="BJ18" s="702"/>
      <c r="BK18" s="702"/>
      <c r="BL18" s="702"/>
      <c r="BM18" s="702"/>
      <c r="BN18" s="702"/>
      <c r="BO18" s="702"/>
      <c r="BP18" s="702"/>
      <c r="BQ18" s="702"/>
      <c r="BR18" s="702"/>
      <c r="BS18" s="702"/>
      <c r="BT18" s="702"/>
      <c r="BU18" s="702"/>
      <c r="BV18" s="702"/>
      <c r="BW18" s="703"/>
    </row>
    <row r="19" spans="1:75" x14ac:dyDescent="0.2">
      <c r="A19" s="680">
        <v>17</v>
      </c>
      <c r="B19" s="696" t="s">
        <v>96</v>
      </c>
      <c r="C19" s="704">
        <f>'12生産者価格評価表'!BC23</f>
        <v>2681874.9650000008</v>
      </c>
      <c r="D19" s="704">
        <f>'4入力と結果'!M23</f>
        <v>9789.3857698932825</v>
      </c>
      <c r="F19" s="701"/>
      <c r="G19" s="702"/>
      <c r="H19" s="702"/>
      <c r="I19" s="702"/>
      <c r="J19" s="702"/>
      <c r="K19" s="702"/>
      <c r="L19" s="702"/>
      <c r="M19" s="702"/>
      <c r="N19" s="702"/>
      <c r="O19" s="702"/>
      <c r="P19" s="702"/>
      <c r="Q19" s="702"/>
      <c r="R19" s="702"/>
      <c r="S19" s="702"/>
      <c r="T19" s="702"/>
      <c r="U19" s="702"/>
      <c r="V19" s="702"/>
      <c r="W19" s="702"/>
      <c r="X19" s="702"/>
      <c r="Y19" s="702"/>
      <c r="Z19" s="702"/>
      <c r="AA19" s="702"/>
      <c r="AB19" s="702"/>
      <c r="AC19" s="702"/>
      <c r="AD19" s="702"/>
      <c r="AE19" s="702"/>
      <c r="AF19" s="702"/>
      <c r="AG19" s="702"/>
      <c r="AH19" s="702"/>
      <c r="AI19" s="702"/>
      <c r="AJ19" s="702"/>
      <c r="AK19" s="702"/>
      <c r="AL19" s="699">
        <f>$D19</f>
        <v>9789.3857698932825</v>
      </c>
      <c r="AM19" s="700">
        <f>$D19</f>
        <v>9789.3857698932825</v>
      </c>
      <c r="AN19" s="702"/>
      <c r="AO19" s="702"/>
      <c r="AP19" s="702"/>
      <c r="AQ19" s="702"/>
      <c r="AR19" s="702"/>
      <c r="AS19" s="702"/>
      <c r="AT19" s="702"/>
      <c r="AU19" s="702"/>
      <c r="AV19" s="702"/>
      <c r="AW19" s="702"/>
      <c r="AX19" s="702"/>
      <c r="AY19" s="702"/>
      <c r="AZ19" s="702"/>
      <c r="BA19" s="702"/>
      <c r="BB19" s="702"/>
      <c r="BC19" s="702"/>
      <c r="BD19" s="702"/>
      <c r="BE19" s="702"/>
      <c r="BF19" s="702"/>
      <c r="BG19" s="702"/>
      <c r="BH19" s="702"/>
      <c r="BI19" s="702"/>
      <c r="BJ19" s="702"/>
      <c r="BK19" s="702"/>
      <c r="BL19" s="702"/>
      <c r="BM19" s="702"/>
      <c r="BN19" s="702"/>
      <c r="BO19" s="702"/>
      <c r="BP19" s="702"/>
      <c r="BQ19" s="702"/>
      <c r="BR19" s="702"/>
      <c r="BS19" s="702"/>
      <c r="BT19" s="702"/>
      <c r="BU19" s="702"/>
      <c r="BV19" s="702"/>
      <c r="BW19" s="703"/>
    </row>
    <row r="20" spans="1:75" x14ac:dyDescent="0.2">
      <c r="A20" s="680">
        <v>18</v>
      </c>
      <c r="B20" s="696" t="s">
        <v>116</v>
      </c>
      <c r="C20" s="704">
        <f>'12生産者価格評価表'!BC24</f>
        <v>115920.06499999994</v>
      </c>
      <c r="D20" s="704">
        <f>'4入力と結果'!M24</f>
        <v>611.48390271158814</v>
      </c>
      <c r="F20" s="701"/>
      <c r="G20" s="702"/>
      <c r="H20" s="702"/>
      <c r="I20" s="702"/>
      <c r="J20" s="702"/>
      <c r="K20" s="702"/>
      <c r="L20" s="702"/>
      <c r="M20" s="702"/>
      <c r="N20" s="702"/>
      <c r="O20" s="702"/>
      <c r="P20" s="702"/>
      <c r="Q20" s="702"/>
      <c r="R20" s="702"/>
      <c r="S20" s="702"/>
      <c r="T20" s="702"/>
      <c r="U20" s="702"/>
      <c r="V20" s="702"/>
      <c r="W20" s="702"/>
      <c r="X20" s="702"/>
      <c r="Y20" s="702"/>
      <c r="Z20" s="702"/>
      <c r="AA20" s="702"/>
      <c r="AB20" s="702"/>
      <c r="AC20" s="702"/>
      <c r="AD20" s="702"/>
      <c r="AE20" s="702"/>
      <c r="AF20" s="702"/>
      <c r="AG20" s="702"/>
      <c r="AH20" s="702"/>
      <c r="AI20" s="702"/>
      <c r="AJ20" s="702"/>
      <c r="AK20" s="702"/>
      <c r="AL20" s="702"/>
      <c r="AM20" s="702"/>
      <c r="AN20" s="699">
        <f>$D20</f>
        <v>611.48390271158814</v>
      </c>
      <c r="AO20" s="700">
        <f>$D20</f>
        <v>611.48390271158814</v>
      </c>
      <c r="AP20" s="702"/>
      <c r="AQ20" s="702"/>
      <c r="AR20" s="702"/>
      <c r="AS20" s="702"/>
      <c r="AT20" s="702"/>
      <c r="AU20" s="702"/>
      <c r="AV20" s="702"/>
      <c r="AW20" s="702"/>
      <c r="AX20" s="702"/>
      <c r="AY20" s="702"/>
      <c r="AZ20" s="702"/>
      <c r="BA20" s="702"/>
      <c r="BB20" s="702"/>
      <c r="BC20" s="702"/>
      <c r="BD20" s="702"/>
      <c r="BE20" s="702"/>
      <c r="BF20" s="702"/>
      <c r="BG20" s="702"/>
      <c r="BH20" s="702"/>
      <c r="BI20" s="702"/>
      <c r="BJ20" s="702"/>
      <c r="BK20" s="702"/>
      <c r="BL20" s="702"/>
      <c r="BM20" s="702"/>
      <c r="BN20" s="702"/>
      <c r="BO20" s="702"/>
      <c r="BP20" s="702"/>
      <c r="BQ20" s="702"/>
      <c r="BR20" s="702"/>
      <c r="BS20" s="702"/>
      <c r="BT20" s="702"/>
      <c r="BU20" s="702"/>
      <c r="BV20" s="702"/>
      <c r="BW20" s="703"/>
    </row>
    <row r="21" spans="1:75" x14ac:dyDescent="0.2">
      <c r="A21" s="680">
        <v>19</v>
      </c>
      <c r="B21" s="696" t="s">
        <v>238</v>
      </c>
      <c r="C21" s="704">
        <f>'12生産者価格評価表'!BC25</f>
        <v>16268026.640000002</v>
      </c>
      <c r="D21" s="704">
        <f>'4入力と結果'!M25</f>
        <v>29323.228373562855</v>
      </c>
      <c r="F21" s="701"/>
      <c r="G21" s="702"/>
      <c r="H21" s="702"/>
      <c r="I21" s="702"/>
      <c r="J21" s="702"/>
      <c r="K21" s="702"/>
      <c r="L21" s="702"/>
      <c r="M21" s="702"/>
      <c r="N21" s="702"/>
      <c r="O21" s="702"/>
      <c r="P21" s="702"/>
      <c r="Q21" s="702"/>
      <c r="R21" s="702"/>
      <c r="S21" s="702"/>
      <c r="T21" s="702"/>
      <c r="U21" s="702"/>
      <c r="V21" s="702"/>
      <c r="W21" s="702"/>
      <c r="X21" s="702"/>
      <c r="Y21" s="702"/>
      <c r="Z21" s="702"/>
      <c r="AA21" s="702"/>
      <c r="AB21" s="702"/>
      <c r="AC21" s="702"/>
      <c r="AD21" s="702"/>
      <c r="AE21" s="702"/>
      <c r="AF21" s="702"/>
      <c r="AG21" s="702"/>
      <c r="AH21" s="702"/>
      <c r="AI21" s="702"/>
      <c r="AJ21" s="702"/>
      <c r="AK21" s="702"/>
      <c r="AL21" s="702"/>
      <c r="AM21" s="702"/>
      <c r="AN21" s="702"/>
      <c r="AO21" s="702"/>
      <c r="AP21" s="699">
        <f>$D21</f>
        <v>29323.228373562855</v>
      </c>
      <c r="AQ21" s="700">
        <f>$D21</f>
        <v>29323.228373562855</v>
      </c>
      <c r="AR21" s="694"/>
      <c r="AS21" s="694"/>
      <c r="AT21" s="694"/>
      <c r="AU21" s="694"/>
      <c r="AV21" s="694"/>
      <c r="AW21" s="694"/>
      <c r="AX21" s="694"/>
      <c r="AY21" s="694"/>
      <c r="AZ21" s="694"/>
      <c r="BA21" s="694"/>
      <c r="BB21" s="694"/>
      <c r="BC21" s="694"/>
      <c r="BD21" s="694"/>
      <c r="BE21" s="694"/>
      <c r="BF21" s="694"/>
      <c r="BG21" s="694"/>
      <c r="BH21" s="694"/>
      <c r="BI21" s="694"/>
      <c r="BJ21" s="694"/>
      <c r="BK21" s="694"/>
      <c r="BL21" s="694"/>
      <c r="BM21" s="694"/>
      <c r="BN21" s="694"/>
      <c r="BO21" s="694"/>
      <c r="BP21" s="694"/>
      <c r="BQ21" s="694"/>
      <c r="BR21" s="694"/>
      <c r="BS21" s="694"/>
      <c r="BT21" s="694"/>
      <c r="BU21" s="694"/>
      <c r="BV21" s="694"/>
      <c r="BW21" s="695"/>
    </row>
    <row r="22" spans="1:75" x14ac:dyDescent="0.2">
      <c r="A22" s="680">
        <v>20</v>
      </c>
      <c r="B22" s="705" t="s">
        <v>4</v>
      </c>
      <c r="C22" s="704">
        <f>'12生産者価格評価表'!BC26</f>
        <v>597719.23400000005</v>
      </c>
      <c r="D22" s="704">
        <f>'4入力と結果'!M26</f>
        <v>4739.5290671336015</v>
      </c>
      <c r="F22" s="701"/>
      <c r="G22" s="702"/>
      <c r="H22" s="702"/>
      <c r="I22" s="702"/>
      <c r="J22" s="702"/>
      <c r="K22" s="702"/>
      <c r="L22" s="702"/>
      <c r="M22" s="702"/>
      <c r="N22" s="702"/>
      <c r="O22" s="702"/>
      <c r="P22" s="702"/>
      <c r="Q22" s="702"/>
      <c r="R22" s="702"/>
      <c r="S22" s="702"/>
      <c r="T22" s="702"/>
      <c r="U22" s="702"/>
      <c r="V22" s="702"/>
      <c r="W22" s="702"/>
      <c r="X22" s="702"/>
      <c r="Y22" s="702"/>
      <c r="Z22" s="702"/>
      <c r="AA22" s="702"/>
      <c r="AB22" s="702"/>
      <c r="AC22" s="702"/>
      <c r="AD22" s="702"/>
      <c r="AE22" s="702"/>
      <c r="AF22" s="702"/>
      <c r="AG22" s="702"/>
      <c r="AH22" s="702"/>
      <c r="AI22" s="702"/>
      <c r="AJ22" s="702"/>
      <c r="AK22" s="702"/>
      <c r="AL22" s="702"/>
      <c r="AM22" s="702"/>
      <c r="AN22" s="702"/>
      <c r="AO22" s="702"/>
      <c r="AP22" s="702"/>
      <c r="AQ22" s="702"/>
      <c r="AR22" s="699">
        <f>$D22</f>
        <v>4739.5290671336015</v>
      </c>
      <c r="AS22" s="700">
        <f>$D22</f>
        <v>4739.5290671336015</v>
      </c>
      <c r="AT22" s="702"/>
      <c r="AU22" s="702"/>
      <c r="AV22" s="702"/>
      <c r="AW22" s="702"/>
      <c r="AX22" s="702"/>
      <c r="AY22" s="702"/>
      <c r="AZ22" s="702"/>
      <c r="BA22" s="702"/>
      <c r="BB22" s="702"/>
      <c r="BC22" s="702"/>
      <c r="BD22" s="702"/>
      <c r="BE22" s="702"/>
      <c r="BF22" s="702"/>
      <c r="BG22" s="702"/>
      <c r="BH22" s="702"/>
      <c r="BI22" s="702"/>
      <c r="BJ22" s="702"/>
      <c r="BK22" s="702"/>
      <c r="BL22" s="702"/>
      <c r="BM22" s="702"/>
      <c r="BN22" s="702"/>
      <c r="BO22" s="702"/>
      <c r="BP22" s="702"/>
      <c r="BQ22" s="702"/>
      <c r="BR22" s="702"/>
      <c r="BS22" s="702"/>
      <c r="BT22" s="702"/>
      <c r="BU22" s="702"/>
      <c r="BV22" s="702"/>
      <c r="BW22" s="703"/>
    </row>
    <row r="23" spans="1:75" x14ac:dyDescent="0.2">
      <c r="A23" s="680">
        <v>21</v>
      </c>
      <c r="B23" s="705" t="s">
        <v>97</v>
      </c>
      <c r="C23" s="704">
        <f>'12生産者価格評価表'!BC27</f>
        <v>3818894.8650000007</v>
      </c>
      <c r="D23" s="704">
        <f>'4入力と結果'!M27</f>
        <v>6825.2150651423235</v>
      </c>
      <c r="F23" s="701"/>
      <c r="G23" s="702"/>
      <c r="H23" s="702"/>
      <c r="I23" s="702"/>
      <c r="J23" s="702"/>
      <c r="K23" s="702"/>
      <c r="L23" s="702"/>
      <c r="M23" s="702"/>
      <c r="N23" s="702"/>
      <c r="O23" s="702"/>
      <c r="P23" s="702"/>
      <c r="Q23" s="702"/>
      <c r="R23" s="702"/>
      <c r="S23" s="702"/>
      <c r="T23" s="702"/>
      <c r="U23" s="702"/>
      <c r="V23" s="702"/>
      <c r="W23" s="702"/>
      <c r="X23" s="702"/>
      <c r="Y23" s="702"/>
      <c r="Z23" s="702"/>
      <c r="AA23" s="702"/>
      <c r="AB23" s="702"/>
      <c r="AC23" s="702"/>
      <c r="AD23" s="702"/>
      <c r="AE23" s="702"/>
      <c r="AF23" s="702"/>
      <c r="AG23" s="702"/>
      <c r="AH23" s="702"/>
      <c r="AI23" s="702"/>
      <c r="AJ23" s="702"/>
      <c r="AK23" s="702"/>
      <c r="AL23" s="702"/>
      <c r="AM23" s="702"/>
      <c r="AN23" s="702"/>
      <c r="AO23" s="702"/>
      <c r="AP23" s="702"/>
      <c r="AQ23" s="702"/>
      <c r="AR23" s="702"/>
      <c r="AS23" s="702"/>
      <c r="AT23" s="699">
        <f>$D23</f>
        <v>6825.2150651423235</v>
      </c>
      <c r="AU23" s="700">
        <f>$D23</f>
        <v>6825.2150651423235</v>
      </c>
      <c r="AV23" s="702"/>
      <c r="AW23" s="702"/>
      <c r="AX23" s="702"/>
      <c r="AY23" s="702"/>
      <c r="AZ23" s="702"/>
      <c r="BA23" s="702"/>
      <c r="BB23" s="702"/>
      <c r="BC23" s="702"/>
      <c r="BD23" s="702"/>
      <c r="BE23" s="702"/>
      <c r="BF23" s="702"/>
      <c r="BG23" s="702"/>
      <c r="BH23" s="702"/>
      <c r="BI23" s="702"/>
      <c r="BJ23" s="702"/>
      <c r="BK23" s="702"/>
      <c r="BL23" s="702"/>
      <c r="BM23" s="702"/>
      <c r="BN23" s="702"/>
      <c r="BO23" s="702"/>
      <c r="BP23" s="702"/>
      <c r="BQ23" s="702"/>
      <c r="BR23" s="702"/>
      <c r="BS23" s="702"/>
      <c r="BT23" s="702"/>
      <c r="BU23" s="702"/>
      <c r="BV23" s="702"/>
      <c r="BW23" s="703"/>
    </row>
    <row r="24" spans="1:75" x14ac:dyDescent="0.2">
      <c r="A24" s="680">
        <v>22</v>
      </c>
      <c r="B24" s="705" t="s">
        <v>239</v>
      </c>
      <c r="C24" s="704">
        <f>'12生産者価格評価表'!BC28</f>
        <v>1612066.6760000002</v>
      </c>
      <c r="D24" s="704">
        <f>'4入力と結果'!M28</f>
        <v>30453.909644975574</v>
      </c>
      <c r="F24" s="701"/>
      <c r="G24" s="702"/>
      <c r="H24" s="702"/>
      <c r="I24" s="702"/>
      <c r="J24" s="702"/>
      <c r="K24" s="702"/>
      <c r="L24" s="702"/>
      <c r="M24" s="702"/>
      <c r="N24" s="702"/>
      <c r="O24" s="702"/>
      <c r="P24" s="702"/>
      <c r="Q24" s="702"/>
      <c r="R24" s="702"/>
      <c r="S24" s="702"/>
      <c r="T24" s="702"/>
      <c r="U24" s="702"/>
      <c r="V24" s="702"/>
      <c r="W24" s="702"/>
      <c r="X24" s="702"/>
      <c r="Y24" s="702"/>
      <c r="Z24" s="702"/>
      <c r="AA24" s="702"/>
      <c r="AB24" s="702"/>
      <c r="AC24" s="702"/>
      <c r="AD24" s="702"/>
      <c r="AE24" s="702"/>
      <c r="AF24" s="702"/>
      <c r="AG24" s="702"/>
      <c r="AH24" s="702"/>
      <c r="AI24" s="702"/>
      <c r="AJ24" s="702"/>
      <c r="AK24" s="702"/>
      <c r="AL24" s="702"/>
      <c r="AM24" s="702"/>
      <c r="AN24" s="702"/>
      <c r="AO24" s="702"/>
      <c r="AP24" s="702"/>
      <c r="AQ24" s="702"/>
      <c r="AR24" s="702"/>
      <c r="AS24" s="702"/>
      <c r="AT24" s="702"/>
      <c r="AU24" s="702"/>
      <c r="AV24" s="699">
        <f>$D24</f>
        <v>30453.909644975574</v>
      </c>
      <c r="AW24" s="700">
        <f>$D24</f>
        <v>30453.909644975574</v>
      </c>
      <c r="AX24" s="702"/>
      <c r="AY24" s="702"/>
      <c r="AZ24" s="702"/>
      <c r="BA24" s="702"/>
      <c r="BB24" s="702"/>
      <c r="BC24" s="702"/>
      <c r="BD24" s="702"/>
      <c r="BE24" s="702"/>
      <c r="BF24" s="702"/>
      <c r="BG24" s="702"/>
      <c r="BH24" s="702"/>
      <c r="BI24" s="702"/>
      <c r="BJ24" s="702"/>
      <c r="BK24" s="702"/>
      <c r="BL24" s="702"/>
      <c r="BM24" s="702"/>
      <c r="BN24" s="702"/>
      <c r="BO24" s="702"/>
      <c r="BP24" s="702"/>
      <c r="BQ24" s="702"/>
      <c r="BR24" s="702"/>
      <c r="BS24" s="702"/>
      <c r="BT24" s="702"/>
      <c r="BU24" s="702"/>
      <c r="BV24" s="702"/>
      <c r="BW24" s="703"/>
    </row>
    <row r="25" spans="1:75" x14ac:dyDescent="0.2">
      <c r="A25" s="680">
        <v>23</v>
      </c>
      <c r="B25" s="705" t="s">
        <v>5</v>
      </c>
      <c r="C25" s="704">
        <f>'12生産者価格評価表'!BC29</f>
        <v>276560.85900000005</v>
      </c>
      <c r="D25" s="704">
        <f>'4入力と結果'!M29</f>
        <v>9477.5361876249644</v>
      </c>
      <c r="F25" s="701"/>
      <c r="G25" s="702"/>
      <c r="H25" s="702"/>
      <c r="I25" s="702"/>
      <c r="J25" s="702"/>
      <c r="K25" s="702"/>
      <c r="L25" s="702"/>
      <c r="M25" s="702"/>
      <c r="N25" s="702"/>
      <c r="O25" s="702"/>
      <c r="P25" s="702"/>
      <c r="Q25" s="702"/>
      <c r="R25" s="702"/>
      <c r="S25" s="702"/>
      <c r="T25" s="702"/>
      <c r="U25" s="702"/>
      <c r="V25" s="702"/>
      <c r="W25" s="702"/>
      <c r="X25" s="702"/>
      <c r="Y25" s="702"/>
      <c r="Z25" s="702"/>
      <c r="AA25" s="702"/>
      <c r="AB25" s="702"/>
      <c r="AC25" s="702"/>
      <c r="AD25" s="702"/>
      <c r="AE25" s="702"/>
      <c r="AF25" s="702"/>
      <c r="AG25" s="702"/>
      <c r="AH25" s="702"/>
      <c r="AI25" s="702"/>
      <c r="AJ25" s="702"/>
      <c r="AK25" s="702"/>
      <c r="AL25" s="702"/>
      <c r="AM25" s="702"/>
      <c r="AN25" s="702"/>
      <c r="AO25" s="702"/>
      <c r="AP25" s="702"/>
      <c r="AQ25" s="702"/>
      <c r="AR25" s="702"/>
      <c r="AS25" s="702"/>
      <c r="AT25" s="702"/>
      <c r="AU25" s="702"/>
      <c r="AV25" s="702"/>
      <c r="AW25" s="702"/>
      <c r="AX25" s="699">
        <f>$D25</f>
        <v>9477.5361876249644</v>
      </c>
      <c r="AY25" s="700">
        <f>$D25</f>
        <v>9477.5361876249644</v>
      </c>
      <c r="AZ25" s="702"/>
      <c r="BA25" s="702"/>
      <c r="BB25" s="702"/>
      <c r="BC25" s="702"/>
      <c r="BD25" s="702"/>
      <c r="BE25" s="702"/>
      <c r="BF25" s="702"/>
      <c r="BG25" s="702"/>
      <c r="BH25" s="702"/>
      <c r="BI25" s="702"/>
      <c r="BJ25" s="702"/>
      <c r="BK25" s="702"/>
      <c r="BL25" s="702"/>
      <c r="BM25" s="702"/>
      <c r="BN25" s="702"/>
      <c r="BO25" s="702"/>
      <c r="BP25" s="702"/>
      <c r="BQ25" s="702"/>
      <c r="BR25" s="702"/>
      <c r="BS25" s="702"/>
      <c r="BT25" s="702"/>
      <c r="BU25" s="702"/>
      <c r="BV25" s="702"/>
      <c r="BW25" s="703"/>
    </row>
    <row r="26" spans="1:75" x14ac:dyDescent="0.2">
      <c r="A26" s="680">
        <v>24</v>
      </c>
      <c r="B26" s="705" t="s">
        <v>6</v>
      </c>
      <c r="C26" s="704">
        <f>'12生産者価格評価表'!BC30</f>
        <v>389734.34699999995</v>
      </c>
      <c r="D26" s="704">
        <f>'4入力と結果'!M30</f>
        <v>1359.6025033522678</v>
      </c>
      <c r="F26" s="701"/>
      <c r="G26" s="702"/>
      <c r="H26" s="702"/>
      <c r="I26" s="702"/>
      <c r="J26" s="702"/>
      <c r="K26" s="702"/>
      <c r="L26" s="702"/>
      <c r="M26" s="702"/>
      <c r="N26" s="702"/>
      <c r="O26" s="702"/>
      <c r="P26" s="702"/>
      <c r="Q26" s="702"/>
      <c r="R26" s="702"/>
      <c r="S26" s="702"/>
      <c r="T26" s="702"/>
      <c r="U26" s="702"/>
      <c r="V26" s="702"/>
      <c r="W26" s="702"/>
      <c r="X26" s="702"/>
      <c r="Y26" s="702"/>
      <c r="Z26" s="702"/>
      <c r="AA26" s="702"/>
      <c r="AB26" s="702"/>
      <c r="AC26" s="702"/>
      <c r="AD26" s="702"/>
      <c r="AE26" s="702"/>
      <c r="AF26" s="702"/>
      <c r="AG26" s="702"/>
      <c r="AH26" s="702"/>
      <c r="AI26" s="702"/>
      <c r="AJ26" s="702"/>
      <c r="AK26" s="702"/>
      <c r="AL26" s="702"/>
      <c r="AM26" s="702"/>
      <c r="AN26" s="702"/>
      <c r="AO26" s="702"/>
      <c r="AP26" s="702"/>
      <c r="AQ26" s="702"/>
      <c r="AR26" s="702"/>
      <c r="AS26" s="702"/>
      <c r="AT26" s="702"/>
      <c r="AU26" s="702"/>
      <c r="AV26" s="702"/>
      <c r="AW26" s="702"/>
      <c r="AX26" s="702"/>
      <c r="AY26" s="702"/>
      <c r="AZ26" s="699">
        <f>$D26</f>
        <v>1359.6025033522678</v>
      </c>
      <c r="BA26" s="700">
        <f>$D26</f>
        <v>1359.6025033522678</v>
      </c>
      <c r="BB26" s="702"/>
      <c r="BC26" s="702"/>
      <c r="BD26" s="702"/>
      <c r="BE26" s="702"/>
      <c r="BF26" s="702"/>
      <c r="BG26" s="702"/>
      <c r="BH26" s="702"/>
      <c r="BI26" s="702"/>
      <c r="BJ26" s="702"/>
      <c r="BK26" s="702"/>
      <c r="BL26" s="702"/>
      <c r="BM26" s="702"/>
      <c r="BN26" s="702"/>
      <c r="BO26" s="702"/>
      <c r="BP26" s="702"/>
      <c r="BQ26" s="702"/>
      <c r="BR26" s="702"/>
      <c r="BS26" s="702"/>
      <c r="BT26" s="702"/>
      <c r="BU26" s="702"/>
      <c r="BV26" s="702"/>
      <c r="BW26" s="703"/>
    </row>
    <row r="27" spans="1:75" x14ac:dyDescent="0.2">
      <c r="A27" s="680">
        <v>25</v>
      </c>
      <c r="B27" s="705" t="s">
        <v>98</v>
      </c>
      <c r="C27" s="704">
        <f>'12生産者価格評価表'!BC31</f>
        <v>7470339.3969999999</v>
      </c>
      <c r="D27" s="704">
        <f>'4入力と結果'!M31</f>
        <v>160675.46852419901</v>
      </c>
      <c r="F27" s="701"/>
      <c r="G27" s="702"/>
      <c r="H27" s="702"/>
      <c r="I27" s="702"/>
      <c r="J27" s="702"/>
      <c r="K27" s="702"/>
      <c r="L27" s="702"/>
      <c r="M27" s="702"/>
      <c r="N27" s="702"/>
      <c r="O27" s="702"/>
      <c r="P27" s="702"/>
      <c r="Q27" s="702"/>
      <c r="R27" s="702"/>
      <c r="S27" s="702"/>
      <c r="T27" s="702"/>
      <c r="U27" s="702"/>
      <c r="V27" s="702"/>
      <c r="W27" s="702"/>
      <c r="X27" s="702"/>
      <c r="Y27" s="702"/>
      <c r="Z27" s="702"/>
      <c r="AA27" s="702"/>
      <c r="AB27" s="702"/>
      <c r="AC27" s="702"/>
      <c r="AD27" s="702"/>
      <c r="AE27" s="702"/>
      <c r="AF27" s="702"/>
      <c r="AG27" s="702"/>
      <c r="AH27" s="702"/>
      <c r="AI27" s="702"/>
      <c r="AJ27" s="702"/>
      <c r="AK27" s="702"/>
      <c r="AL27" s="702"/>
      <c r="AM27" s="702"/>
      <c r="AN27" s="702"/>
      <c r="AO27" s="702"/>
      <c r="AP27" s="702"/>
      <c r="AQ27" s="702"/>
      <c r="AR27" s="702"/>
      <c r="AS27" s="702"/>
      <c r="AT27" s="702"/>
      <c r="AU27" s="702"/>
      <c r="AV27" s="702"/>
      <c r="AW27" s="702"/>
      <c r="AX27" s="702"/>
      <c r="AY27" s="702"/>
      <c r="AZ27" s="702"/>
      <c r="BA27" s="702"/>
      <c r="BB27" s="699">
        <f>$D27</f>
        <v>160675.46852419901</v>
      </c>
      <c r="BC27" s="700">
        <f>$D27</f>
        <v>160675.46852419901</v>
      </c>
      <c r="BD27" s="702"/>
      <c r="BE27" s="702"/>
      <c r="BF27" s="702"/>
      <c r="BG27" s="702"/>
      <c r="BH27" s="702"/>
      <c r="BI27" s="702"/>
      <c r="BJ27" s="702"/>
      <c r="BK27" s="702"/>
      <c r="BL27" s="702"/>
      <c r="BM27" s="702"/>
      <c r="BN27" s="702"/>
      <c r="BO27" s="702"/>
      <c r="BP27" s="702"/>
      <c r="BQ27" s="702"/>
      <c r="BR27" s="702"/>
      <c r="BS27" s="702"/>
      <c r="BT27" s="702"/>
      <c r="BU27" s="702"/>
      <c r="BV27" s="702"/>
      <c r="BW27" s="703"/>
    </row>
    <row r="28" spans="1:75" x14ac:dyDescent="0.2">
      <c r="A28" s="680">
        <v>26</v>
      </c>
      <c r="B28" s="705" t="s">
        <v>7</v>
      </c>
      <c r="C28" s="704">
        <f>'12生産者価格評価表'!BC32</f>
        <v>1907721.1440000003</v>
      </c>
      <c r="D28" s="704">
        <f>'4入力と結果'!M32</f>
        <v>61499.194182605323</v>
      </c>
      <c r="F28" s="701"/>
      <c r="G28" s="702"/>
      <c r="H28" s="702"/>
      <c r="I28" s="702"/>
      <c r="J28" s="702"/>
      <c r="K28" s="702"/>
      <c r="L28" s="702"/>
      <c r="M28" s="702"/>
      <c r="N28" s="702"/>
      <c r="O28" s="702"/>
      <c r="P28" s="702"/>
      <c r="Q28" s="702"/>
      <c r="R28" s="702"/>
      <c r="S28" s="702"/>
      <c r="T28" s="702"/>
      <c r="U28" s="702"/>
      <c r="V28" s="702"/>
      <c r="W28" s="702"/>
      <c r="X28" s="702"/>
      <c r="Y28" s="702"/>
      <c r="Z28" s="702"/>
      <c r="AA28" s="702"/>
      <c r="AB28" s="702"/>
      <c r="AC28" s="702"/>
      <c r="AD28" s="702"/>
      <c r="AE28" s="702"/>
      <c r="AF28" s="702"/>
      <c r="AG28" s="702"/>
      <c r="AH28" s="702"/>
      <c r="AI28" s="702"/>
      <c r="AJ28" s="702"/>
      <c r="AK28" s="702"/>
      <c r="AL28" s="702"/>
      <c r="AM28" s="702"/>
      <c r="AN28" s="702"/>
      <c r="AO28" s="702"/>
      <c r="AP28" s="702"/>
      <c r="AQ28" s="702"/>
      <c r="AR28" s="702"/>
      <c r="AS28" s="702"/>
      <c r="AT28" s="702"/>
      <c r="AU28" s="702"/>
      <c r="AV28" s="702"/>
      <c r="AW28" s="702"/>
      <c r="AX28" s="702"/>
      <c r="AY28" s="702"/>
      <c r="AZ28" s="702"/>
      <c r="BA28" s="702"/>
      <c r="BB28" s="702"/>
      <c r="BC28" s="702"/>
      <c r="BD28" s="699">
        <f>$D28</f>
        <v>61499.194182605323</v>
      </c>
      <c r="BE28" s="700">
        <f>$D28</f>
        <v>61499.194182605323</v>
      </c>
      <c r="BF28" s="702"/>
      <c r="BG28" s="702"/>
      <c r="BH28" s="702"/>
      <c r="BI28" s="702"/>
      <c r="BJ28" s="702"/>
      <c r="BK28" s="702"/>
      <c r="BL28" s="702"/>
      <c r="BM28" s="702"/>
      <c r="BN28" s="702"/>
      <c r="BO28" s="702"/>
      <c r="BP28" s="702"/>
      <c r="BQ28" s="702"/>
      <c r="BR28" s="702"/>
      <c r="BS28" s="702"/>
      <c r="BT28" s="702"/>
      <c r="BU28" s="702"/>
      <c r="BV28" s="702"/>
      <c r="BW28" s="703"/>
    </row>
    <row r="29" spans="1:75" x14ac:dyDescent="0.2">
      <c r="A29" s="680">
        <v>27</v>
      </c>
      <c r="B29" s="705" t="s">
        <v>99</v>
      </c>
      <c r="C29" s="704">
        <f>'12生産者価格評価表'!BC33</f>
        <v>5206099.7369999997</v>
      </c>
      <c r="D29" s="704">
        <f>'4入力と結果'!M33</f>
        <v>230999.92107720798</v>
      </c>
      <c r="F29" s="701"/>
      <c r="G29" s="702"/>
      <c r="H29" s="702"/>
      <c r="I29" s="702"/>
      <c r="J29" s="702"/>
      <c r="K29" s="702"/>
      <c r="L29" s="702"/>
      <c r="M29" s="702"/>
      <c r="N29" s="702"/>
      <c r="O29" s="702"/>
      <c r="P29" s="702"/>
      <c r="Q29" s="702"/>
      <c r="R29" s="702"/>
      <c r="S29" s="702"/>
      <c r="T29" s="702"/>
      <c r="U29" s="702"/>
      <c r="V29" s="702"/>
      <c r="W29" s="702"/>
      <c r="X29" s="702"/>
      <c r="Y29" s="702"/>
      <c r="Z29" s="702"/>
      <c r="AA29" s="702"/>
      <c r="AB29" s="702"/>
      <c r="AC29" s="702"/>
      <c r="AD29" s="702"/>
      <c r="AE29" s="702"/>
      <c r="AF29" s="702"/>
      <c r="AG29" s="702"/>
      <c r="AH29" s="702"/>
      <c r="AI29" s="702"/>
      <c r="AJ29" s="702"/>
      <c r="AK29" s="702"/>
      <c r="AL29" s="702"/>
      <c r="AM29" s="702"/>
      <c r="AN29" s="702"/>
      <c r="AO29" s="702"/>
      <c r="AP29" s="702"/>
      <c r="AQ29" s="702"/>
      <c r="AR29" s="702"/>
      <c r="AS29" s="702"/>
      <c r="AT29" s="702"/>
      <c r="AU29" s="702"/>
      <c r="AV29" s="702"/>
      <c r="AW29" s="702"/>
      <c r="AX29" s="702"/>
      <c r="AY29" s="702"/>
      <c r="AZ29" s="702"/>
      <c r="BA29" s="702"/>
      <c r="BB29" s="702"/>
      <c r="BC29" s="702"/>
      <c r="BD29" s="702"/>
      <c r="BE29" s="702"/>
      <c r="BF29" s="699">
        <f>$D29</f>
        <v>230999.92107720798</v>
      </c>
      <c r="BG29" s="700">
        <f>$D29</f>
        <v>230999.92107720798</v>
      </c>
      <c r="BH29" s="702"/>
      <c r="BI29" s="702"/>
      <c r="BJ29" s="702"/>
      <c r="BK29" s="702"/>
      <c r="BL29" s="702"/>
      <c r="BM29" s="702"/>
      <c r="BN29" s="702"/>
      <c r="BO29" s="702"/>
      <c r="BP29" s="702"/>
      <c r="BQ29" s="702"/>
      <c r="BR29" s="702"/>
      <c r="BS29" s="702"/>
      <c r="BT29" s="702"/>
      <c r="BU29" s="702"/>
      <c r="BV29" s="702"/>
      <c r="BW29" s="703"/>
    </row>
    <row r="30" spans="1:75" x14ac:dyDescent="0.2">
      <c r="A30" s="680">
        <v>28</v>
      </c>
      <c r="B30" s="705" t="s">
        <v>100</v>
      </c>
      <c r="C30" s="704">
        <f>'12生産者価格評価表'!BC34</f>
        <v>3840119.0830000006</v>
      </c>
      <c r="D30" s="704">
        <f>'4入力と結果'!M34</f>
        <v>52638.687966171936</v>
      </c>
      <c r="F30" s="701"/>
      <c r="G30" s="702"/>
      <c r="H30" s="702"/>
      <c r="I30" s="702"/>
      <c r="J30" s="702"/>
      <c r="K30" s="702"/>
      <c r="L30" s="702"/>
      <c r="M30" s="702"/>
      <c r="N30" s="702"/>
      <c r="O30" s="702"/>
      <c r="P30" s="702"/>
      <c r="Q30" s="702"/>
      <c r="R30" s="702"/>
      <c r="S30" s="702"/>
      <c r="T30" s="702"/>
      <c r="U30" s="702"/>
      <c r="V30" s="702"/>
      <c r="W30" s="702"/>
      <c r="X30" s="702"/>
      <c r="Y30" s="702"/>
      <c r="Z30" s="702"/>
      <c r="AA30" s="702"/>
      <c r="AB30" s="702"/>
      <c r="AC30" s="702"/>
      <c r="AD30" s="702"/>
      <c r="AE30" s="702"/>
      <c r="AF30" s="702"/>
      <c r="AG30" s="702"/>
      <c r="AH30" s="702"/>
      <c r="AI30" s="702"/>
      <c r="AJ30" s="702"/>
      <c r="AK30" s="702"/>
      <c r="AL30" s="702"/>
      <c r="AM30" s="702"/>
      <c r="AN30" s="702"/>
      <c r="AO30" s="702"/>
      <c r="AP30" s="702"/>
      <c r="AQ30" s="702"/>
      <c r="AR30" s="702"/>
      <c r="AS30" s="702"/>
      <c r="AT30" s="702"/>
      <c r="AU30" s="702"/>
      <c r="AV30" s="702"/>
      <c r="AW30" s="702"/>
      <c r="AX30" s="702"/>
      <c r="AY30" s="702"/>
      <c r="AZ30" s="702"/>
      <c r="BA30" s="702"/>
      <c r="BB30" s="702"/>
      <c r="BC30" s="702"/>
      <c r="BD30" s="702"/>
      <c r="BE30" s="702"/>
      <c r="BF30" s="702"/>
      <c r="BG30" s="702"/>
      <c r="BH30" s="699">
        <f>$D30</f>
        <v>52638.687966171936</v>
      </c>
      <c r="BI30" s="700">
        <f>$D30</f>
        <v>52638.687966171936</v>
      </c>
      <c r="BJ30" s="702"/>
      <c r="BK30" s="702"/>
      <c r="BL30" s="702"/>
      <c r="BM30" s="702"/>
      <c r="BN30" s="702"/>
      <c r="BO30" s="702"/>
      <c r="BP30" s="702"/>
      <c r="BQ30" s="702"/>
      <c r="BR30" s="702"/>
      <c r="BS30" s="702"/>
      <c r="BT30" s="702"/>
      <c r="BU30" s="702"/>
      <c r="BV30" s="702"/>
      <c r="BW30" s="703"/>
    </row>
    <row r="31" spans="1:75" x14ac:dyDescent="0.2">
      <c r="A31" s="680">
        <v>29</v>
      </c>
      <c r="B31" s="705" t="s">
        <v>101</v>
      </c>
      <c r="C31" s="704">
        <f>'12生産者価格評価表'!BC35</f>
        <v>2597845.4070000006</v>
      </c>
      <c r="D31" s="704">
        <f>'4入力と結果'!M35</f>
        <v>38443.057801370174</v>
      </c>
      <c r="F31" s="701"/>
      <c r="G31" s="702"/>
      <c r="H31" s="702"/>
      <c r="I31" s="702"/>
      <c r="J31" s="702"/>
      <c r="K31" s="702"/>
      <c r="L31" s="702"/>
      <c r="M31" s="702"/>
      <c r="N31" s="702"/>
      <c r="O31" s="702"/>
      <c r="P31" s="702"/>
      <c r="Q31" s="702"/>
      <c r="R31" s="702"/>
      <c r="S31" s="702"/>
      <c r="T31" s="702"/>
      <c r="U31" s="702"/>
      <c r="V31" s="702"/>
      <c r="W31" s="702"/>
      <c r="X31" s="702"/>
      <c r="Y31" s="702"/>
      <c r="Z31" s="702"/>
      <c r="AA31" s="702"/>
      <c r="AB31" s="702"/>
      <c r="AC31" s="702"/>
      <c r="AD31" s="702"/>
      <c r="AE31" s="702"/>
      <c r="AF31" s="702"/>
      <c r="AG31" s="702"/>
      <c r="AH31" s="702"/>
      <c r="AI31" s="702"/>
      <c r="AJ31" s="702"/>
      <c r="AK31" s="702"/>
      <c r="AL31" s="702"/>
      <c r="AM31" s="702"/>
      <c r="AN31" s="702"/>
      <c r="AO31" s="702"/>
      <c r="AP31" s="702"/>
      <c r="AQ31" s="702"/>
      <c r="AR31" s="702"/>
      <c r="AS31" s="702"/>
      <c r="AT31" s="702"/>
      <c r="AU31" s="702"/>
      <c r="AV31" s="702"/>
      <c r="AW31" s="702"/>
      <c r="AX31" s="702"/>
      <c r="AY31" s="702"/>
      <c r="AZ31" s="702"/>
      <c r="BA31" s="702"/>
      <c r="BB31" s="702"/>
      <c r="BC31" s="702"/>
      <c r="BD31" s="702"/>
      <c r="BE31" s="702"/>
      <c r="BF31" s="702"/>
      <c r="BG31" s="702"/>
      <c r="BH31" s="702"/>
      <c r="BI31" s="702"/>
      <c r="BJ31" s="699">
        <f>$D31</f>
        <v>38443.057801370174</v>
      </c>
      <c r="BK31" s="700">
        <f>$D31</f>
        <v>38443.057801370174</v>
      </c>
      <c r="BL31" s="702"/>
      <c r="BM31" s="702"/>
      <c r="BN31" s="702"/>
      <c r="BO31" s="702"/>
      <c r="BP31" s="702"/>
      <c r="BQ31" s="702"/>
      <c r="BR31" s="702"/>
      <c r="BS31" s="702"/>
      <c r="BT31" s="702"/>
      <c r="BU31" s="702"/>
      <c r="BV31" s="702"/>
      <c r="BW31" s="703"/>
    </row>
    <row r="32" spans="1:75" x14ac:dyDescent="0.2">
      <c r="A32" s="680">
        <v>30</v>
      </c>
      <c r="B32" s="705" t="s">
        <v>8</v>
      </c>
      <c r="C32" s="704">
        <f>'12生産者価格評価表'!BC36</f>
        <v>1575418.6680000001</v>
      </c>
      <c r="D32" s="704">
        <f>'4入力と結果'!M36</f>
        <v>4236.3501170435775</v>
      </c>
      <c r="F32" s="701"/>
      <c r="G32" s="702"/>
      <c r="H32" s="702"/>
      <c r="I32" s="702"/>
      <c r="J32" s="702"/>
      <c r="K32" s="702"/>
      <c r="L32" s="702"/>
      <c r="M32" s="702"/>
      <c r="N32" s="702"/>
      <c r="O32" s="702"/>
      <c r="P32" s="702"/>
      <c r="Q32" s="702"/>
      <c r="R32" s="702"/>
      <c r="S32" s="702"/>
      <c r="T32" s="702"/>
      <c r="U32" s="702"/>
      <c r="V32" s="702"/>
      <c r="W32" s="702"/>
      <c r="X32" s="702"/>
      <c r="Y32" s="702"/>
      <c r="Z32" s="702"/>
      <c r="AA32" s="702"/>
      <c r="AB32" s="702"/>
      <c r="AC32" s="702"/>
      <c r="AD32" s="702"/>
      <c r="AE32" s="702"/>
      <c r="AF32" s="702"/>
      <c r="AG32" s="702"/>
      <c r="AH32" s="702"/>
      <c r="AI32" s="702"/>
      <c r="AJ32" s="702"/>
      <c r="AK32" s="702"/>
      <c r="AL32" s="702"/>
      <c r="AM32" s="702"/>
      <c r="AN32" s="702"/>
      <c r="AO32" s="702"/>
      <c r="AP32" s="702"/>
      <c r="AQ32" s="702"/>
      <c r="AR32" s="702"/>
      <c r="AS32" s="702"/>
      <c r="AT32" s="702"/>
      <c r="AU32" s="702"/>
      <c r="AV32" s="702"/>
      <c r="AW32" s="702"/>
      <c r="AX32" s="702"/>
      <c r="AY32" s="702"/>
      <c r="AZ32" s="702"/>
      <c r="BA32" s="702"/>
      <c r="BB32" s="702"/>
      <c r="BC32" s="702"/>
      <c r="BD32" s="702"/>
      <c r="BE32" s="702"/>
      <c r="BF32" s="702"/>
      <c r="BG32" s="702"/>
      <c r="BH32" s="702"/>
      <c r="BI32" s="702"/>
      <c r="BJ32" s="702"/>
      <c r="BK32" s="702"/>
      <c r="BL32" s="699">
        <f>$D32</f>
        <v>4236.3501170435775</v>
      </c>
      <c r="BM32" s="700">
        <f>$D32</f>
        <v>4236.3501170435775</v>
      </c>
      <c r="BN32" s="702"/>
      <c r="BO32" s="702"/>
      <c r="BP32" s="702"/>
      <c r="BQ32" s="702"/>
      <c r="BR32" s="702"/>
      <c r="BS32" s="702"/>
      <c r="BT32" s="702"/>
      <c r="BU32" s="702"/>
      <c r="BV32" s="702"/>
      <c r="BW32" s="703"/>
    </row>
    <row r="33" spans="1:75" x14ac:dyDescent="0.2">
      <c r="A33" s="680">
        <v>31</v>
      </c>
      <c r="B33" s="705" t="s">
        <v>102</v>
      </c>
      <c r="C33" s="704">
        <f>'12生産者価格評価表'!BC37</f>
        <v>3563556.9530000002</v>
      </c>
      <c r="D33" s="704">
        <f>'4入力と結果'!M37</f>
        <v>31007.667772171517</v>
      </c>
      <c r="F33" s="701"/>
      <c r="G33" s="702"/>
      <c r="H33" s="702"/>
      <c r="I33" s="702"/>
      <c r="J33" s="702"/>
      <c r="K33" s="702"/>
      <c r="L33" s="702"/>
      <c r="M33" s="702"/>
      <c r="N33" s="702"/>
      <c r="O33" s="702"/>
      <c r="P33" s="702"/>
      <c r="Q33" s="702"/>
      <c r="R33" s="702"/>
      <c r="S33" s="702"/>
      <c r="T33" s="702"/>
      <c r="U33" s="702"/>
      <c r="V33" s="702"/>
      <c r="W33" s="702"/>
      <c r="X33" s="702"/>
      <c r="Y33" s="702"/>
      <c r="Z33" s="702"/>
      <c r="AA33" s="702"/>
      <c r="AB33" s="702"/>
      <c r="AC33" s="702"/>
      <c r="AD33" s="702"/>
      <c r="AE33" s="702"/>
      <c r="AF33" s="702"/>
      <c r="AG33" s="702"/>
      <c r="AH33" s="702"/>
      <c r="AI33" s="702"/>
      <c r="AJ33" s="702"/>
      <c r="AK33" s="702"/>
      <c r="AL33" s="702"/>
      <c r="AM33" s="702"/>
      <c r="AN33" s="702"/>
      <c r="AO33" s="702"/>
      <c r="AP33" s="702"/>
      <c r="AQ33" s="702"/>
      <c r="AR33" s="702"/>
      <c r="AS33" s="702"/>
      <c r="AT33" s="702"/>
      <c r="AU33" s="702"/>
      <c r="AV33" s="702"/>
      <c r="AW33" s="702"/>
      <c r="AX33" s="702"/>
      <c r="AY33" s="702"/>
      <c r="AZ33" s="702"/>
      <c r="BA33" s="702"/>
      <c r="BB33" s="702"/>
      <c r="BC33" s="702"/>
      <c r="BD33" s="702"/>
      <c r="BE33" s="702"/>
      <c r="BF33" s="702"/>
      <c r="BG33" s="702"/>
      <c r="BH33" s="702"/>
      <c r="BI33" s="702"/>
      <c r="BJ33" s="702"/>
      <c r="BK33" s="702"/>
      <c r="BL33" s="702"/>
      <c r="BM33" s="702"/>
      <c r="BN33" s="699">
        <f>$D33</f>
        <v>31007.667772171517</v>
      </c>
      <c r="BO33" s="700">
        <f>$D33</f>
        <v>31007.667772171517</v>
      </c>
      <c r="BP33" s="702"/>
      <c r="BQ33" s="702"/>
      <c r="BR33" s="702"/>
      <c r="BS33" s="702"/>
      <c r="BT33" s="702"/>
      <c r="BU33" s="702"/>
      <c r="BV33" s="702"/>
      <c r="BW33" s="703"/>
    </row>
    <row r="34" spans="1:75" x14ac:dyDescent="0.2">
      <c r="A34" s="680">
        <v>32</v>
      </c>
      <c r="B34" s="705" t="s">
        <v>103</v>
      </c>
      <c r="C34" s="704">
        <f>'12生産者価格評価表'!BC38</f>
        <v>3812874.378</v>
      </c>
      <c r="D34" s="704">
        <f>'4入力と結果'!M38</f>
        <v>51056.690276659916</v>
      </c>
      <c r="F34" s="701"/>
      <c r="G34" s="702"/>
      <c r="H34" s="702"/>
      <c r="I34" s="702"/>
      <c r="J34" s="702"/>
      <c r="K34" s="702"/>
      <c r="L34" s="702"/>
      <c r="M34" s="702"/>
      <c r="N34" s="702"/>
      <c r="O34" s="702"/>
      <c r="P34" s="702"/>
      <c r="Q34" s="702"/>
      <c r="R34" s="702"/>
      <c r="S34" s="702"/>
      <c r="T34" s="702"/>
      <c r="U34" s="702"/>
      <c r="V34" s="702"/>
      <c r="W34" s="702"/>
      <c r="X34" s="702"/>
      <c r="Y34" s="702"/>
      <c r="Z34" s="702"/>
      <c r="AA34" s="702"/>
      <c r="AB34" s="702"/>
      <c r="AC34" s="702"/>
      <c r="AD34" s="702"/>
      <c r="AE34" s="702"/>
      <c r="AF34" s="702"/>
      <c r="AG34" s="702"/>
      <c r="AH34" s="702"/>
      <c r="AI34" s="702"/>
      <c r="AJ34" s="702"/>
      <c r="AK34" s="702"/>
      <c r="AL34" s="702"/>
      <c r="AM34" s="702"/>
      <c r="AN34" s="702"/>
      <c r="AO34" s="702"/>
      <c r="AP34" s="702"/>
      <c r="AQ34" s="702"/>
      <c r="AR34" s="702"/>
      <c r="AS34" s="702"/>
      <c r="AT34" s="702"/>
      <c r="AU34" s="702"/>
      <c r="AV34" s="702"/>
      <c r="AW34" s="702"/>
      <c r="AX34" s="702"/>
      <c r="AY34" s="702"/>
      <c r="AZ34" s="702"/>
      <c r="BA34" s="702"/>
      <c r="BB34" s="702"/>
      <c r="BC34" s="702"/>
      <c r="BD34" s="702"/>
      <c r="BE34" s="702"/>
      <c r="BF34" s="702"/>
      <c r="BG34" s="702"/>
      <c r="BH34" s="702"/>
      <c r="BI34" s="702"/>
      <c r="BJ34" s="702"/>
      <c r="BK34" s="702"/>
      <c r="BL34" s="702"/>
      <c r="BM34" s="702"/>
      <c r="BN34" s="702"/>
      <c r="BO34" s="702"/>
      <c r="BP34" s="699">
        <f>$D34</f>
        <v>51056.690276659916</v>
      </c>
      <c r="BQ34" s="700">
        <f>$D34</f>
        <v>51056.690276659916</v>
      </c>
      <c r="BR34" s="702"/>
      <c r="BS34" s="702"/>
      <c r="BT34" s="702"/>
      <c r="BU34" s="702"/>
      <c r="BV34" s="702"/>
      <c r="BW34" s="703"/>
    </row>
    <row r="35" spans="1:75" x14ac:dyDescent="0.2">
      <c r="A35" s="680">
        <v>33</v>
      </c>
      <c r="B35" s="705" t="s">
        <v>240</v>
      </c>
      <c r="C35" s="704">
        <f>'12生産者価格評価表'!BC39</f>
        <v>234776.576</v>
      </c>
      <c r="D35" s="704">
        <f>'4入力と結果'!M39</f>
        <v>8836.5544897447944</v>
      </c>
      <c r="F35" s="701"/>
      <c r="G35" s="702"/>
      <c r="H35" s="702"/>
      <c r="I35" s="702"/>
      <c r="J35" s="702"/>
      <c r="K35" s="702"/>
      <c r="L35" s="702"/>
      <c r="M35" s="702"/>
      <c r="N35" s="702"/>
      <c r="O35" s="702"/>
      <c r="P35" s="702"/>
      <c r="Q35" s="702"/>
      <c r="R35" s="702"/>
      <c r="S35" s="702"/>
      <c r="T35" s="702"/>
      <c r="U35" s="702"/>
      <c r="V35" s="702"/>
      <c r="W35" s="702"/>
      <c r="X35" s="702"/>
      <c r="Y35" s="702"/>
      <c r="Z35" s="702"/>
      <c r="AA35" s="702"/>
      <c r="AB35" s="702"/>
      <c r="AC35" s="702"/>
      <c r="AD35" s="702"/>
      <c r="AE35" s="702"/>
      <c r="AF35" s="702"/>
      <c r="AG35" s="702"/>
      <c r="AH35" s="702"/>
      <c r="AI35" s="702"/>
      <c r="AJ35" s="702"/>
      <c r="AK35" s="702"/>
      <c r="AL35" s="702"/>
      <c r="AM35" s="702"/>
      <c r="AN35" s="702"/>
      <c r="AO35" s="702"/>
      <c r="AP35" s="702"/>
      <c r="AQ35" s="702"/>
      <c r="AR35" s="702"/>
      <c r="AS35" s="702"/>
      <c r="AT35" s="702"/>
      <c r="AU35" s="702"/>
      <c r="AV35" s="702"/>
      <c r="AW35" s="702"/>
      <c r="AX35" s="702"/>
      <c r="AY35" s="702"/>
      <c r="AZ35" s="702"/>
      <c r="BA35" s="702"/>
      <c r="BB35" s="702"/>
      <c r="BC35" s="702"/>
      <c r="BD35" s="702"/>
      <c r="BE35" s="702"/>
      <c r="BF35" s="702"/>
      <c r="BG35" s="702"/>
      <c r="BH35" s="702"/>
      <c r="BI35" s="702"/>
      <c r="BJ35" s="702"/>
      <c r="BK35" s="702"/>
      <c r="BL35" s="702"/>
      <c r="BM35" s="702"/>
      <c r="BN35" s="702"/>
      <c r="BO35" s="702"/>
      <c r="BP35" s="702"/>
      <c r="BQ35" s="702"/>
      <c r="BR35" s="699">
        <f>$D35</f>
        <v>8836.5544897447944</v>
      </c>
      <c r="BS35" s="700">
        <f>$D35</f>
        <v>8836.5544897447944</v>
      </c>
      <c r="BT35" s="702"/>
      <c r="BU35" s="702"/>
      <c r="BV35" s="702"/>
      <c r="BW35" s="703"/>
    </row>
    <row r="36" spans="1:75" x14ac:dyDescent="0.2">
      <c r="A36" s="680">
        <v>34</v>
      </c>
      <c r="B36" s="705" t="s">
        <v>241</v>
      </c>
      <c r="C36" s="704">
        <f>'12生産者価格評価表'!BC40</f>
        <v>4722352.5979999993</v>
      </c>
      <c r="D36" s="704">
        <f>'4入力と結果'!M40</f>
        <v>64950.105950075202</v>
      </c>
      <c r="F36" s="701"/>
      <c r="G36" s="702"/>
      <c r="H36" s="702"/>
      <c r="I36" s="702"/>
      <c r="J36" s="702"/>
      <c r="K36" s="702"/>
      <c r="L36" s="702"/>
      <c r="M36" s="702"/>
      <c r="N36" s="702"/>
      <c r="O36" s="702"/>
      <c r="P36" s="702"/>
      <c r="Q36" s="702"/>
      <c r="R36" s="702"/>
      <c r="S36" s="702"/>
      <c r="T36" s="702"/>
      <c r="U36" s="702"/>
      <c r="V36" s="702"/>
      <c r="W36" s="702"/>
      <c r="X36" s="702"/>
      <c r="Y36" s="702"/>
      <c r="Z36" s="702"/>
      <c r="AA36" s="702"/>
      <c r="AB36" s="702"/>
      <c r="AC36" s="702"/>
      <c r="AD36" s="702"/>
      <c r="AE36" s="702"/>
      <c r="AF36" s="702"/>
      <c r="AG36" s="702"/>
      <c r="AH36" s="702"/>
      <c r="AI36" s="702"/>
      <c r="AJ36" s="702"/>
      <c r="AK36" s="702"/>
      <c r="AL36" s="702"/>
      <c r="AM36" s="702"/>
      <c r="AN36" s="702"/>
      <c r="AO36" s="702"/>
      <c r="AP36" s="702"/>
      <c r="AQ36" s="702"/>
      <c r="AR36" s="702"/>
      <c r="AS36" s="702"/>
      <c r="AT36" s="702"/>
      <c r="AU36" s="702"/>
      <c r="AV36" s="702"/>
      <c r="AW36" s="702"/>
      <c r="AX36" s="702"/>
      <c r="AY36" s="702"/>
      <c r="AZ36" s="702"/>
      <c r="BA36" s="702"/>
      <c r="BB36" s="702"/>
      <c r="BC36" s="702"/>
      <c r="BD36" s="702"/>
      <c r="BE36" s="702"/>
      <c r="BF36" s="702"/>
      <c r="BG36" s="702"/>
      <c r="BH36" s="702"/>
      <c r="BI36" s="702"/>
      <c r="BJ36" s="702"/>
      <c r="BK36" s="702"/>
      <c r="BL36" s="702"/>
      <c r="BM36" s="702"/>
      <c r="BN36" s="702"/>
      <c r="BO36" s="702"/>
      <c r="BP36" s="702"/>
      <c r="BQ36" s="702"/>
      <c r="BR36" s="702"/>
      <c r="BS36" s="702"/>
      <c r="BT36" s="699">
        <f>$D36</f>
        <v>64950.105950075202</v>
      </c>
      <c r="BU36" s="700">
        <f>$D36</f>
        <v>64950.105950075202</v>
      </c>
      <c r="BV36" s="702"/>
      <c r="BW36" s="703"/>
    </row>
    <row r="37" spans="1:75" ht="12.75" thickBot="1" x14ac:dyDescent="0.25">
      <c r="A37" s="680">
        <v>35</v>
      </c>
      <c r="B37" s="705" t="s">
        <v>242</v>
      </c>
      <c r="C37" s="706">
        <f>'12生産者価格評価表'!BC41</f>
        <v>2580946.5640000002</v>
      </c>
      <c r="D37" s="706">
        <f>'4入力と結果'!M41</f>
        <v>88447.14399158521</v>
      </c>
      <c r="F37" s="707"/>
      <c r="G37" s="708"/>
      <c r="H37" s="708"/>
      <c r="I37" s="708"/>
      <c r="J37" s="708"/>
      <c r="K37" s="708"/>
      <c r="L37" s="708"/>
      <c r="M37" s="708"/>
      <c r="N37" s="708"/>
      <c r="O37" s="708"/>
      <c r="P37" s="708"/>
      <c r="Q37" s="708"/>
      <c r="R37" s="708"/>
      <c r="S37" s="708"/>
      <c r="T37" s="708"/>
      <c r="U37" s="708"/>
      <c r="V37" s="708"/>
      <c r="W37" s="708"/>
      <c r="X37" s="708"/>
      <c r="Y37" s="708"/>
      <c r="Z37" s="708"/>
      <c r="AA37" s="708"/>
      <c r="AB37" s="708"/>
      <c r="AC37" s="708"/>
      <c r="AD37" s="708"/>
      <c r="AE37" s="708"/>
      <c r="AF37" s="708"/>
      <c r="AG37" s="708"/>
      <c r="AH37" s="708"/>
      <c r="AI37" s="708"/>
      <c r="AJ37" s="708"/>
      <c r="AK37" s="708"/>
      <c r="AL37" s="708"/>
      <c r="AM37" s="708"/>
      <c r="AN37" s="708"/>
      <c r="AO37" s="708"/>
      <c r="AP37" s="708"/>
      <c r="AQ37" s="708"/>
      <c r="AR37" s="708"/>
      <c r="AS37" s="708"/>
      <c r="AT37" s="708"/>
      <c r="AU37" s="708"/>
      <c r="AV37" s="708"/>
      <c r="AW37" s="708"/>
      <c r="AX37" s="708"/>
      <c r="AY37" s="708"/>
      <c r="AZ37" s="708"/>
      <c r="BA37" s="708"/>
      <c r="BB37" s="708"/>
      <c r="BC37" s="708"/>
      <c r="BD37" s="708"/>
      <c r="BE37" s="708"/>
      <c r="BF37" s="708"/>
      <c r="BG37" s="708"/>
      <c r="BH37" s="708"/>
      <c r="BI37" s="708"/>
      <c r="BJ37" s="708"/>
      <c r="BK37" s="708"/>
      <c r="BL37" s="708"/>
      <c r="BM37" s="708"/>
      <c r="BN37" s="708"/>
      <c r="BO37" s="708"/>
      <c r="BP37" s="708"/>
      <c r="BQ37" s="708"/>
      <c r="BR37" s="708"/>
      <c r="BS37" s="708"/>
      <c r="BT37" s="708"/>
      <c r="BU37" s="708"/>
      <c r="BV37" s="709">
        <f>$D37</f>
        <v>88447.14399158521</v>
      </c>
      <c r="BW37" s="710">
        <f>$D37</f>
        <v>88447.14399158521</v>
      </c>
    </row>
    <row r="39" spans="1:75" x14ac:dyDescent="0.2">
      <c r="F39" s="711">
        <f>$G$2</f>
        <v>0.44505910355933886</v>
      </c>
      <c r="G39" s="712">
        <f>$I$2</f>
        <v>0.45433801998171081</v>
      </c>
      <c r="H39" s="712">
        <f>$K$2</f>
        <v>3.0770106642349253</v>
      </c>
      <c r="I39" s="712">
        <f>$M$2</f>
        <v>3.3633011413873035</v>
      </c>
      <c r="J39" s="712">
        <f>$O$2</f>
        <v>4.1336306603045685</v>
      </c>
      <c r="K39" s="712">
        <f>$Q$2</f>
        <v>5.7854407883140189</v>
      </c>
      <c r="L39" s="712">
        <f>$S$2</f>
        <v>6.6921761942169491</v>
      </c>
      <c r="M39" s="712">
        <f>$U$2</f>
        <v>8.9399049269107316</v>
      </c>
      <c r="N39" s="712">
        <f>$W$2</f>
        <v>9.6550887889326855</v>
      </c>
      <c r="O39" s="712">
        <f>$Y$2</f>
        <v>13.215571745574261</v>
      </c>
      <c r="P39" s="712">
        <f>$AA$2</f>
        <v>14.005060006284886</v>
      </c>
      <c r="Q39" s="712">
        <f>$AC$2</f>
        <v>15.57860078234159</v>
      </c>
      <c r="R39" s="712">
        <f>$AE$2</f>
        <v>16.74072452182341</v>
      </c>
      <c r="S39" s="712">
        <f>$AG$2</f>
        <v>18.865075718487525</v>
      </c>
      <c r="T39" s="712">
        <f>$AI$2</f>
        <v>19.739683832638267</v>
      </c>
      <c r="U39" s="712">
        <f>$AK$2</f>
        <v>20.353223451237088</v>
      </c>
      <c r="V39" s="712">
        <f>$AM$2</f>
        <v>23.729121680797363</v>
      </c>
      <c r="W39" s="712">
        <f>AO$2</f>
        <v>23.875039871358499</v>
      </c>
      <c r="X39" s="712">
        <f>AQ$2</f>
        <v>44.352952916948723</v>
      </c>
      <c r="Y39" s="712">
        <f>AS$2</f>
        <v>45.105351641784402</v>
      </c>
      <c r="Z39" s="712">
        <f>AU$2</f>
        <v>49.912511029108899</v>
      </c>
      <c r="AA39" s="712">
        <f>AW$2</f>
        <v>51.941752924598056</v>
      </c>
      <c r="AB39" s="712">
        <f>AY$2</f>
        <v>52.289882992721409</v>
      </c>
      <c r="AC39" s="712">
        <f>BA$2</f>
        <v>52.780473907363891</v>
      </c>
      <c r="AD39" s="712">
        <f>BC$2</f>
        <v>62.184009073495936</v>
      </c>
      <c r="AE39" s="712">
        <f>BE$2</f>
        <v>64.58541574478879</v>
      </c>
      <c r="AF39" s="712">
        <f>BG$2</f>
        <v>71.138764843616926</v>
      </c>
      <c r="AG39" s="712">
        <f>BI$2</f>
        <v>75.972640912705145</v>
      </c>
      <c r="AH39" s="712">
        <f>BK$2</f>
        <v>79.242764175205039</v>
      </c>
      <c r="AI39" s="712">
        <f>BM$2</f>
        <v>81.225874186494252</v>
      </c>
      <c r="AJ39" s="712">
        <f>BO$2</f>
        <v>85.711618587546113</v>
      </c>
      <c r="AK39" s="712">
        <f>BQ$2</f>
        <v>90.511199489046462</v>
      </c>
      <c r="AL39" s="712">
        <f>BS$2</f>
        <v>90.806732218052943</v>
      </c>
      <c r="AM39" s="712">
        <f>BU$2</f>
        <v>96.751148711365317</v>
      </c>
      <c r="AN39" s="713">
        <f>BW$2</f>
        <v>99.999999999999972</v>
      </c>
    </row>
    <row r="40" spans="1:75" x14ac:dyDescent="0.2">
      <c r="F40" s="711">
        <f>$F$39/2</f>
        <v>0.22252955177966943</v>
      </c>
      <c r="G40" s="712">
        <f>(G39-F39)/2+F39</f>
        <v>0.44969856177052481</v>
      </c>
      <c r="H40" s="712">
        <f t="shared" ref="H40:AN40" si="0">(H39-G39)/2+G39</f>
        <v>1.7656743421083181</v>
      </c>
      <c r="I40" s="712">
        <f t="shared" si="0"/>
        <v>3.2201559028111144</v>
      </c>
      <c r="J40" s="712">
        <f t="shared" si="0"/>
        <v>3.748465900845936</v>
      </c>
      <c r="K40" s="712">
        <f t="shared" si="0"/>
        <v>4.9595357243092941</v>
      </c>
      <c r="L40" s="712">
        <f t="shared" si="0"/>
        <v>6.238808491265484</v>
      </c>
      <c r="M40" s="712">
        <f t="shared" si="0"/>
        <v>7.8160405605638399</v>
      </c>
      <c r="N40" s="712">
        <f t="shared" si="0"/>
        <v>9.2974968579217077</v>
      </c>
      <c r="O40" s="712">
        <f t="shared" si="0"/>
        <v>11.435330267253473</v>
      </c>
      <c r="P40" s="712">
        <f t="shared" si="0"/>
        <v>13.610315875929572</v>
      </c>
      <c r="Q40" s="712">
        <f t="shared" si="0"/>
        <v>14.791830394313237</v>
      </c>
      <c r="R40" s="712">
        <f t="shared" si="0"/>
        <v>16.159662652082499</v>
      </c>
      <c r="S40" s="712">
        <f t="shared" si="0"/>
        <v>17.802900120155467</v>
      </c>
      <c r="T40" s="712">
        <f t="shared" si="0"/>
        <v>19.302379775562898</v>
      </c>
      <c r="U40" s="712">
        <f t="shared" si="0"/>
        <v>20.046453641937678</v>
      </c>
      <c r="V40" s="712">
        <f t="shared" si="0"/>
        <v>22.041172566017224</v>
      </c>
      <c r="W40" s="712">
        <f t="shared" si="0"/>
        <v>23.802080776077929</v>
      </c>
      <c r="X40" s="712">
        <f t="shared" si="0"/>
        <v>34.11399639415361</v>
      </c>
      <c r="Y40" s="712">
        <f t="shared" si="0"/>
        <v>44.729152279366559</v>
      </c>
      <c r="Z40" s="712">
        <f t="shared" si="0"/>
        <v>47.508931335446647</v>
      </c>
      <c r="AA40" s="712">
        <f t="shared" si="0"/>
        <v>50.927131976853474</v>
      </c>
      <c r="AB40" s="712">
        <f t="shared" si="0"/>
        <v>52.115817958659733</v>
      </c>
      <c r="AC40" s="712">
        <f t="shared" si="0"/>
        <v>52.53517845004265</v>
      </c>
      <c r="AD40" s="712">
        <f t="shared" si="0"/>
        <v>57.482241490429914</v>
      </c>
      <c r="AE40" s="712">
        <f t="shared" si="0"/>
        <v>63.384712409142367</v>
      </c>
      <c r="AF40" s="712">
        <f t="shared" si="0"/>
        <v>67.862090294202858</v>
      </c>
      <c r="AG40" s="712">
        <f t="shared" si="0"/>
        <v>73.555702878161043</v>
      </c>
      <c r="AH40" s="712">
        <f t="shared" si="0"/>
        <v>77.607702543955099</v>
      </c>
      <c r="AI40" s="712">
        <f t="shared" si="0"/>
        <v>80.234319180849639</v>
      </c>
      <c r="AJ40" s="712">
        <f t="shared" si="0"/>
        <v>83.46874638702019</v>
      </c>
      <c r="AK40" s="712">
        <f t="shared" si="0"/>
        <v>88.111409038296287</v>
      </c>
      <c r="AL40" s="712">
        <f t="shared" si="0"/>
        <v>90.658965853549702</v>
      </c>
      <c r="AM40" s="712">
        <f t="shared" si="0"/>
        <v>93.778940464709137</v>
      </c>
      <c r="AN40" s="713">
        <f t="shared" si="0"/>
        <v>98.375574355682645</v>
      </c>
    </row>
    <row r="41" spans="1:75" x14ac:dyDescent="0.2">
      <c r="F41" s="714" cm="1">
        <f t="array" ref="F41:AN41">TRANSPOSE(D3:D37)</f>
        <v>6495.094088451483</v>
      </c>
      <c r="G41" s="715">
        <v>75.445097757264008</v>
      </c>
      <c r="H41" s="715">
        <v>31546.940120556821</v>
      </c>
      <c r="I41" s="715">
        <v>1601.4811969848911</v>
      </c>
      <c r="J41" s="715">
        <v>2604.8062016563599</v>
      </c>
      <c r="K41" s="715">
        <v>4063.2565185488584</v>
      </c>
      <c r="L41" s="715">
        <v>9019.8475539025185</v>
      </c>
      <c r="M41" s="715">
        <v>3776.021849051785</v>
      </c>
      <c r="N41" s="715">
        <v>583.29585870558014</v>
      </c>
      <c r="O41" s="715">
        <v>1665.5397089469732</v>
      </c>
      <c r="P41" s="715">
        <v>726.85765984205079</v>
      </c>
      <c r="Q41" s="715">
        <v>2007.7005985082021</v>
      </c>
      <c r="R41" s="715">
        <v>459.29311526983304</v>
      </c>
      <c r="S41" s="715">
        <v>394.64944075695234</v>
      </c>
      <c r="T41" s="715">
        <v>347.24994447733724</v>
      </c>
      <c r="U41" s="715">
        <v>377.57419338710793</v>
      </c>
      <c r="V41" s="715">
        <v>9789.3857698932825</v>
      </c>
      <c r="W41" s="715">
        <v>611.48390271158814</v>
      </c>
      <c r="X41" s="715">
        <v>29323.228373562855</v>
      </c>
      <c r="Y41" s="716">
        <v>4739.5290671336015</v>
      </c>
      <c r="Z41" s="716">
        <v>6825.2150651423235</v>
      </c>
      <c r="AA41" s="716">
        <v>30453.909644975574</v>
      </c>
      <c r="AB41" s="716">
        <v>9477.5361876249644</v>
      </c>
      <c r="AC41" s="716">
        <v>1359.6025033522678</v>
      </c>
      <c r="AD41" s="716">
        <v>160675.46852419901</v>
      </c>
      <c r="AE41" s="716">
        <v>61499.194182605323</v>
      </c>
      <c r="AF41" s="716">
        <v>230999.92107720798</v>
      </c>
      <c r="AG41" s="716">
        <v>52638.687966171936</v>
      </c>
      <c r="AH41" s="716">
        <v>38443.057801370174</v>
      </c>
      <c r="AI41" s="716">
        <v>4236.3501170435775</v>
      </c>
      <c r="AJ41" s="716">
        <v>31007.667772171517</v>
      </c>
      <c r="AK41" s="716">
        <v>51056.690276659916</v>
      </c>
      <c r="AL41" s="716">
        <v>8836.5544897447944</v>
      </c>
      <c r="AM41" s="716">
        <v>64950.105950075202</v>
      </c>
      <c r="AN41" s="717">
        <v>88447.14399158521</v>
      </c>
    </row>
    <row r="42" spans="1:75" x14ac:dyDescent="0.2">
      <c r="F42" s="718">
        <v>0</v>
      </c>
      <c r="G42" s="719">
        <v>0</v>
      </c>
      <c r="H42" s="719">
        <v>0</v>
      </c>
      <c r="I42" s="719">
        <v>0</v>
      </c>
      <c r="J42" s="719">
        <v>0</v>
      </c>
      <c r="K42" s="719">
        <v>0</v>
      </c>
      <c r="L42" s="719">
        <v>0</v>
      </c>
      <c r="M42" s="719">
        <v>0</v>
      </c>
      <c r="N42" s="719">
        <v>0</v>
      </c>
      <c r="O42" s="719">
        <v>0</v>
      </c>
      <c r="P42" s="719">
        <v>0</v>
      </c>
      <c r="Q42" s="719">
        <v>0</v>
      </c>
      <c r="R42" s="719">
        <v>0</v>
      </c>
      <c r="S42" s="719">
        <v>0</v>
      </c>
      <c r="T42" s="719">
        <v>0</v>
      </c>
      <c r="U42" s="719">
        <v>0</v>
      </c>
      <c r="V42" s="719">
        <v>0</v>
      </c>
      <c r="W42" s="719">
        <v>0</v>
      </c>
      <c r="X42" s="719">
        <v>0</v>
      </c>
      <c r="Y42" s="719">
        <v>0</v>
      </c>
      <c r="Z42" s="719">
        <v>0</v>
      </c>
      <c r="AA42" s="719">
        <v>0</v>
      </c>
      <c r="AB42" s="719">
        <v>0</v>
      </c>
      <c r="AC42" s="719">
        <v>0</v>
      </c>
      <c r="AD42" s="719">
        <v>0</v>
      </c>
      <c r="AE42" s="719">
        <v>0</v>
      </c>
      <c r="AF42" s="719">
        <v>0</v>
      </c>
      <c r="AG42" s="719">
        <v>0</v>
      </c>
      <c r="AH42" s="719">
        <v>0</v>
      </c>
      <c r="AI42" s="719">
        <v>0</v>
      </c>
      <c r="AJ42" s="719">
        <v>0</v>
      </c>
      <c r="AK42" s="719">
        <v>0</v>
      </c>
      <c r="AL42" s="719">
        <v>0</v>
      </c>
      <c r="AM42" s="719">
        <v>0</v>
      </c>
      <c r="AN42" s="720">
        <v>0</v>
      </c>
    </row>
  </sheetData>
  <phoneticPr fontId="8"/>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
    <pageSetUpPr fitToPage="1"/>
  </sheetPr>
  <dimension ref="A1:AD53"/>
  <sheetViews>
    <sheetView zoomScale="90" zoomScaleNormal="90" zoomScaleSheetLayoutView="100" workbookViewId="0">
      <pane xSplit="3" ySplit="6" topLeftCell="D7" activePane="bottomRight" state="frozen"/>
      <selection pane="topRight"/>
      <selection pane="bottomLeft"/>
      <selection pane="bottomRight"/>
    </sheetView>
  </sheetViews>
  <sheetFormatPr defaultColWidth="9" defaultRowHeight="20.100000000000001" customHeight="1" x14ac:dyDescent="0.15"/>
  <cols>
    <col min="1" max="1" width="4" style="74" customWidth="1"/>
    <col min="2" max="2" width="5.25" style="65" customWidth="1"/>
    <col min="3" max="3" width="25" style="65" customWidth="1"/>
    <col min="4" max="7" width="15.25" style="65" customWidth="1"/>
    <col min="8" max="13" width="11.375" style="65" customWidth="1"/>
    <col min="14" max="14" width="23.5" style="65" bestFit="1" customWidth="1"/>
    <col min="15" max="17" width="17" style="65" customWidth="1"/>
    <col min="18" max="18" width="16.875" style="65" bestFit="1" customWidth="1"/>
    <col min="19" max="19" width="19.875" style="65" customWidth="1"/>
    <col min="20" max="20" width="17.375" style="65" customWidth="1"/>
    <col min="21" max="21" width="18.25" style="65" customWidth="1"/>
    <col min="22" max="22" width="14.125" style="65" customWidth="1"/>
    <col min="23" max="23" width="16.5" style="65" customWidth="1"/>
    <col min="24" max="24" width="15.125" style="65" customWidth="1"/>
    <col min="25" max="26" width="13.875" style="65" customWidth="1"/>
    <col min="27" max="27" width="15.875" style="65" customWidth="1"/>
    <col min="28" max="30" width="13.875" style="65" customWidth="1"/>
    <col min="31" max="16384" width="9" style="65"/>
  </cols>
  <sheetData>
    <row r="1" spans="1:30" ht="12.95" customHeight="1" x14ac:dyDescent="0.15">
      <c r="B1" s="62"/>
      <c r="C1" s="63"/>
      <c r="D1" s="64"/>
      <c r="E1" s="64"/>
      <c r="F1" s="64"/>
      <c r="G1" s="64"/>
      <c r="H1" s="64"/>
      <c r="I1" s="64"/>
      <c r="J1" s="64"/>
      <c r="K1" s="64"/>
      <c r="L1" s="64"/>
      <c r="M1" s="64"/>
      <c r="N1" s="64"/>
      <c r="O1" s="64"/>
      <c r="P1" s="64"/>
      <c r="Q1" s="64"/>
      <c r="R1" s="64"/>
      <c r="S1" s="70"/>
      <c r="T1" s="64"/>
      <c r="U1" s="64"/>
    </row>
    <row r="2" spans="1:30" ht="12.95" customHeight="1" thickBot="1" x14ac:dyDescent="0.2">
      <c r="B2" s="66"/>
      <c r="C2" s="67"/>
      <c r="D2" s="68"/>
      <c r="E2" s="68"/>
      <c r="F2" s="68"/>
      <c r="G2" s="68"/>
      <c r="H2" s="68"/>
      <c r="I2" s="64"/>
      <c r="J2" s="64"/>
      <c r="K2" s="64"/>
      <c r="L2" s="64"/>
      <c r="M2" s="64"/>
      <c r="N2" s="69"/>
      <c r="O2" s="69"/>
      <c r="P2" s="69"/>
      <c r="Q2" s="69"/>
      <c r="R2" s="64"/>
      <c r="S2" s="64"/>
      <c r="T2" s="64"/>
      <c r="U2" s="70"/>
    </row>
    <row r="3" spans="1:30" ht="24.95" customHeight="1" thickBot="1" x14ac:dyDescent="0.2">
      <c r="B3" s="773" t="s">
        <v>265</v>
      </c>
      <c r="C3" s="774"/>
      <c r="D3" s="738" t="s">
        <v>177</v>
      </c>
      <c r="E3" s="739"/>
      <c r="F3" s="739"/>
      <c r="G3" s="740"/>
      <c r="H3" s="779" t="s">
        <v>138</v>
      </c>
      <c r="I3" s="780"/>
      <c r="J3" s="780"/>
      <c r="K3" s="780"/>
      <c r="L3" s="781"/>
      <c r="M3" s="782"/>
      <c r="N3" s="71"/>
      <c r="O3" s="735" t="s">
        <v>176</v>
      </c>
      <c r="P3" s="736"/>
      <c r="Q3" s="737"/>
      <c r="R3" s="140"/>
      <c r="S3" s="73"/>
      <c r="T3" s="79"/>
      <c r="U3" s="72"/>
      <c r="V3" s="102"/>
      <c r="W3" s="80"/>
      <c r="X3" s="148"/>
      <c r="Y3" s="745" t="s">
        <v>218</v>
      </c>
      <c r="Z3" s="746"/>
      <c r="AA3" s="747"/>
      <c r="AB3" s="745" t="s">
        <v>222</v>
      </c>
      <c r="AC3" s="746"/>
      <c r="AD3" s="747"/>
    </row>
    <row r="4" spans="1:30" ht="20.100000000000001" customHeight="1" x14ac:dyDescent="0.15">
      <c r="B4" s="775"/>
      <c r="C4" s="776"/>
      <c r="D4" s="783" t="s">
        <v>165</v>
      </c>
      <c r="E4" s="785" t="s">
        <v>178</v>
      </c>
      <c r="F4" s="767" t="s">
        <v>179</v>
      </c>
      <c r="G4" s="754" t="s">
        <v>267</v>
      </c>
      <c r="H4" s="771" t="s">
        <v>166</v>
      </c>
      <c r="I4" s="772" t="s">
        <v>167</v>
      </c>
      <c r="J4" s="789" t="s">
        <v>181</v>
      </c>
      <c r="K4" s="790" t="s">
        <v>182</v>
      </c>
      <c r="L4" s="787" t="s">
        <v>183</v>
      </c>
      <c r="M4" s="788" t="s">
        <v>184</v>
      </c>
      <c r="N4" s="763" t="s">
        <v>212</v>
      </c>
      <c r="O4" s="164" t="s">
        <v>155</v>
      </c>
      <c r="P4" s="165" t="s">
        <v>154</v>
      </c>
      <c r="Q4" s="767" t="s">
        <v>213</v>
      </c>
      <c r="R4" s="765" t="s">
        <v>214</v>
      </c>
      <c r="S4" s="756" t="s">
        <v>215</v>
      </c>
      <c r="T4" s="741" t="s">
        <v>216</v>
      </c>
      <c r="U4" s="760" t="s">
        <v>1488</v>
      </c>
      <c r="V4" s="758" t="s">
        <v>1489</v>
      </c>
      <c r="W4" s="741" t="s">
        <v>217</v>
      </c>
      <c r="X4" s="743" t="s">
        <v>194</v>
      </c>
      <c r="Y4" s="748" t="s">
        <v>219</v>
      </c>
      <c r="Z4" s="750" t="s">
        <v>220</v>
      </c>
      <c r="AA4" s="752" t="s">
        <v>221</v>
      </c>
      <c r="AB4" s="748" t="s">
        <v>219</v>
      </c>
      <c r="AC4" s="750" t="s">
        <v>220</v>
      </c>
      <c r="AD4" s="752" t="s">
        <v>221</v>
      </c>
    </row>
    <row r="5" spans="1:30" ht="32.450000000000003" customHeight="1" x14ac:dyDescent="0.15">
      <c r="B5" s="775"/>
      <c r="C5" s="776"/>
      <c r="D5" s="784"/>
      <c r="E5" s="786"/>
      <c r="F5" s="768"/>
      <c r="G5" s="755"/>
      <c r="H5" s="771"/>
      <c r="I5" s="772"/>
      <c r="J5" s="771"/>
      <c r="K5" s="788"/>
      <c r="L5" s="787"/>
      <c r="M5" s="788"/>
      <c r="N5" s="764"/>
      <c r="O5" s="164" t="s">
        <v>180</v>
      </c>
      <c r="P5" s="165" t="s">
        <v>272</v>
      </c>
      <c r="Q5" s="768"/>
      <c r="R5" s="766"/>
      <c r="S5" s="757"/>
      <c r="T5" s="762"/>
      <c r="U5" s="761"/>
      <c r="V5" s="759"/>
      <c r="W5" s="742"/>
      <c r="X5" s="744"/>
      <c r="Y5" s="749"/>
      <c r="Z5" s="751"/>
      <c r="AA5" s="753"/>
      <c r="AB5" s="749"/>
      <c r="AC5" s="751"/>
      <c r="AD5" s="753"/>
    </row>
    <row r="6" spans="1:30" ht="20.100000000000001" customHeight="1" thickBot="1" x14ac:dyDescent="0.2">
      <c r="B6" s="777"/>
      <c r="C6" s="778"/>
      <c r="D6" s="115"/>
      <c r="E6" s="116"/>
      <c r="F6" s="166" t="s">
        <v>173</v>
      </c>
      <c r="G6" s="166" t="s">
        <v>170</v>
      </c>
      <c r="H6" s="115" t="s">
        <v>122</v>
      </c>
      <c r="I6" s="167" t="s">
        <v>123</v>
      </c>
      <c r="J6" s="168" t="s">
        <v>185</v>
      </c>
      <c r="K6" s="169" t="s">
        <v>186</v>
      </c>
      <c r="L6" s="170" t="s">
        <v>171</v>
      </c>
      <c r="M6" s="171" t="s">
        <v>172</v>
      </c>
      <c r="N6" s="172" t="s">
        <v>174</v>
      </c>
      <c r="O6" s="115" t="s">
        <v>168</v>
      </c>
      <c r="P6" s="117"/>
      <c r="Q6" s="173" t="s">
        <v>169</v>
      </c>
      <c r="R6" s="141"/>
      <c r="S6" s="119"/>
      <c r="T6" s="118"/>
      <c r="U6" s="120"/>
      <c r="V6" s="121"/>
      <c r="W6" s="122"/>
      <c r="X6" s="149"/>
      <c r="Y6" s="123"/>
      <c r="Z6" s="124"/>
      <c r="AA6" s="125"/>
      <c r="AB6" s="123"/>
      <c r="AC6" s="124"/>
      <c r="AD6" s="125"/>
    </row>
    <row r="7" spans="1:30" s="194" customFormat="1" ht="21.6" customHeight="1" x14ac:dyDescent="0.15">
      <c r="A7" s="174">
        <v>1</v>
      </c>
      <c r="B7" s="386" t="s">
        <v>37</v>
      </c>
      <c r="C7" s="387" t="s">
        <v>235</v>
      </c>
      <c r="D7" s="175">
        <f>+'4入力と結果'!D7+'4入力と結果'!F7</f>
        <v>0</v>
      </c>
      <c r="E7" s="176">
        <f>+'4入力と結果'!D7*'9各種係数表'!K7</f>
        <v>0</v>
      </c>
      <c r="F7" s="177">
        <f>+E7+'4入力と結果'!F7</f>
        <v>0</v>
      </c>
      <c r="G7" s="178">
        <f>+'4入力と結果'!D7*'9各種係数表'!J7</f>
        <v>0</v>
      </c>
      <c r="H7" s="179">
        <f>'9各種係数表'!E7</f>
        <v>0.23807384073994797</v>
      </c>
      <c r="I7" s="180">
        <f>'9各種係数表'!F7</f>
        <v>5.1045598561826597E-2</v>
      </c>
      <c r="J7" s="175">
        <f t="shared" ref="J7:J43" si="0">+F7*H7</f>
        <v>0</v>
      </c>
      <c r="K7" s="181">
        <f t="shared" ref="K7:K43" si="1">+F7*I7</f>
        <v>0</v>
      </c>
      <c r="L7" s="182">
        <f>+G7*H7</f>
        <v>0</v>
      </c>
      <c r="M7" s="183">
        <f>+G7*I7</f>
        <v>0</v>
      </c>
      <c r="N7" s="177">
        <f>+F7-SUM(J7:K7)</f>
        <v>0</v>
      </c>
      <c r="O7" s="175">
        <f>+'4入力と結果'!E7*'9各種係数表'!K7</f>
        <v>3593.305953017521</v>
      </c>
      <c r="P7" s="184">
        <f>+'4入力と結果'!E7*'9各種係数表'!J7</f>
        <v>7937.417746982479</v>
      </c>
      <c r="Q7" s="185">
        <f>+O7+'4入力と結果'!G7</f>
        <v>3593.305953017521</v>
      </c>
      <c r="R7" s="186">
        <f t="shared" ref="R7:R43" si="2">+N7+Q7</f>
        <v>3593.305953017521</v>
      </c>
      <c r="S7" s="187">
        <f t="array" ref="S7:S43">MMULT('14逆行列係数表'!D7:AN43,'8波及推計'!R7:R43)</f>
        <v>5850.5732338053458</v>
      </c>
      <c r="T7" s="186">
        <f>+S7-R7</f>
        <v>2257.2672807878248</v>
      </c>
      <c r="U7" s="188">
        <f>+S7*'9各種係数表'!AA7</f>
        <v>1153.8548630805462</v>
      </c>
      <c r="V7" s="189">
        <f>+U44*'5消費転換率'!C7*'9各種係数表'!AH7</f>
        <v>98820.678500687369</v>
      </c>
      <c r="W7" s="190">
        <f>+$V$7*'9各種係数表'!AD7</f>
        <v>644.52085464613742</v>
      </c>
      <c r="X7" s="190">
        <f>+W7+S7</f>
        <v>6495.094088451483</v>
      </c>
      <c r="Y7" s="191">
        <f>+S7*'9各種係数表'!U7</f>
        <v>2855.1112540074823</v>
      </c>
      <c r="Z7" s="192">
        <f>+W7*'9各種係数表'!U7</f>
        <v>314.5296489769454</v>
      </c>
      <c r="AA7" s="193">
        <f>+Y7+Z7</f>
        <v>3169.6409029844276</v>
      </c>
      <c r="AB7" s="191">
        <f>+S7*'9各種係数表'!P7</f>
        <v>1478.5162685906805</v>
      </c>
      <c r="AC7" s="192">
        <f>+W7*'9各種係数表'!P7</f>
        <v>162.87883784346261</v>
      </c>
      <c r="AD7" s="193">
        <f>+AB7+AC7</f>
        <v>1641.3951064341431</v>
      </c>
    </row>
    <row r="8" spans="1:30" s="194" customFormat="1" ht="21.6" customHeight="1" x14ac:dyDescent="0.15">
      <c r="A8" s="174">
        <v>2</v>
      </c>
      <c r="B8" s="386" t="s">
        <v>38</v>
      </c>
      <c r="C8" s="387" t="s">
        <v>86</v>
      </c>
      <c r="D8" s="195">
        <f>+'4入力と結果'!D8+'4入力と結果'!F8</f>
        <v>0</v>
      </c>
      <c r="E8" s="196">
        <f>+'4入力と結果'!D8*'9各種係数表'!K8</f>
        <v>0</v>
      </c>
      <c r="F8" s="197">
        <f>+E8+'4入力と結果'!F8</f>
        <v>0</v>
      </c>
      <c r="G8" s="198">
        <f>+'4入力と結果'!D8*'9各種係数表'!J8</f>
        <v>0</v>
      </c>
      <c r="H8" s="199">
        <f>'9各種係数表'!E8</f>
        <v>1.277017230258868E-2</v>
      </c>
      <c r="I8" s="200">
        <f>'9各種係数表'!F8</f>
        <v>7.5257662349945367E-2</v>
      </c>
      <c r="J8" s="195">
        <f t="shared" si="0"/>
        <v>0</v>
      </c>
      <c r="K8" s="201">
        <f t="shared" si="1"/>
        <v>0</v>
      </c>
      <c r="L8" s="195">
        <f t="shared" ref="L8:L19" si="3">+G8*H8</f>
        <v>0</v>
      </c>
      <c r="M8" s="201">
        <f t="shared" ref="M8:M19" si="4">+G8*I8</f>
        <v>0</v>
      </c>
      <c r="N8" s="197">
        <f t="shared" ref="N8:N30" si="5">+F8-SUM(J8:K8)</f>
        <v>0</v>
      </c>
      <c r="O8" s="195">
        <f>+'4入力と結果'!E8*'9各種係数表'!K8</f>
        <v>-9.7609514113663462E-2</v>
      </c>
      <c r="P8" s="202">
        <f>+'4入力と結果'!E8*'9各種係数表'!J8</f>
        <v>-15.546440485886336</v>
      </c>
      <c r="Q8" s="203">
        <f>+O8+'4入力と結果'!G8</f>
        <v>-9.7609514113663462E-2</v>
      </c>
      <c r="R8" s="204">
        <f t="shared" si="2"/>
        <v>-9.7609514113663462E-2</v>
      </c>
      <c r="S8" s="205">
        <v>68.012482882463317</v>
      </c>
      <c r="T8" s="204">
        <f t="shared" ref="T8:T43" si="6">+S8-R8</f>
        <v>68.110092396576974</v>
      </c>
      <c r="U8" s="206">
        <f>+S8*'9各種係数表'!AA8</f>
        <v>13.63213244934874</v>
      </c>
      <c r="W8" s="190">
        <f>+$V$7*'9各種係数表'!AD8</f>
        <v>7.4326148748006959</v>
      </c>
      <c r="X8" s="190">
        <f t="shared" ref="X8:X43" si="7">+W8+S8</f>
        <v>75.445097757264008</v>
      </c>
      <c r="Y8" s="191">
        <f>+S8*'9各種係数表'!U8</f>
        <v>38.049591271267239</v>
      </c>
      <c r="Z8" s="192">
        <f>+W8*'9各種係数表'!U8</f>
        <v>4.1581772356648994</v>
      </c>
      <c r="AA8" s="193">
        <f t="shared" ref="AA8:AA34" si="8">+Y8+Z8</f>
        <v>42.20776850693214</v>
      </c>
      <c r="AB8" s="191">
        <f>+S8*'9各種係数表'!P8</f>
        <v>4.9454632163216594</v>
      </c>
      <c r="AC8" s="192">
        <f>+W8*'9各種係数表'!P8</f>
        <v>0.54045554443197441</v>
      </c>
      <c r="AD8" s="193">
        <f t="shared" ref="AD8:AD33" si="9">+AB8+AC8</f>
        <v>5.4859187607536342</v>
      </c>
    </row>
    <row r="9" spans="1:30" s="194" customFormat="1" ht="21.6" customHeight="1" x14ac:dyDescent="0.15">
      <c r="A9" s="174">
        <v>3</v>
      </c>
      <c r="B9" s="386" t="s">
        <v>39</v>
      </c>
      <c r="C9" s="387" t="s">
        <v>87</v>
      </c>
      <c r="D9" s="195">
        <f>+'4入力と結果'!D9+'4入力と結果'!F9</f>
        <v>0</v>
      </c>
      <c r="E9" s="196">
        <f>+'4入力と結果'!D9*'9各種係数表'!K9</f>
        <v>0</v>
      </c>
      <c r="F9" s="197">
        <f>+E9+'4入力と結果'!F9</f>
        <v>0</v>
      </c>
      <c r="G9" s="198">
        <f>+'4入力と結果'!D9*'9各種係数表'!J9</f>
        <v>0</v>
      </c>
      <c r="H9" s="199">
        <f>'9各種係数表'!E9</f>
        <v>0.31897337124918018</v>
      </c>
      <c r="I9" s="200">
        <f>'9各種係数表'!F9</f>
        <v>3.4973973027581803E-2</v>
      </c>
      <c r="J9" s="195">
        <f t="shared" si="0"/>
        <v>0</v>
      </c>
      <c r="K9" s="201">
        <f t="shared" si="1"/>
        <v>0</v>
      </c>
      <c r="L9" s="195">
        <f t="shared" si="3"/>
        <v>0</v>
      </c>
      <c r="M9" s="201">
        <f t="shared" si="4"/>
        <v>0</v>
      </c>
      <c r="N9" s="197">
        <f t="shared" si="5"/>
        <v>0</v>
      </c>
      <c r="O9" s="195">
        <f>+'4入力と結果'!E9*'9各種係数表'!K9</f>
        <v>23662.477901515358</v>
      </c>
      <c r="P9" s="202">
        <f>+'4入力と結果'!E9*'9各種係数表'!J9</f>
        <v>62822.185248484646</v>
      </c>
      <c r="Q9" s="203">
        <f>+O9+'4入力と結果'!G9</f>
        <v>23662.477901515358</v>
      </c>
      <c r="R9" s="204">
        <f t="shared" si="2"/>
        <v>23662.477901515358</v>
      </c>
      <c r="S9" s="205">
        <v>28411.512515393319</v>
      </c>
      <c r="T9" s="204">
        <f t="shared" si="6"/>
        <v>4749.0346138779605</v>
      </c>
      <c r="U9" s="206">
        <f>+S9*'9各種係数表'!AA9</f>
        <v>3133.9361353301815</v>
      </c>
      <c r="W9" s="190">
        <f>+$V$7*'9各種係数表'!AD9</f>
        <v>3135.4276051635006</v>
      </c>
      <c r="X9" s="190">
        <f t="shared" si="7"/>
        <v>31546.940120556821</v>
      </c>
      <c r="Y9" s="191">
        <f>+S9*'9各種係数表'!U9</f>
        <v>9824.4427522862388</v>
      </c>
      <c r="Z9" s="192">
        <f>+W9*'9各種係数表'!U9</f>
        <v>1084.2023631856023</v>
      </c>
      <c r="AA9" s="193">
        <f t="shared" si="8"/>
        <v>10908.645115471842</v>
      </c>
      <c r="AB9" s="191">
        <f>+S9*'9各種係数表'!P9</f>
        <v>1087.1517472063892</v>
      </c>
      <c r="AC9" s="192">
        <f>+W9*'9各種係数表'!P9</f>
        <v>119.97550631441474</v>
      </c>
      <c r="AD9" s="193">
        <f t="shared" si="9"/>
        <v>1207.1272535208041</v>
      </c>
    </row>
    <row r="10" spans="1:30" s="194" customFormat="1" ht="21.6" customHeight="1" x14ac:dyDescent="0.15">
      <c r="A10" s="174">
        <v>4</v>
      </c>
      <c r="B10" s="386" t="s">
        <v>40</v>
      </c>
      <c r="C10" s="387" t="s">
        <v>88</v>
      </c>
      <c r="D10" s="195">
        <f>+'4入力と結果'!D10+'4入力と結果'!F10</f>
        <v>0</v>
      </c>
      <c r="E10" s="196">
        <f>+'4入力と結果'!D10*'9各種係数表'!K10</f>
        <v>0</v>
      </c>
      <c r="F10" s="197">
        <f>+E10+'4入力と結果'!F10</f>
        <v>0</v>
      </c>
      <c r="G10" s="198">
        <f>+'4入力と結果'!D10*'9各種係数表'!J10</f>
        <v>0</v>
      </c>
      <c r="H10" s="199">
        <f>'9各種係数表'!E10</f>
        <v>0.43288911114566259</v>
      </c>
      <c r="I10" s="200">
        <f>'9各種係数表'!F10</f>
        <v>3.1827546858595429E-2</v>
      </c>
      <c r="J10" s="195">
        <f t="shared" si="0"/>
        <v>0</v>
      </c>
      <c r="K10" s="201">
        <f t="shared" si="1"/>
        <v>0</v>
      </c>
      <c r="L10" s="195">
        <f t="shared" si="3"/>
        <v>0</v>
      </c>
      <c r="M10" s="201">
        <f t="shared" si="4"/>
        <v>0</v>
      </c>
      <c r="N10" s="197">
        <f t="shared" si="5"/>
        <v>0</v>
      </c>
      <c r="O10" s="195">
        <f>+'4入力と結果'!E10*'9各種係数表'!K10</f>
        <v>1245.4529317516763</v>
      </c>
      <c r="P10" s="202">
        <f>+'4入力と結果'!E10*'9各種係数表'!J10</f>
        <v>11680.022068248325</v>
      </c>
      <c r="Q10" s="203">
        <f>+O10+'4入力と結果'!G10</f>
        <v>1245.4529317516763</v>
      </c>
      <c r="R10" s="204">
        <f t="shared" si="2"/>
        <v>1245.4529317516763</v>
      </c>
      <c r="S10" s="205">
        <v>1443.2686477907221</v>
      </c>
      <c r="T10" s="204">
        <f t="shared" si="6"/>
        <v>197.81571603904581</v>
      </c>
      <c r="U10" s="206">
        <f>+S10*'9各種係数表'!AA10</f>
        <v>333.22345358608169</v>
      </c>
      <c r="W10" s="190">
        <f>+$V$7*'9各種係数表'!AD10</f>
        <v>158.21254919416896</v>
      </c>
      <c r="X10" s="190">
        <f t="shared" si="7"/>
        <v>1601.4811969848911</v>
      </c>
      <c r="Y10" s="191">
        <f>+S10*'9各種係数表'!U10</f>
        <v>631.32608926593696</v>
      </c>
      <c r="Z10" s="192">
        <f>+W10*'9各種係数表'!U10</f>
        <v>69.206595811837232</v>
      </c>
      <c r="AA10" s="193">
        <f t="shared" si="8"/>
        <v>700.5326850777742</v>
      </c>
      <c r="AB10" s="191">
        <f>+S10*'9各種係数表'!P10</f>
        <v>149.11522708547952</v>
      </c>
      <c r="AC10" s="192">
        <f>+W10*'9各種係数表'!P10</f>
        <v>16.346159973040582</v>
      </c>
      <c r="AD10" s="193">
        <f t="shared" si="9"/>
        <v>165.4613870585201</v>
      </c>
    </row>
    <row r="11" spans="1:30" s="194" customFormat="1" ht="21.6" customHeight="1" x14ac:dyDescent="0.15">
      <c r="A11" s="174">
        <v>5</v>
      </c>
      <c r="B11" s="386" t="s">
        <v>41</v>
      </c>
      <c r="C11" s="387" t="s">
        <v>89</v>
      </c>
      <c r="D11" s="195">
        <f>+'4入力と結果'!D11+'4入力と結果'!F11</f>
        <v>0</v>
      </c>
      <c r="E11" s="196">
        <f>+'4入力と結果'!D11*'9各種係数表'!K11</f>
        <v>0</v>
      </c>
      <c r="F11" s="197">
        <f>+E11+'4入力と結果'!F11</f>
        <v>0</v>
      </c>
      <c r="G11" s="198">
        <f>+'4入力と結果'!D11*'9各種係数表'!J11</f>
        <v>0</v>
      </c>
      <c r="H11" s="199">
        <f>'9各種係数表'!E11</f>
        <v>0.22777404050280578</v>
      </c>
      <c r="I11" s="200">
        <f>'9各種係数表'!F11</f>
        <v>6.8733145769724807E-2</v>
      </c>
      <c r="J11" s="195">
        <f t="shared" si="0"/>
        <v>0</v>
      </c>
      <c r="K11" s="201">
        <f t="shared" si="1"/>
        <v>0</v>
      </c>
      <c r="L11" s="195">
        <f t="shared" si="3"/>
        <v>0</v>
      </c>
      <c r="M11" s="201">
        <f t="shared" si="4"/>
        <v>0</v>
      </c>
      <c r="N11" s="197">
        <f t="shared" si="5"/>
        <v>0</v>
      </c>
      <c r="O11" s="195">
        <f>+'4入力と結果'!E11*'9各種係数表'!K11</f>
        <v>402.70856527616115</v>
      </c>
      <c r="P11" s="202">
        <f>+'4入力と結果'!E11*'9各種係数表'!J11</f>
        <v>878.6861347238389</v>
      </c>
      <c r="Q11" s="203">
        <f>+O11+'4入力と結果'!G11</f>
        <v>402.70856527616115</v>
      </c>
      <c r="R11" s="204">
        <f t="shared" si="2"/>
        <v>402.70856527616115</v>
      </c>
      <c r="S11" s="205">
        <v>2358.4925078451311</v>
      </c>
      <c r="T11" s="204">
        <f t="shared" si="6"/>
        <v>1955.7839425689699</v>
      </c>
      <c r="U11" s="206">
        <f>+S11*'9各種係数表'!AA11</f>
        <v>385.09168723930964</v>
      </c>
      <c r="W11" s="190">
        <f>+$V$7*'9各種係数表'!AD11</f>
        <v>246.3136938112288</v>
      </c>
      <c r="X11" s="190">
        <f t="shared" si="7"/>
        <v>2604.8062016563599</v>
      </c>
      <c r="Y11" s="191">
        <f>+S11*'9各種係数表'!U11</f>
        <v>926.88728688792298</v>
      </c>
      <c r="Z11" s="192">
        <f>+W11*'9各種係数表'!U11</f>
        <v>96.801253606112354</v>
      </c>
      <c r="AA11" s="193">
        <f t="shared" si="8"/>
        <v>1023.6885404940354</v>
      </c>
      <c r="AB11" s="191">
        <f>+S11*'9各種係数表'!P11</f>
        <v>129.05417332140067</v>
      </c>
      <c r="AC11" s="192">
        <f>+W11*'9各種係数表'!P11</f>
        <v>13.47802039939152</v>
      </c>
      <c r="AD11" s="193">
        <f t="shared" si="9"/>
        <v>142.53219372079218</v>
      </c>
    </row>
    <row r="12" spans="1:30" s="194" customFormat="1" ht="21.6" customHeight="1" x14ac:dyDescent="0.15">
      <c r="A12" s="174">
        <v>6</v>
      </c>
      <c r="B12" s="386" t="s">
        <v>42</v>
      </c>
      <c r="C12" s="387" t="s">
        <v>90</v>
      </c>
      <c r="D12" s="195">
        <f>+'4入力と結果'!D12+'4入力と結果'!F12</f>
        <v>0</v>
      </c>
      <c r="E12" s="196">
        <f>+'4入力と結果'!D12*'9各種係数表'!K12</f>
        <v>0</v>
      </c>
      <c r="F12" s="197">
        <f>+E12+'4入力と結果'!F12</f>
        <v>0</v>
      </c>
      <c r="G12" s="198">
        <f>+'4入力と結果'!D12*'9各種係数表'!J12</f>
        <v>0</v>
      </c>
      <c r="H12" s="199">
        <f>'9各種係数表'!E12</f>
        <v>0.20916578648341741</v>
      </c>
      <c r="I12" s="200">
        <f>'9各種係数表'!F12</f>
        <v>2.9711496082798602E-2</v>
      </c>
      <c r="J12" s="195">
        <f t="shared" si="0"/>
        <v>0</v>
      </c>
      <c r="K12" s="201">
        <f t="shared" si="1"/>
        <v>0</v>
      </c>
      <c r="L12" s="195">
        <f t="shared" si="3"/>
        <v>0</v>
      </c>
      <c r="M12" s="201">
        <f t="shared" si="4"/>
        <v>0</v>
      </c>
      <c r="N12" s="197">
        <f t="shared" si="5"/>
        <v>0</v>
      </c>
      <c r="O12" s="195">
        <f>+'4入力と結果'!E12*'9各種係数表'!K12</f>
        <v>1409.0248483088899</v>
      </c>
      <c r="P12" s="202">
        <f>+'4入力と結果'!E12*'9各種係数表'!J12</f>
        <v>5970.1149516911109</v>
      </c>
      <c r="Q12" s="203">
        <f>+O12+'4入力と結果'!G12</f>
        <v>1409.0248483088899</v>
      </c>
      <c r="R12" s="204">
        <f t="shared" si="2"/>
        <v>1409.0248483088899</v>
      </c>
      <c r="S12" s="205">
        <v>3700.8110045926505</v>
      </c>
      <c r="T12" s="204">
        <f t="shared" si="6"/>
        <v>2291.7861562837606</v>
      </c>
      <c r="U12" s="206">
        <f>+S12*'9各種係数表'!AA12</f>
        <v>330.23678838584135</v>
      </c>
      <c r="W12" s="190">
        <f>+$V$7*'9各種係数表'!AD12</f>
        <v>362.44551395620806</v>
      </c>
      <c r="X12" s="190">
        <f t="shared" si="7"/>
        <v>4063.2565185488584</v>
      </c>
      <c r="Y12" s="191">
        <f>+S12*'9各種係数表'!U12</f>
        <v>1359.6203274901104</v>
      </c>
      <c r="Z12" s="192">
        <f>+W12*'9各種係数表'!U12</f>
        <v>133.1568371826927</v>
      </c>
      <c r="AA12" s="193">
        <f t="shared" si="8"/>
        <v>1492.7771646728031</v>
      </c>
      <c r="AB12" s="191">
        <f>+S12*'9各種係数表'!P12</f>
        <v>0</v>
      </c>
      <c r="AC12" s="192">
        <f>+W12*'9各種係数表'!P12</f>
        <v>0</v>
      </c>
      <c r="AD12" s="193">
        <f t="shared" si="9"/>
        <v>0</v>
      </c>
    </row>
    <row r="13" spans="1:30" s="194" customFormat="1" ht="21.6" customHeight="1" x14ac:dyDescent="0.15">
      <c r="A13" s="174">
        <v>7</v>
      </c>
      <c r="B13" s="386" t="s">
        <v>43</v>
      </c>
      <c r="C13" s="387" t="s">
        <v>91</v>
      </c>
      <c r="D13" s="195">
        <f>+'4入力と結果'!D13+'4入力と結果'!F13</f>
        <v>0</v>
      </c>
      <c r="E13" s="196">
        <f>+'4入力と結果'!D13*'9各種係数表'!K13</f>
        <v>0</v>
      </c>
      <c r="F13" s="197">
        <f>+E13+'4入力と結果'!F13</f>
        <v>0</v>
      </c>
      <c r="G13" s="198">
        <f>+'4入力と結果'!D13*'9各種係数表'!J13</f>
        <v>0</v>
      </c>
      <c r="H13" s="199">
        <f>'9各種係数表'!E13</f>
        <v>0.18250341317981927</v>
      </c>
      <c r="I13" s="200">
        <f>'9各種係数表'!F13</f>
        <v>2.3246482054168363E-2</v>
      </c>
      <c r="J13" s="195">
        <f t="shared" si="0"/>
        <v>0</v>
      </c>
      <c r="K13" s="201">
        <f t="shared" si="1"/>
        <v>0</v>
      </c>
      <c r="L13" s="195">
        <f t="shared" si="3"/>
        <v>0</v>
      </c>
      <c r="M13" s="201">
        <f t="shared" si="4"/>
        <v>0</v>
      </c>
      <c r="N13" s="197">
        <f t="shared" si="5"/>
        <v>0</v>
      </c>
      <c r="O13" s="195">
        <f>+'4入力と結果'!E13*'9各種係数表'!K13</f>
        <v>4813.0209007897247</v>
      </c>
      <c r="P13" s="202">
        <f>+'4入力と結果'!E13*'9各種係数表'!J13</f>
        <v>4791.3661492102774</v>
      </c>
      <c r="Q13" s="203">
        <f>+O13+'4入力と結果'!G13</f>
        <v>4813.0209007897247</v>
      </c>
      <c r="R13" s="204">
        <f t="shared" si="2"/>
        <v>4813.0209007897247</v>
      </c>
      <c r="S13" s="205">
        <v>8130.422125164052</v>
      </c>
      <c r="T13" s="204">
        <f t="shared" si="6"/>
        <v>3317.4012243743273</v>
      </c>
      <c r="U13" s="206">
        <f>+S13*'9各種係数表'!AA13</f>
        <v>81.015372319508927</v>
      </c>
      <c r="W13" s="190">
        <f>+$V$7*'9各種係数表'!AD13</f>
        <v>889.42542873846708</v>
      </c>
      <c r="X13" s="190">
        <f t="shared" si="7"/>
        <v>9019.8475539025185</v>
      </c>
      <c r="Y13" s="191">
        <f>+S13*'9各種係数表'!U13</f>
        <v>3288.4304732555111</v>
      </c>
      <c r="Z13" s="192">
        <f>+W13*'9各種係数表'!U13</f>
        <v>359.73700239984862</v>
      </c>
      <c r="AA13" s="193">
        <f t="shared" si="8"/>
        <v>3648.1674756553598</v>
      </c>
      <c r="AB13" s="191">
        <f>+S13*'9各種係数表'!P13</f>
        <v>16.061579063243446</v>
      </c>
      <c r="AC13" s="192">
        <f>+W13*'9各種係数表'!P13</f>
        <v>1.7570522937951194</v>
      </c>
      <c r="AD13" s="193">
        <f t="shared" si="9"/>
        <v>17.818631357038566</v>
      </c>
    </row>
    <row r="14" spans="1:30" s="194" customFormat="1" ht="21.6" customHeight="1" x14ac:dyDescent="0.15">
      <c r="A14" s="174">
        <v>8</v>
      </c>
      <c r="B14" s="386" t="s">
        <v>44</v>
      </c>
      <c r="C14" s="387" t="s">
        <v>236</v>
      </c>
      <c r="D14" s="195">
        <f>+'4入力と結果'!D14+'4入力と結果'!F14</f>
        <v>0</v>
      </c>
      <c r="E14" s="196">
        <f>+'4入力と結果'!D14*'9各種係数表'!K14</f>
        <v>0</v>
      </c>
      <c r="F14" s="197">
        <f>+E14+'4入力と結果'!F14</f>
        <v>0</v>
      </c>
      <c r="G14" s="198">
        <f>+'4入力と結果'!D14*'9各種係数表'!J14</f>
        <v>0</v>
      </c>
      <c r="H14" s="199">
        <f>'9各種係数表'!E14</f>
        <v>0.18507748312665584</v>
      </c>
      <c r="I14" s="200">
        <f>'9各種係数表'!F14</f>
        <v>3.2260839046717366E-2</v>
      </c>
      <c r="J14" s="195">
        <f t="shared" si="0"/>
        <v>0</v>
      </c>
      <c r="K14" s="201">
        <f t="shared" si="1"/>
        <v>0</v>
      </c>
      <c r="L14" s="195">
        <f t="shared" si="3"/>
        <v>0</v>
      </c>
      <c r="M14" s="201">
        <f t="shared" si="4"/>
        <v>0</v>
      </c>
      <c r="N14" s="197">
        <f t="shared" si="5"/>
        <v>0</v>
      </c>
      <c r="O14" s="195">
        <f>+'4入力と結果'!E14*'9各種係数表'!K14</f>
        <v>1021.7069567055136</v>
      </c>
      <c r="P14" s="202">
        <f>+'4入力と結果'!E14*'9各種係数表'!J14</f>
        <v>1594.4378932944867</v>
      </c>
      <c r="Q14" s="203">
        <f>+O14+'4入力と結果'!G14</f>
        <v>1021.7069567055136</v>
      </c>
      <c r="R14" s="204">
        <f t="shared" si="2"/>
        <v>1021.7069567055136</v>
      </c>
      <c r="S14" s="205">
        <v>3409.7327429753323</v>
      </c>
      <c r="T14" s="204">
        <f t="shared" si="6"/>
        <v>2388.0257862698186</v>
      </c>
      <c r="U14" s="206">
        <f>+S14*'9各種係数表'!AA14</f>
        <v>674.57783711577531</v>
      </c>
      <c r="W14" s="190">
        <f>+$V$7*'9各種係数表'!AD14</f>
        <v>366.28910607645275</v>
      </c>
      <c r="X14" s="190">
        <f t="shared" si="7"/>
        <v>3776.021849051785</v>
      </c>
      <c r="Y14" s="191">
        <f>+S14*'9各種係数表'!U14</f>
        <v>1494.4324875907982</v>
      </c>
      <c r="Z14" s="192">
        <f>+W14*'9各種係数表'!U14</f>
        <v>160.53878155083407</v>
      </c>
      <c r="AA14" s="193">
        <f t="shared" si="8"/>
        <v>1654.9712691416323</v>
      </c>
      <c r="AB14" s="191">
        <f>+S14*'9各種係数表'!P14</f>
        <v>148.97415889090115</v>
      </c>
      <c r="AC14" s="192">
        <f>+W14*'9各種係数表'!P14</f>
        <v>16.003486373252798</v>
      </c>
      <c r="AD14" s="193">
        <f t="shared" si="9"/>
        <v>164.97764526415395</v>
      </c>
    </row>
    <row r="15" spans="1:30" s="194" customFormat="1" ht="21.6" customHeight="1" x14ac:dyDescent="0.15">
      <c r="A15" s="174">
        <v>9</v>
      </c>
      <c r="B15" s="386" t="s">
        <v>45</v>
      </c>
      <c r="C15" s="387" t="s">
        <v>237</v>
      </c>
      <c r="D15" s="195">
        <f>+'4入力と結果'!D15+'4入力と結果'!F15</f>
        <v>0</v>
      </c>
      <c r="E15" s="196">
        <f>+'4入力と結果'!D15*'9各種係数表'!K15</f>
        <v>0</v>
      </c>
      <c r="F15" s="197">
        <f>+E15+'4入力と結果'!F15</f>
        <v>0</v>
      </c>
      <c r="G15" s="198">
        <f>+'4入力と結果'!D15*'9各種係数表'!J15</f>
        <v>0</v>
      </c>
      <c r="H15" s="199">
        <f>'9各種係数表'!E15</f>
        <v>0.17883609489207672</v>
      </c>
      <c r="I15" s="200">
        <f>'9各種係数表'!F15</f>
        <v>6.6271205902616259E-2</v>
      </c>
      <c r="J15" s="195">
        <f t="shared" si="0"/>
        <v>0</v>
      </c>
      <c r="K15" s="201">
        <f t="shared" si="1"/>
        <v>0</v>
      </c>
      <c r="L15" s="195">
        <f t="shared" si="3"/>
        <v>0</v>
      </c>
      <c r="M15" s="201">
        <f t="shared" si="4"/>
        <v>0</v>
      </c>
      <c r="N15" s="197">
        <f t="shared" si="5"/>
        <v>0</v>
      </c>
      <c r="O15" s="195">
        <f>+'4入力と結果'!E15*'9各種係数表'!K15</f>
        <v>101.02863006821219</v>
      </c>
      <c r="P15" s="202">
        <f>+'4入力と結果'!E15*'9各種係数表'!J15</f>
        <v>174.35471993178783</v>
      </c>
      <c r="Q15" s="203">
        <f>+O15+'4入力と結果'!G15</f>
        <v>101.02863006821219</v>
      </c>
      <c r="R15" s="204">
        <f t="shared" si="2"/>
        <v>101.02863006821219</v>
      </c>
      <c r="S15" s="205">
        <v>527.18305844622432</v>
      </c>
      <c r="T15" s="204">
        <f t="shared" si="6"/>
        <v>426.15442837801214</v>
      </c>
      <c r="U15" s="206">
        <f>+S15*'9各種係数表'!AA15</f>
        <v>94.107103939118232</v>
      </c>
      <c r="W15" s="190">
        <f>+$V$7*'9各種係数表'!AD15</f>
        <v>56.112800259355829</v>
      </c>
      <c r="X15" s="190">
        <f t="shared" si="7"/>
        <v>583.29585870558014</v>
      </c>
      <c r="Y15" s="191">
        <f>+S15*'9各種係数表'!U15</f>
        <v>267.04639625482281</v>
      </c>
      <c r="Z15" s="192">
        <f>+W15*'9各種係数表'!U15</f>
        <v>28.424132477231698</v>
      </c>
      <c r="AA15" s="193">
        <f t="shared" si="8"/>
        <v>295.4705287320545</v>
      </c>
      <c r="AB15" s="191">
        <f>+S15*'9各種係数表'!P15</f>
        <v>29.5373907329889</v>
      </c>
      <c r="AC15" s="192">
        <f>+W15*'9各種係数表'!P15</f>
        <v>3.143928242435774</v>
      </c>
      <c r="AD15" s="193">
        <f t="shared" si="9"/>
        <v>32.681318975424674</v>
      </c>
    </row>
    <row r="16" spans="1:30" s="194" customFormat="1" ht="21.6" customHeight="1" x14ac:dyDescent="0.15">
      <c r="A16" s="174">
        <v>10</v>
      </c>
      <c r="B16" s="386" t="s">
        <v>46</v>
      </c>
      <c r="C16" s="387" t="s">
        <v>92</v>
      </c>
      <c r="D16" s="195">
        <f>+'4入力と結果'!D16+'4入力と結果'!F16</f>
        <v>0</v>
      </c>
      <c r="E16" s="196">
        <f>+'4入力と結果'!D16*'9各種係数表'!K16</f>
        <v>0</v>
      </c>
      <c r="F16" s="197">
        <f>+E16+'4入力と結果'!F16</f>
        <v>0</v>
      </c>
      <c r="G16" s="198">
        <f>+'4入力と結果'!D16*'9各種係数表'!J16</f>
        <v>0</v>
      </c>
      <c r="H16" s="199">
        <f>'9各種係数表'!E16</f>
        <v>4.4136684029070707E-2</v>
      </c>
      <c r="I16" s="200">
        <f>'9各種係数表'!F16</f>
        <v>3.2259733117485527E-2</v>
      </c>
      <c r="J16" s="195">
        <f t="shared" si="0"/>
        <v>0</v>
      </c>
      <c r="K16" s="201">
        <f t="shared" si="1"/>
        <v>0</v>
      </c>
      <c r="L16" s="195">
        <f t="shared" si="3"/>
        <v>0</v>
      </c>
      <c r="M16" s="201">
        <f t="shared" si="4"/>
        <v>0</v>
      </c>
      <c r="N16" s="197">
        <f t="shared" si="5"/>
        <v>0</v>
      </c>
      <c r="O16" s="195">
        <f>+'4入力と結果'!E16*'9各種係数表'!K16</f>
        <v>-53.973243880817002</v>
      </c>
      <c r="P16" s="202">
        <f>+'4入力と結果'!E16*'9各種係数表'!J16</f>
        <v>-47.388256119183005</v>
      </c>
      <c r="Q16" s="203">
        <f>+O16+'4入力と結果'!G16</f>
        <v>-53.973243880817002</v>
      </c>
      <c r="R16" s="204">
        <f t="shared" si="2"/>
        <v>-53.973243880817002</v>
      </c>
      <c r="S16" s="205">
        <v>1500.9895755062068</v>
      </c>
      <c r="T16" s="204">
        <f t="shared" si="6"/>
        <v>1554.962819387024</v>
      </c>
      <c r="U16" s="206">
        <f>+S16*'9各種係数表'!AA16</f>
        <v>98.768080005368972</v>
      </c>
      <c r="W16" s="190">
        <f>+$V$7*'9各種係数表'!AD16</f>
        <v>164.5501334407663</v>
      </c>
      <c r="X16" s="190">
        <f t="shared" si="7"/>
        <v>1665.5397089469732</v>
      </c>
      <c r="Y16" s="191">
        <f>+S16*'9各種係数表'!U16</f>
        <v>430.19907247113417</v>
      </c>
      <c r="Z16" s="192">
        <f>+W16*'9各種係数表'!U16</f>
        <v>47.161763103748015</v>
      </c>
      <c r="AA16" s="193">
        <f t="shared" si="8"/>
        <v>477.36083557488217</v>
      </c>
      <c r="AB16" s="191">
        <f>+S16*'9各種係数表'!P16</f>
        <v>19.23922146595535</v>
      </c>
      <c r="AC16" s="192">
        <f>+W16*'9各種係数表'!P16</f>
        <v>2.1091528623386613</v>
      </c>
      <c r="AD16" s="193">
        <f t="shared" si="9"/>
        <v>21.34837432829401</v>
      </c>
    </row>
    <row r="17" spans="1:30" s="194" customFormat="1" ht="21.6" customHeight="1" x14ac:dyDescent="0.15">
      <c r="A17" s="174">
        <v>11</v>
      </c>
      <c r="B17" s="386" t="s">
        <v>47</v>
      </c>
      <c r="C17" s="387" t="s">
        <v>93</v>
      </c>
      <c r="D17" s="195">
        <f>+'4入力と結果'!D17+'4入力と結果'!F17</f>
        <v>0</v>
      </c>
      <c r="E17" s="196">
        <f>+'4入力と結果'!D17*'9各種係数表'!K17</f>
        <v>0</v>
      </c>
      <c r="F17" s="197">
        <f>+E17+'4入力と結果'!F17</f>
        <v>0</v>
      </c>
      <c r="G17" s="198">
        <f>+'4入力と結果'!D17*'9各種係数表'!J17</f>
        <v>0</v>
      </c>
      <c r="H17" s="199">
        <f>'9各種係数表'!E17</f>
        <v>8.3707677576120507E-2</v>
      </c>
      <c r="I17" s="200">
        <f>'9各種係数表'!F17</f>
        <v>3.285072636067244E-2</v>
      </c>
      <c r="J17" s="195">
        <f t="shared" si="0"/>
        <v>0</v>
      </c>
      <c r="K17" s="201">
        <f t="shared" si="1"/>
        <v>0</v>
      </c>
      <c r="L17" s="195">
        <f t="shared" si="3"/>
        <v>0</v>
      </c>
      <c r="M17" s="201">
        <f t="shared" si="4"/>
        <v>0</v>
      </c>
      <c r="N17" s="197">
        <f t="shared" si="5"/>
        <v>0</v>
      </c>
      <c r="O17" s="195">
        <f>+'4入力と結果'!E17*'9各種係数表'!K17</f>
        <v>142.17447365035275</v>
      </c>
      <c r="P17" s="202">
        <f>+'4入力と結果'!E17*'9各種係数表'!J17</f>
        <v>427.46532634964728</v>
      </c>
      <c r="Q17" s="203">
        <f>+O17+'4入力と結果'!G17</f>
        <v>142.17447365035275</v>
      </c>
      <c r="R17" s="204">
        <f t="shared" si="2"/>
        <v>142.17447365035275</v>
      </c>
      <c r="S17" s="205">
        <v>655.59120631533995</v>
      </c>
      <c r="T17" s="204">
        <f t="shared" si="6"/>
        <v>513.41673266498719</v>
      </c>
      <c r="U17" s="206">
        <f>+S17*'9各種係数表'!AA17</f>
        <v>85.23229477243467</v>
      </c>
      <c r="W17" s="190">
        <f>+$V$7*'9各種係数表'!AD17</f>
        <v>71.266453526710819</v>
      </c>
      <c r="X17" s="190">
        <f t="shared" si="7"/>
        <v>726.85765984205079</v>
      </c>
      <c r="Y17" s="191">
        <f>+S17*'9各種係数表'!U17</f>
        <v>121.94004225320239</v>
      </c>
      <c r="Z17" s="192">
        <f>+W17*'9各種係数表'!U17</f>
        <v>13.255568821804776</v>
      </c>
      <c r="AA17" s="193">
        <f t="shared" si="8"/>
        <v>135.19561107500718</v>
      </c>
      <c r="AB17" s="191">
        <f>+S17*'9各種係数表'!P17</f>
        <v>0</v>
      </c>
      <c r="AC17" s="192">
        <f>+W17*'9各種係数表'!P17</f>
        <v>0</v>
      </c>
      <c r="AD17" s="193">
        <f t="shared" si="9"/>
        <v>0</v>
      </c>
    </row>
    <row r="18" spans="1:30" s="194" customFormat="1" ht="21.6" customHeight="1" x14ac:dyDescent="0.15">
      <c r="A18" s="174">
        <v>12</v>
      </c>
      <c r="B18" s="386" t="s">
        <v>48</v>
      </c>
      <c r="C18" s="387" t="s">
        <v>94</v>
      </c>
      <c r="D18" s="195">
        <f>+'4入力と結果'!D18+'4入力と結果'!F18</f>
        <v>0</v>
      </c>
      <c r="E18" s="196">
        <f>+'4入力と結果'!D18*'9各種係数表'!K18</f>
        <v>0</v>
      </c>
      <c r="F18" s="197">
        <f>+E18+'4入力と結果'!F18</f>
        <v>0</v>
      </c>
      <c r="G18" s="198">
        <f>+'4入力と結果'!D18*'9各種係数表'!J18</f>
        <v>0</v>
      </c>
      <c r="H18" s="199">
        <f>'9各種係数表'!E18</f>
        <v>0.10045191089862339</v>
      </c>
      <c r="I18" s="200">
        <f>'9各種係数表'!F18</f>
        <v>4.5402979811794537E-2</v>
      </c>
      <c r="J18" s="195">
        <f t="shared" si="0"/>
        <v>0</v>
      </c>
      <c r="K18" s="201">
        <f t="shared" si="1"/>
        <v>0</v>
      </c>
      <c r="L18" s="195">
        <f t="shared" si="3"/>
        <v>0</v>
      </c>
      <c r="M18" s="201">
        <f t="shared" si="4"/>
        <v>0</v>
      </c>
      <c r="N18" s="197">
        <f t="shared" si="5"/>
        <v>0</v>
      </c>
      <c r="O18" s="195">
        <f>+'4入力と結果'!E18*'9各種係数表'!K18</f>
        <v>395.06913771836071</v>
      </c>
      <c r="P18" s="202">
        <f>+'4入力と結果'!E18*'9各種係数表'!J18</f>
        <v>393.08791228163932</v>
      </c>
      <c r="Q18" s="203">
        <f>+O18+'4入力と結果'!G18</f>
        <v>395.06913771836071</v>
      </c>
      <c r="R18" s="204">
        <f t="shared" si="2"/>
        <v>395.06913771836071</v>
      </c>
      <c r="S18" s="205">
        <v>1810.8826347879294</v>
      </c>
      <c r="T18" s="204">
        <f t="shared" si="6"/>
        <v>1415.8134970695687</v>
      </c>
      <c r="U18" s="206">
        <f>+S18*'9各種係数表'!AA18</f>
        <v>407.47857286849035</v>
      </c>
      <c r="W18" s="190">
        <f>+$V$7*'9各種係数表'!AD18</f>
        <v>196.81796372027262</v>
      </c>
      <c r="X18" s="190">
        <f t="shared" si="7"/>
        <v>2007.7005985082021</v>
      </c>
      <c r="Y18" s="191">
        <f>+S18*'9各種係数表'!U18</f>
        <v>848.20996280769077</v>
      </c>
      <c r="Z18" s="192">
        <f>+W18*'9各種係数表'!U18</f>
        <v>92.188723045879996</v>
      </c>
      <c r="AA18" s="193">
        <f t="shared" si="8"/>
        <v>940.39868585357078</v>
      </c>
      <c r="AB18" s="191">
        <f>+S18*'9各種係数表'!P18</f>
        <v>117.78529103278017</v>
      </c>
      <c r="AC18" s="192">
        <f>+W18*'9各種係数表'!P18</f>
        <v>12.801636446188756</v>
      </c>
      <c r="AD18" s="193">
        <f t="shared" si="9"/>
        <v>130.58692747896893</v>
      </c>
    </row>
    <row r="19" spans="1:30" s="194" customFormat="1" ht="21.6" customHeight="1" x14ac:dyDescent="0.15">
      <c r="A19" s="174">
        <v>13</v>
      </c>
      <c r="B19" s="386" t="s">
        <v>49</v>
      </c>
      <c r="C19" s="387" t="s">
        <v>1</v>
      </c>
      <c r="D19" s="195">
        <f>+'4入力と結果'!D19+'4入力と結果'!F19</f>
        <v>0</v>
      </c>
      <c r="E19" s="196">
        <f>+'4入力と結果'!D19*'9各種係数表'!K19</f>
        <v>0</v>
      </c>
      <c r="F19" s="197">
        <f>+E19+'4入力と結果'!F19</f>
        <v>0</v>
      </c>
      <c r="G19" s="198">
        <f>+'4入力と結果'!D19*'9各種係数表'!J19</f>
        <v>0</v>
      </c>
      <c r="H19" s="199">
        <f>'9各種係数表'!E19</f>
        <v>0.1236190709404834</v>
      </c>
      <c r="I19" s="200">
        <f>'9各種係数表'!F19</f>
        <v>1.5240610059349222E-2</v>
      </c>
      <c r="J19" s="195">
        <f t="shared" si="0"/>
        <v>0</v>
      </c>
      <c r="K19" s="201">
        <f t="shared" si="1"/>
        <v>0</v>
      </c>
      <c r="L19" s="195">
        <f t="shared" si="3"/>
        <v>0</v>
      </c>
      <c r="M19" s="201">
        <f t="shared" si="4"/>
        <v>0</v>
      </c>
      <c r="N19" s="197">
        <f t="shared" si="5"/>
        <v>0</v>
      </c>
      <c r="O19" s="195">
        <f>+'4入力と結果'!E19*'9各種係数表'!K19</f>
        <v>16.158591987606872</v>
      </c>
      <c r="P19" s="202">
        <f>+'4入力と結果'!E19*'9各種係数表'!J19</f>
        <v>25.93565801239313</v>
      </c>
      <c r="Q19" s="203">
        <f>+O19+'4入力と結果'!G19</f>
        <v>16.158591987606872</v>
      </c>
      <c r="R19" s="204">
        <f t="shared" si="2"/>
        <v>16.158591987606872</v>
      </c>
      <c r="S19" s="205">
        <v>414.58548055053086</v>
      </c>
      <c r="T19" s="204">
        <f t="shared" si="6"/>
        <v>398.42688856292398</v>
      </c>
      <c r="U19" s="206">
        <f>+S19*'9各種係数表'!AA19</f>
        <v>86.256065554277512</v>
      </c>
      <c r="W19" s="190">
        <f>+$V$7*'9各種係数表'!AD19</f>
        <v>44.707634719302177</v>
      </c>
      <c r="X19" s="190">
        <f t="shared" si="7"/>
        <v>459.29311526983304</v>
      </c>
      <c r="Y19" s="191">
        <f>+S19*'9各種係数表'!U19</f>
        <v>184.01245413669997</v>
      </c>
      <c r="Z19" s="192">
        <f>+W19*'9各種係数表'!U19</f>
        <v>19.843342252173315</v>
      </c>
      <c r="AA19" s="193">
        <f t="shared" si="8"/>
        <v>203.85579638887327</v>
      </c>
      <c r="AB19" s="191">
        <f>+S19*'9各種係数表'!P19</f>
        <v>15.05412133568503</v>
      </c>
      <c r="AC19" s="192">
        <f>+W19*'9各種係数表'!P19</f>
        <v>1.6233905654441472</v>
      </c>
      <c r="AD19" s="193">
        <f t="shared" si="9"/>
        <v>16.677511901129179</v>
      </c>
    </row>
    <row r="20" spans="1:30" s="194" customFormat="1" ht="21.6" customHeight="1" x14ac:dyDescent="0.15">
      <c r="A20" s="174">
        <v>14</v>
      </c>
      <c r="B20" s="386" t="s">
        <v>50</v>
      </c>
      <c r="C20" s="387" t="s">
        <v>2</v>
      </c>
      <c r="D20" s="195">
        <f>+'4入力と結果'!D20+'4入力と結果'!F20</f>
        <v>0</v>
      </c>
      <c r="E20" s="196">
        <f>+'4入力と結果'!D20*'9各種係数表'!K20</f>
        <v>0</v>
      </c>
      <c r="F20" s="197">
        <f>+E20+'4入力と結果'!F20</f>
        <v>0</v>
      </c>
      <c r="G20" s="198">
        <f>+'4入力と結果'!D20*'9各種係数表'!J20</f>
        <v>0</v>
      </c>
      <c r="H20" s="199">
        <f>'9各種係数表'!E20</f>
        <v>0.13307505497583852</v>
      </c>
      <c r="I20" s="200">
        <f>'9各種係数表'!F20</f>
        <v>1.3002631979161374E-2</v>
      </c>
      <c r="J20" s="195">
        <f t="shared" si="0"/>
        <v>0</v>
      </c>
      <c r="K20" s="201">
        <f t="shared" si="1"/>
        <v>0</v>
      </c>
      <c r="L20" s="195">
        <f t="shared" ref="L20:L43" si="10">+G20*H20</f>
        <v>0</v>
      </c>
      <c r="M20" s="201">
        <f t="shared" ref="M20:M43" si="11">+G20*I20</f>
        <v>0</v>
      </c>
      <c r="N20" s="197">
        <f t="shared" si="5"/>
        <v>0</v>
      </c>
      <c r="O20" s="195">
        <f>+'4入力と結果'!E20*'9各種係数表'!K20</f>
        <v>3.2969679823270188</v>
      </c>
      <c r="P20" s="202">
        <f>+'4入力と結果'!E20*'9各種係数表'!J20</f>
        <v>4.3984820176729817</v>
      </c>
      <c r="Q20" s="203">
        <f>+O20+'4入力と結果'!G20</f>
        <v>3.2969679823270188</v>
      </c>
      <c r="R20" s="204">
        <f t="shared" si="2"/>
        <v>3.2969679823270188</v>
      </c>
      <c r="S20" s="205">
        <v>356.74892887580648</v>
      </c>
      <c r="T20" s="204">
        <f t="shared" si="6"/>
        <v>353.45196089347945</v>
      </c>
      <c r="U20" s="206">
        <f>+S20*'9各種係数表'!AA20</f>
        <v>101.75041401114821</v>
      </c>
      <c r="W20" s="190">
        <f>+$V$7*'9各種係数表'!AD20</f>
        <v>37.900511881145853</v>
      </c>
      <c r="X20" s="190">
        <f t="shared" si="7"/>
        <v>394.64944075695234</v>
      </c>
      <c r="Y20" s="191">
        <f>+S20*'9各種係数表'!U20</f>
        <v>178.35841317673837</v>
      </c>
      <c r="Z20" s="192">
        <f>+W20*'9各種係数表'!U20</f>
        <v>18.948550676827907</v>
      </c>
      <c r="AA20" s="193">
        <f t="shared" si="8"/>
        <v>197.30696385356629</v>
      </c>
      <c r="AB20" s="191">
        <f>+S20*'9各種係数表'!P20</f>
        <v>17.953888876909186</v>
      </c>
      <c r="AC20" s="192">
        <f>+W20*'9各種係数表'!P20</f>
        <v>1.9073962768055155</v>
      </c>
      <c r="AD20" s="193">
        <f t="shared" si="9"/>
        <v>19.8612851537147</v>
      </c>
    </row>
    <row r="21" spans="1:30" s="194" customFormat="1" ht="21.6" customHeight="1" x14ac:dyDescent="0.15">
      <c r="A21" s="174">
        <v>15</v>
      </c>
      <c r="B21" s="386" t="s">
        <v>51</v>
      </c>
      <c r="C21" s="387" t="s">
        <v>3</v>
      </c>
      <c r="D21" s="195">
        <f>+'4入力と結果'!D21+'4入力と結果'!F21</f>
        <v>0</v>
      </c>
      <c r="E21" s="196">
        <f>+'4入力と結果'!D21*'9各種係数表'!K21</f>
        <v>0</v>
      </c>
      <c r="F21" s="197">
        <f>+E21+'4入力と結果'!F21</f>
        <v>0</v>
      </c>
      <c r="G21" s="198">
        <f>+'4入力と結果'!D21*'9各種係数表'!J21</f>
        <v>0</v>
      </c>
      <c r="H21" s="199">
        <f>'9各種係数表'!E21</f>
        <v>0.20693389562783923</v>
      </c>
      <c r="I21" s="200">
        <f>'9各種係数表'!F21</f>
        <v>1.5496284781023193E-2</v>
      </c>
      <c r="J21" s="195">
        <f t="shared" si="0"/>
        <v>0</v>
      </c>
      <c r="K21" s="201">
        <f t="shared" si="1"/>
        <v>0</v>
      </c>
      <c r="L21" s="195">
        <f t="shared" si="10"/>
        <v>0</v>
      </c>
      <c r="M21" s="201">
        <f t="shared" si="11"/>
        <v>0</v>
      </c>
      <c r="N21" s="197">
        <f t="shared" si="5"/>
        <v>0</v>
      </c>
      <c r="O21" s="195">
        <f>+'4入力と結果'!E21*'9各種係数表'!K21</f>
        <v>53.972160038365892</v>
      </c>
      <c r="P21" s="202">
        <f>+'4入力と結果'!E21*'9各種係数表'!J21</f>
        <v>177.2781899616341</v>
      </c>
      <c r="Q21" s="203">
        <f>+O21+'4入力と結果'!G21</f>
        <v>53.972160038365892</v>
      </c>
      <c r="R21" s="204">
        <f t="shared" si="2"/>
        <v>53.972160038365892</v>
      </c>
      <c r="S21" s="205">
        <v>316.4283819858843</v>
      </c>
      <c r="T21" s="204">
        <f t="shared" si="6"/>
        <v>262.45622194751843</v>
      </c>
      <c r="U21" s="206">
        <f>+S21*'9各種係数表'!AA21</f>
        <v>46.900704992093189</v>
      </c>
      <c r="W21" s="190">
        <f>+$V$7*'9各種係数表'!AD21</f>
        <v>30.82156249145293</v>
      </c>
      <c r="X21" s="190">
        <f t="shared" si="7"/>
        <v>347.24994447733724</v>
      </c>
      <c r="Y21" s="191">
        <f>+S21*'9各種係数表'!U21</f>
        <v>125.35610305847736</v>
      </c>
      <c r="Z21" s="192">
        <f>+W21*'9各種係数表'!U21</f>
        <v>12.210254149307726</v>
      </c>
      <c r="AA21" s="193">
        <f t="shared" si="8"/>
        <v>137.56635720778507</v>
      </c>
      <c r="AB21" s="191">
        <f>+S21*'9各種係数表'!P21</f>
        <v>8.2340059050282797</v>
      </c>
      <c r="AC21" s="192">
        <f>+W21*'9各種係数表'!P21</f>
        <v>0.80202959659965889</v>
      </c>
      <c r="AD21" s="193">
        <f t="shared" si="9"/>
        <v>9.0360355016279392</v>
      </c>
    </row>
    <row r="22" spans="1:30" s="194" customFormat="1" ht="21.6" customHeight="1" x14ac:dyDescent="0.15">
      <c r="A22" s="174">
        <v>16</v>
      </c>
      <c r="B22" s="386" t="s">
        <v>52</v>
      </c>
      <c r="C22" s="387" t="s">
        <v>95</v>
      </c>
      <c r="D22" s="195">
        <f>+'4入力と結果'!D22+'4入力と結果'!F22</f>
        <v>0</v>
      </c>
      <c r="E22" s="196">
        <f>+'4入力と結果'!D22*'9各種係数表'!K22</f>
        <v>0</v>
      </c>
      <c r="F22" s="197">
        <f>+E22+'4入力と結果'!F22</f>
        <v>0</v>
      </c>
      <c r="G22" s="198">
        <f>+'4入力と結果'!D22*'9各種係数表'!J22</f>
        <v>0</v>
      </c>
      <c r="H22" s="199">
        <f>'9各種係数表'!E22</f>
        <v>6.7976828865455044E-2</v>
      </c>
      <c r="I22" s="200">
        <f>'9各種係数表'!F22</f>
        <v>1.0993871975732818E-2</v>
      </c>
      <c r="J22" s="195">
        <f t="shared" si="0"/>
        <v>0</v>
      </c>
      <c r="K22" s="201">
        <f t="shared" si="1"/>
        <v>0</v>
      </c>
      <c r="L22" s="195">
        <f t="shared" si="10"/>
        <v>0</v>
      </c>
      <c r="M22" s="201">
        <f t="shared" si="11"/>
        <v>0</v>
      </c>
      <c r="N22" s="197">
        <f t="shared" si="5"/>
        <v>0</v>
      </c>
      <c r="O22" s="195">
        <f>+'4入力と結果'!E22*'9各種係数表'!K22</f>
        <v>21.220305242211015</v>
      </c>
      <c r="P22" s="202">
        <f>+'4入力と結果'!E22*'9各種係数表'!J22</f>
        <v>119.316894757789</v>
      </c>
      <c r="Q22" s="203">
        <f>+O22+'4入力と結果'!G22</f>
        <v>21.220305242211015</v>
      </c>
      <c r="R22" s="204">
        <f t="shared" si="2"/>
        <v>21.220305242211015</v>
      </c>
      <c r="S22" s="205">
        <v>341.05924254622494</v>
      </c>
      <c r="T22" s="204">
        <f t="shared" si="6"/>
        <v>319.83893730401394</v>
      </c>
      <c r="U22" s="206">
        <f>+S22*'9各種係数表'!AA22</f>
        <v>53.184967995376667</v>
      </c>
      <c r="W22" s="190">
        <f>+$V$7*'9各種係数表'!AD22</f>
        <v>36.514950840883003</v>
      </c>
      <c r="X22" s="190">
        <f t="shared" si="7"/>
        <v>377.57419338710793</v>
      </c>
      <c r="Y22" s="191">
        <f>+S22*'9各種係数表'!U22</f>
        <v>133.30980417642837</v>
      </c>
      <c r="Z22" s="192">
        <f>+W22*'9各種係数表'!U22</f>
        <v>14.272596484319791</v>
      </c>
      <c r="AA22" s="193">
        <f t="shared" si="8"/>
        <v>147.58240066074816</v>
      </c>
      <c r="AB22" s="191">
        <f>+S22*'9各種係数表'!P22</f>
        <v>11.285441284348627</v>
      </c>
      <c r="AC22" s="192">
        <f>+W22*'9各種係数表'!P22</f>
        <v>1.2082573415667222</v>
      </c>
      <c r="AD22" s="193">
        <f t="shared" si="9"/>
        <v>12.49369862591535</v>
      </c>
    </row>
    <row r="23" spans="1:30" s="194" customFormat="1" ht="21.6" customHeight="1" x14ac:dyDescent="0.15">
      <c r="A23" s="174">
        <v>17</v>
      </c>
      <c r="B23" s="386" t="s">
        <v>53</v>
      </c>
      <c r="C23" s="387" t="s">
        <v>96</v>
      </c>
      <c r="D23" s="195">
        <f>+'4入力と結果'!D23+'4入力と結果'!F23</f>
        <v>0</v>
      </c>
      <c r="E23" s="196">
        <f>+'4入力と結果'!D23*'9各種係数表'!K23</f>
        <v>0</v>
      </c>
      <c r="F23" s="197">
        <f>+E23+'4入力と結果'!F23</f>
        <v>0</v>
      </c>
      <c r="G23" s="198">
        <f>+'4入力と結果'!D23*'9各種係数表'!J23</f>
        <v>0</v>
      </c>
      <c r="H23" s="199">
        <f>'9各種係数表'!E23</f>
        <v>0.18806332509313814</v>
      </c>
      <c r="I23" s="200">
        <f>'9各種係数表'!F23</f>
        <v>1.1049325330265493E-2</v>
      </c>
      <c r="J23" s="195">
        <f t="shared" si="0"/>
        <v>0</v>
      </c>
      <c r="K23" s="201">
        <f t="shared" si="1"/>
        <v>0</v>
      </c>
      <c r="L23" s="195">
        <f t="shared" si="10"/>
        <v>0</v>
      </c>
      <c r="M23" s="201">
        <f t="shared" si="11"/>
        <v>0</v>
      </c>
      <c r="N23" s="197">
        <f t="shared" si="5"/>
        <v>0</v>
      </c>
      <c r="O23" s="195">
        <f>+'4入力と結果'!E23*'9各種係数表'!K23</f>
        <v>6756.5854144898858</v>
      </c>
      <c r="P23" s="202">
        <f>+'4入力と結果'!E23*'9各種係数表'!J23</f>
        <v>5496.5629355101155</v>
      </c>
      <c r="Q23" s="203">
        <f>+O23+'4入力と結果'!G23</f>
        <v>6756.5854144898858</v>
      </c>
      <c r="R23" s="204">
        <f t="shared" si="2"/>
        <v>6756.5854144898858</v>
      </c>
      <c r="S23" s="205">
        <v>8816.0442929115507</v>
      </c>
      <c r="T23" s="204">
        <f t="shared" si="6"/>
        <v>2059.4588784216648</v>
      </c>
      <c r="U23" s="206">
        <f>+S23*'9各種係数表'!AA23</f>
        <v>1177.7299772300132</v>
      </c>
      <c r="W23" s="190">
        <f>+$V$7*'9各種係数表'!AD23</f>
        <v>973.34147698173263</v>
      </c>
      <c r="X23" s="190">
        <f t="shared" si="7"/>
        <v>9789.3857698932825</v>
      </c>
      <c r="Y23" s="191">
        <f>+S23*'9各種係数表'!U23</f>
        <v>2979.9803977551524</v>
      </c>
      <c r="Z23" s="192">
        <f>+W23*'9各種係数表'!U23</f>
        <v>329.0068000293237</v>
      </c>
      <c r="AA23" s="193">
        <f t="shared" si="8"/>
        <v>3308.9871977844759</v>
      </c>
      <c r="AB23" s="191">
        <f>+S23*'9各種係数表'!P23</f>
        <v>207.20313628446905</v>
      </c>
      <c r="AC23" s="192">
        <f>+W23*'9各種係数表'!P23</f>
        <v>22.876405789899511</v>
      </c>
      <c r="AD23" s="193">
        <f t="shared" si="9"/>
        <v>230.07954207436856</v>
      </c>
    </row>
    <row r="24" spans="1:30" s="194" customFormat="1" ht="21.6" customHeight="1" x14ac:dyDescent="0.15">
      <c r="A24" s="174">
        <v>18</v>
      </c>
      <c r="B24" s="386" t="s">
        <v>54</v>
      </c>
      <c r="C24" s="387" t="s">
        <v>116</v>
      </c>
      <c r="D24" s="195">
        <f>+'4入力と結果'!D24+'4入力と結果'!F24</f>
        <v>0</v>
      </c>
      <c r="E24" s="196">
        <f>+'4入力と結果'!D24*'9各種係数表'!K24</f>
        <v>0</v>
      </c>
      <c r="F24" s="197">
        <f>+E24+'4入力と結果'!F24</f>
        <v>0</v>
      </c>
      <c r="G24" s="198">
        <f>+'4入力と結果'!D24*'9各種係数表'!J24</f>
        <v>0</v>
      </c>
      <c r="H24" s="199">
        <f>'9各種係数表'!E24</f>
        <v>0.1934627447343559</v>
      </c>
      <c r="I24" s="200">
        <f>'9各種係数表'!F24</f>
        <v>8.7390249027079186E-3</v>
      </c>
      <c r="J24" s="195">
        <f t="shared" si="0"/>
        <v>0</v>
      </c>
      <c r="K24" s="201">
        <f t="shared" si="1"/>
        <v>0</v>
      </c>
      <c r="L24" s="195">
        <f t="shared" si="10"/>
        <v>0</v>
      </c>
      <c r="M24" s="201">
        <f t="shared" si="11"/>
        <v>0</v>
      </c>
      <c r="N24" s="197">
        <f t="shared" si="5"/>
        <v>0</v>
      </c>
      <c r="O24" s="195">
        <f>+'4入力と結果'!E24*'9各種係数表'!K24</f>
        <v>532.92290687687421</v>
      </c>
      <c r="P24" s="202">
        <f>+'4入力と結果'!E24*'9各種係数表'!J24</f>
        <v>10644.802293123126</v>
      </c>
      <c r="Q24" s="203">
        <f>+O24+'4入力と結果'!G24</f>
        <v>532.92290687687421</v>
      </c>
      <c r="R24" s="204">
        <f t="shared" si="2"/>
        <v>532.92290687687421</v>
      </c>
      <c r="S24" s="205">
        <v>550.61743653515282</v>
      </c>
      <c r="T24" s="204">
        <f t="shared" si="6"/>
        <v>17.694529658278611</v>
      </c>
      <c r="U24" s="206">
        <f>+S24*'9各種係数表'!AA24</f>
        <v>103.19673618940871</v>
      </c>
      <c r="W24" s="190">
        <f>+$V$7*'9各種係数表'!AD24</f>
        <v>60.866466176435289</v>
      </c>
      <c r="X24" s="190">
        <f t="shared" si="7"/>
        <v>611.48390271158814</v>
      </c>
      <c r="Y24" s="191">
        <f>+S24*'9各種係数表'!U24</f>
        <v>169.52657293957424</v>
      </c>
      <c r="Z24" s="192">
        <f>+W24*'9各種係数表'!U24</f>
        <v>18.739841372921774</v>
      </c>
      <c r="AA24" s="193">
        <f t="shared" si="8"/>
        <v>188.26641431249601</v>
      </c>
      <c r="AB24" s="191">
        <f>+S24*'9各種係数表'!P24</f>
        <v>35.387315407275608</v>
      </c>
      <c r="AC24" s="192">
        <f>+W24*'9各種係数表'!P24</f>
        <v>3.9117919146650157</v>
      </c>
      <c r="AD24" s="193">
        <f t="shared" si="9"/>
        <v>39.299107321940625</v>
      </c>
    </row>
    <row r="25" spans="1:30" s="194" customFormat="1" ht="21.6" customHeight="1" x14ac:dyDescent="0.15">
      <c r="A25" s="174">
        <v>19</v>
      </c>
      <c r="B25" s="386" t="s">
        <v>55</v>
      </c>
      <c r="C25" s="387" t="s">
        <v>238</v>
      </c>
      <c r="D25" s="195">
        <f>+'4入力と結果'!D25+'4入力と結果'!F25</f>
        <v>0</v>
      </c>
      <c r="E25" s="196">
        <f>+'4入力と結果'!D25*'9各種係数表'!K25</f>
        <v>0</v>
      </c>
      <c r="F25" s="197">
        <f>+E25+'4入力と結果'!F25</f>
        <v>0</v>
      </c>
      <c r="G25" s="198">
        <f>+'4入力と結果'!D25*'9各種係数表'!J25</f>
        <v>0</v>
      </c>
      <c r="H25" s="199">
        <f>'9各種係数表'!E25</f>
        <v>9.5805722682401659E-2</v>
      </c>
      <c r="I25" s="200">
        <f>'9各種係数表'!F25</f>
        <v>1.8393509592828379E-2</v>
      </c>
      <c r="J25" s="195">
        <f t="shared" si="0"/>
        <v>0</v>
      </c>
      <c r="K25" s="201">
        <f t="shared" si="1"/>
        <v>0</v>
      </c>
      <c r="L25" s="195">
        <f t="shared" si="10"/>
        <v>0</v>
      </c>
      <c r="M25" s="201">
        <f t="shared" si="11"/>
        <v>0</v>
      </c>
      <c r="N25" s="197">
        <f t="shared" si="5"/>
        <v>0</v>
      </c>
      <c r="O25" s="195">
        <f>+'4入力と結果'!E25*'9各種係数表'!K25</f>
        <v>18228.962456740344</v>
      </c>
      <c r="P25" s="202">
        <f>+'4入力と結果'!E25*'9各種係数表'!J25</f>
        <v>12412.229393259655</v>
      </c>
      <c r="Q25" s="203">
        <f>+O25+'4入力と結果'!G25</f>
        <v>18228.962456740344</v>
      </c>
      <c r="R25" s="204">
        <f t="shared" si="2"/>
        <v>18228.962456740344</v>
      </c>
      <c r="S25" s="205">
        <v>26407.19649129446</v>
      </c>
      <c r="T25" s="204">
        <f t="shared" si="6"/>
        <v>8178.2340345541161</v>
      </c>
      <c r="U25" s="206">
        <f>+S25*'9各種係数表'!AA25</f>
        <v>3359.9541730032352</v>
      </c>
      <c r="W25" s="190">
        <f>+$V$7*'9各種係数表'!AD25</f>
        <v>2916.0318822683953</v>
      </c>
      <c r="X25" s="190">
        <f t="shared" si="7"/>
        <v>29323.228373562855</v>
      </c>
      <c r="Y25" s="191">
        <f>+S25*'9各種係数表'!U25</f>
        <v>5758.6647259885776</v>
      </c>
      <c r="Z25" s="192">
        <f>+W25*'9各種係数表'!U25</f>
        <v>635.90430532120183</v>
      </c>
      <c r="AA25" s="193">
        <f t="shared" si="8"/>
        <v>6394.5690313097793</v>
      </c>
      <c r="AB25" s="191">
        <f>+S25*'9各種係数表'!P25</f>
        <v>520.15663798239245</v>
      </c>
      <c r="AC25" s="192">
        <f>+W25*'9各種係数表'!P25</f>
        <v>57.438635738187145</v>
      </c>
      <c r="AD25" s="193">
        <f t="shared" si="9"/>
        <v>577.5952737205796</v>
      </c>
    </row>
    <row r="26" spans="1:30" s="194" customFormat="1" ht="21.6" customHeight="1" x14ac:dyDescent="0.15">
      <c r="A26" s="174">
        <v>20</v>
      </c>
      <c r="B26" s="386" t="s">
        <v>56</v>
      </c>
      <c r="C26" s="387" t="s">
        <v>4</v>
      </c>
      <c r="D26" s="195">
        <f>+'4入力と結果'!D26+'4入力と結果'!F26</f>
        <v>0</v>
      </c>
      <c r="E26" s="196">
        <f>+'4入力と結果'!D26*'9各種係数表'!K26</f>
        <v>0</v>
      </c>
      <c r="F26" s="197">
        <f>+E26+'4入力と結果'!F26</f>
        <v>0</v>
      </c>
      <c r="G26" s="198">
        <f>+'4入力と結果'!D26*'9各種係数表'!J26</f>
        <v>0</v>
      </c>
      <c r="H26" s="199">
        <f>'9各種係数表'!E26</f>
        <v>0.39907409764036894</v>
      </c>
      <c r="I26" s="200">
        <f>'9各種係数表'!F26</f>
        <v>5.3553020814495804E-2</v>
      </c>
      <c r="J26" s="195">
        <f t="shared" si="0"/>
        <v>0</v>
      </c>
      <c r="K26" s="201">
        <f t="shared" si="1"/>
        <v>0</v>
      </c>
      <c r="L26" s="195">
        <f t="shared" si="10"/>
        <v>0</v>
      </c>
      <c r="M26" s="201">
        <f t="shared" si="11"/>
        <v>0</v>
      </c>
      <c r="N26" s="197">
        <f t="shared" si="5"/>
        <v>0</v>
      </c>
      <c r="O26" s="195">
        <f>+'4入力と結果'!E26*'9各種係数表'!K26</f>
        <v>2564.0496248494433</v>
      </c>
      <c r="P26" s="202">
        <f>+'4入力と結果'!E26*'9各種係数表'!J26</f>
        <v>5227.6252751505572</v>
      </c>
      <c r="Q26" s="203">
        <f>+O26+'4入力と結果'!G26</f>
        <v>2564.0496248494433</v>
      </c>
      <c r="R26" s="204">
        <f t="shared" si="2"/>
        <v>2564.0496248494433</v>
      </c>
      <c r="S26" s="205">
        <v>4286.0631838219761</v>
      </c>
      <c r="T26" s="204">
        <f t="shared" si="6"/>
        <v>1722.0135589725328</v>
      </c>
      <c r="U26" s="206">
        <f>+S26*'9各種係数表'!AA26</f>
        <v>1047.6566122009413</v>
      </c>
      <c r="W26" s="190">
        <f>+$V$7*'9各種係数表'!AD26</f>
        <v>453.46588331162553</v>
      </c>
      <c r="X26" s="190">
        <f t="shared" si="7"/>
        <v>4739.5290671336015</v>
      </c>
      <c r="Y26" s="191">
        <f>+S26*'9各種係数表'!U26</f>
        <v>1995.4735240137179</v>
      </c>
      <c r="Z26" s="192">
        <f>+W26*'9各種係数表'!U26</f>
        <v>211.12128435422233</v>
      </c>
      <c r="AA26" s="193">
        <f t="shared" si="8"/>
        <v>2206.5948083679405</v>
      </c>
      <c r="AB26" s="191">
        <f>+S26*'9各種係数表'!P26</f>
        <v>333.12187385228714</v>
      </c>
      <c r="AC26" s="192">
        <f>+W26*'9各種係数表'!P26</f>
        <v>35.244325222977302</v>
      </c>
      <c r="AD26" s="193">
        <f t="shared" si="9"/>
        <v>368.36619907526443</v>
      </c>
    </row>
    <row r="27" spans="1:30" s="194" customFormat="1" ht="21.6" customHeight="1" x14ac:dyDescent="0.15">
      <c r="A27" s="174">
        <v>21</v>
      </c>
      <c r="B27" s="386" t="s">
        <v>57</v>
      </c>
      <c r="C27" s="387" t="s">
        <v>97</v>
      </c>
      <c r="D27" s="195">
        <f>+'4入力と結果'!D27+'4入力と結果'!F27</f>
        <v>0</v>
      </c>
      <c r="E27" s="196">
        <f>+'4入力と結果'!D27*'9各種係数表'!K27</f>
        <v>0</v>
      </c>
      <c r="F27" s="197">
        <f>+E27+'4入力と結果'!F27</f>
        <v>0</v>
      </c>
      <c r="G27" s="198">
        <f>+'4入力と結果'!D27*'9各種係数表'!J27</f>
        <v>0</v>
      </c>
      <c r="H27" s="199">
        <f>'9各種係数表'!E27</f>
        <v>0</v>
      </c>
      <c r="I27" s="200">
        <f>'9各種係数表'!F27</f>
        <v>0</v>
      </c>
      <c r="J27" s="195">
        <f t="shared" si="0"/>
        <v>0</v>
      </c>
      <c r="K27" s="201">
        <f t="shared" si="1"/>
        <v>0</v>
      </c>
      <c r="L27" s="195">
        <f t="shared" si="10"/>
        <v>0</v>
      </c>
      <c r="M27" s="201">
        <f t="shared" si="11"/>
        <v>0</v>
      </c>
      <c r="N27" s="197">
        <f t="shared" si="5"/>
        <v>0</v>
      </c>
      <c r="O27" s="195">
        <f>+'4入力と結果'!E27*'9各種係数表'!K27</f>
        <v>0</v>
      </c>
      <c r="P27" s="202">
        <f>+'4入力と結果'!E27*'9各種係数表'!J27</f>
        <v>0</v>
      </c>
      <c r="Q27" s="203">
        <f>+O27+'4入力と結果'!G27</f>
        <v>0</v>
      </c>
      <c r="R27" s="204">
        <f t="shared" si="2"/>
        <v>0</v>
      </c>
      <c r="S27" s="205">
        <v>6164.1709504075725</v>
      </c>
      <c r="T27" s="204">
        <f t="shared" si="6"/>
        <v>6164.1709504075725</v>
      </c>
      <c r="U27" s="206">
        <f>+S27*'9各種係数表'!AA27</f>
        <v>1838.4451386590172</v>
      </c>
      <c r="W27" s="190">
        <f>+$V$7*'9各種係数表'!AD27</f>
        <v>661.04411473475056</v>
      </c>
      <c r="X27" s="190">
        <f t="shared" si="7"/>
        <v>6825.2150651423235</v>
      </c>
      <c r="Y27" s="191">
        <f>+S27*'9各種係数表'!U27</f>
        <v>2989.4258368237065</v>
      </c>
      <c r="Z27" s="192">
        <f>+W27*'9各種係数表'!U27</f>
        <v>320.58526146774955</v>
      </c>
      <c r="AA27" s="193">
        <f t="shared" si="8"/>
        <v>3310.0110982914562</v>
      </c>
      <c r="AB27" s="191">
        <f>+S27*'9各種係数表'!P27</f>
        <v>473.92626010170818</v>
      </c>
      <c r="AC27" s="192">
        <f>+W27*'9各種係数表'!P27</f>
        <v>50.823730811321909</v>
      </c>
      <c r="AD27" s="193">
        <f t="shared" si="9"/>
        <v>524.74999091303005</v>
      </c>
    </row>
    <row r="28" spans="1:30" s="194" customFormat="1" ht="21.6" customHeight="1" x14ac:dyDescent="0.15">
      <c r="A28" s="174">
        <v>22</v>
      </c>
      <c r="B28" s="386" t="s">
        <v>58</v>
      </c>
      <c r="C28" s="387" t="s">
        <v>239</v>
      </c>
      <c r="D28" s="195">
        <f>+'4入力と結果'!D28+'4入力と結果'!F28</f>
        <v>0</v>
      </c>
      <c r="E28" s="196">
        <f>+'4入力と結果'!D28*'9各種係数表'!K28</f>
        <v>0</v>
      </c>
      <c r="F28" s="197">
        <f>+E28+'4入力と結果'!F28</f>
        <v>0</v>
      </c>
      <c r="G28" s="198">
        <f>+'4入力と結果'!D28*'9各種係数表'!J28</f>
        <v>0</v>
      </c>
      <c r="H28" s="199">
        <f>'9各種係数表'!E28</f>
        <v>0</v>
      </c>
      <c r="I28" s="200">
        <f>'9各種係数表'!F28</f>
        <v>0</v>
      </c>
      <c r="J28" s="195">
        <f t="shared" si="0"/>
        <v>0</v>
      </c>
      <c r="K28" s="201">
        <f t="shared" si="1"/>
        <v>0</v>
      </c>
      <c r="L28" s="195">
        <f t="shared" si="10"/>
        <v>0</v>
      </c>
      <c r="M28" s="201">
        <f t="shared" si="11"/>
        <v>0</v>
      </c>
      <c r="N28" s="197">
        <f t="shared" si="5"/>
        <v>0</v>
      </c>
      <c r="O28" s="195">
        <f>+'4入力と結果'!E28*'9各種係数表'!K28</f>
        <v>17295.469593959853</v>
      </c>
      <c r="P28" s="202">
        <f>+'4入力と結果'!E28*'9各種係数表'!J28</f>
        <v>5222.5719060401489</v>
      </c>
      <c r="Q28" s="203">
        <f>+O28+'4入力と結果'!G28</f>
        <v>17295.469593959853</v>
      </c>
      <c r="R28" s="204">
        <f t="shared" si="2"/>
        <v>17295.469593959853</v>
      </c>
      <c r="S28" s="205">
        <v>27453.78173791038</v>
      </c>
      <c r="T28" s="204">
        <f t="shared" si="6"/>
        <v>10158.312143950527</v>
      </c>
      <c r="U28" s="206">
        <f>+S28*'9各種係数表'!AA28</f>
        <v>996.21373498805951</v>
      </c>
      <c r="W28" s="190">
        <f>+$V$7*'9各種係数表'!AD28</f>
        <v>3000.1279070651958</v>
      </c>
      <c r="X28" s="190">
        <f t="shared" si="7"/>
        <v>30453.909644975574</v>
      </c>
      <c r="Y28" s="191">
        <f>+S28*'9各種係数表'!U28</f>
        <v>11243.374829446009</v>
      </c>
      <c r="Z28" s="192">
        <f>+W28*'9各種係数表'!U28</f>
        <v>1228.6672531105658</v>
      </c>
      <c r="AA28" s="193">
        <f t="shared" si="8"/>
        <v>12472.042082556574</v>
      </c>
      <c r="AB28" s="191">
        <f>+S28*'9各種係数表'!P28</f>
        <v>220.35346750559737</v>
      </c>
      <c r="AC28" s="192">
        <f>+W28*'9各種係数表'!P28</f>
        <v>24.080055476264036</v>
      </c>
      <c r="AD28" s="193">
        <f t="shared" si="9"/>
        <v>244.43352298186142</v>
      </c>
    </row>
    <row r="29" spans="1:30" s="194" customFormat="1" ht="21.6" customHeight="1" x14ac:dyDescent="0.15">
      <c r="A29" s="174">
        <v>23</v>
      </c>
      <c r="B29" s="386" t="s">
        <v>59</v>
      </c>
      <c r="C29" s="387" t="s">
        <v>5</v>
      </c>
      <c r="D29" s="195">
        <f>+'4入力と結果'!D29+'4入力と結果'!F29</f>
        <v>0</v>
      </c>
      <c r="E29" s="196">
        <f>+'4入力と結果'!D29*'9各種係数表'!K29</f>
        <v>0</v>
      </c>
      <c r="F29" s="197">
        <f>+E29+'4入力と結果'!F29</f>
        <v>0</v>
      </c>
      <c r="G29" s="198">
        <f>+'4入力と結果'!D29*'9各種係数表'!J29</f>
        <v>0</v>
      </c>
      <c r="H29" s="199">
        <f>'9各種係数表'!E29</f>
        <v>0</v>
      </c>
      <c r="I29" s="200">
        <f>'9各種係数表'!F29</f>
        <v>0</v>
      </c>
      <c r="J29" s="195">
        <f t="shared" si="0"/>
        <v>0</v>
      </c>
      <c r="K29" s="201">
        <f t="shared" si="1"/>
        <v>0</v>
      </c>
      <c r="L29" s="195">
        <f t="shared" si="10"/>
        <v>0</v>
      </c>
      <c r="M29" s="201">
        <f t="shared" si="11"/>
        <v>0</v>
      </c>
      <c r="N29" s="197">
        <f t="shared" si="5"/>
        <v>0</v>
      </c>
      <c r="O29" s="195">
        <f>+'4入力と結果'!E29*'9各種係数表'!K29</f>
        <v>5981.034151299833</v>
      </c>
      <c r="P29" s="202">
        <f>+'4入力と結果'!E29*'9各種係数表'!J29</f>
        <v>742.31419870016782</v>
      </c>
      <c r="Q29" s="203">
        <f>+O29+'4入力と結果'!G29</f>
        <v>5981.034151299833</v>
      </c>
      <c r="R29" s="204">
        <f t="shared" si="2"/>
        <v>5981.034151299833</v>
      </c>
      <c r="S29" s="205">
        <v>8551.4455913812581</v>
      </c>
      <c r="T29" s="204">
        <f t="shared" si="6"/>
        <v>2570.4114400814251</v>
      </c>
      <c r="U29" s="206">
        <f>+S29*'9各種係数表'!AA29</f>
        <v>650.37162537019583</v>
      </c>
      <c r="W29" s="190">
        <f>+$V$7*'9各種係数表'!AD29</f>
        <v>926.09059624370684</v>
      </c>
      <c r="X29" s="190">
        <f t="shared" si="7"/>
        <v>9477.5361876249644</v>
      </c>
      <c r="Y29" s="191">
        <f>+S29*'9各種係数表'!U29</f>
        <v>3579.0473357832448</v>
      </c>
      <c r="Z29" s="192">
        <f>+W29*'9各種係数表'!U29</f>
        <v>387.59786819208222</v>
      </c>
      <c r="AA29" s="193">
        <f t="shared" si="8"/>
        <v>3966.6452039753271</v>
      </c>
      <c r="AB29" s="191">
        <f>+S29*'9各種係数表'!P29</f>
        <v>175.96950283030012</v>
      </c>
      <c r="AC29" s="192">
        <f>+W29*'9各種係数表'!P29</f>
        <v>19.056860042595307</v>
      </c>
      <c r="AD29" s="193">
        <f t="shared" si="9"/>
        <v>195.02636287289542</v>
      </c>
    </row>
    <row r="30" spans="1:30" s="194" customFormat="1" ht="21.6" customHeight="1" x14ac:dyDescent="0.15">
      <c r="A30" s="174">
        <v>24</v>
      </c>
      <c r="B30" s="386" t="s">
        <v>60</v>
      </c>
      <c r="C30" s="387" t="s">
        <v>6</v>
      </c>
      <c r="D30" s="195">
        <f>+'4入力と結果'!D30+'4入力と結果'!F30</f>
        <v>0</v>
      </c>
      <c r="E30" s="196">
        <f>+'4入力と結果'!D30*'9各種係数表'!K30</f>
        <v>0</v>
      </c>
      <c r="F30" s="197">
        <f>+E30+'4入力と結果'!F30</f>
        <v>0</v>
      </c>
      <c r="G30" s="198">
        <f>+'4入力と結果'!D30*'9各種係数表'!J30</f>
        <v>0</v>
      </c>
      <c r="H30" s="199">
        <f>'9各種係数表'!E30</f>
        <v>0</v>
      </c>
      <c r="I30" s="200">
        <f>'9各種係数表'!F30</f>
        <v>0</v>
      </c>
      <c r="J30" s="195">
        <f t="shared" si="0"/>
        <v>0</v>
      </c>
      <c r="K30" s="201">
        <f t="shared" si="1"/>
        <v>0</v>
      </c>
      <c r="L30" s="195">
        <f t="shared" si="10"/>
        <v>0</v>
      </c>
      <c r="M30" s="201">
        <f t="shared" si="11"/>
        <v>0</v>
      </c>
      <c r="N30" s="197">
        <f t="shared" si="5"/>
        <v>0</v>
      </c>
      <c r="O30" s="195">
        <f>+'4入力と結果'!E30*'9各種係数表'!K30</f>
        <v>150.24279261116391</v>
      </c>
      <c r="P30" s="202">
        <f>+'4入力と結果'!E30*'9各種係数表'!J30</f>
        <v>392.43240738883611</v>
      </c>
      <c r="Q30" s="203">
        <f>+O30+'4入力と結果'!G30</f>
        <v>150.24279261116391</v>
      </c>
      <c r="R30" s="204">
        <f t="shared" si="2"/>
        <v>150.24279261116391</v>
      </c>
      <c r="S30" s="205">
        <v>1229.1396067318506</v>
      </c>
      <c r="T30" s="204">
        <f t="shared" si="6"/>
        <v>1078.8968141206867</v>
      </c>
      <c r="U30" s="206">
        <f>+S30*'9各種係数表'!AA30</f>
        <v>497.83998687175807</v>
      </c>
      <c r="W30" s="190">
        <f>+$V$7*'9各種係数表'!AD30</f>
        <v>130.46289662041735</v>
      </c>
      <c r="X30" s="190">
        <f t="shared" si="7"/>
        <v>1359.6025033522678</v>
      </c>
      <c r="Y30" s="191">
        <f>+S30*'9各種係数表'!U30</f>
        <v>787.94867097230951</v>
      </c>
      <c r="Z30" s="192">
        <f>+W30*'9各種係数表'!U30</f>
        <v>83.634166078647979</v>
      </c>
      <c r="AA30" s="193">
        <f t="shared" si="8"/>
        <v>871.58283705095755</v>
      </c>
      <c r="AB30" s="191">
        <f>+S30*'9各種係数表'!P30</f>
        <v>90.753410869675633</v>
      </c>
      <c r="AC30" s="192">
        <f>+W30*'9各種係数表'!P30</f>
        <v>9.6327160848082247</v>
      </c>
      <c r="AD30" s="193">
        <f t="shared" si="9"/>
        <v>100.38612695448386</v>
      </c>
    </row>
    <row r="31" spans="1:30" s="194" customFormat="1" ht="21.6" customHeight="1" x14ac:dyDescent="0.15">
      <c r="A31" s="174">
        <v>25</v>
      </c>
      <c r="B31" s="386" t="s">
        <v>61</v>
      </c>
      <c r="C31" s="387" t="s">
        <v>98</v>
      </c>
      <c r="D31" s="195">
        <f>+'4入力と結果'!D31+'4入力と結果'!F31</f>
        <v>0</v>
      </c>
      <c r="E31" s="196">
        <f>+'4入力と結果'!D31*'9各種係数表'!K31</f>
        <v>0</v>
      </c>
      <c r="F31" s="197">
        <f>+E31+'4入力と結果'!F31</f>
        <v>0</v>
      </c>
      <c r="G31" s="198">
        <f>+'4入力と結果'!D31*'9各種係数表'!J31</f>
        <v>0</v>
      </c>
      <c r="H31" s="207"/>
      <c r="I31" s="200">
        <f>'9各種係数表'!F31</f>
        <v>0</v>
      </c>
      <c r="J31" s="195">
        <f t="shared" si="0"/>
        <v>0</v>
      </c>
      <c r="K31" s="201">
        <f t="shared" si="1"/>
        <v>0</v>
      </c>
      <c r="L31" s="195">
        <f t="shared" si="10"/>
        <v>0</v>
      </c>
      <c r="M31" s="201">
        <f t="shared" si="11"/>
        <v>0</v>
      </c>
      <c r="N31" s="208">
        <f>+F31+SUM($J$7:$J$43,$L$7:$L$43)*'9各種係数表'!K31</f>
        <v>0</v>
      </c>
      <c r="O31" s="195">
        <f>+'4入力と結果'!E31*'9各種係数表'!K31</f>
        <v>128949.01375895928</v>
      </c>
      <c r="P31" s="202">
        <f>+'4入力と結果'!E31*'9各種係数表'!J31</f>
        <v>23443.378241040722</v>
      </c>
      <c r="Q31" s="203">
        <f>+O31+'4入力と結果'!G31</f>
        <v>128949.01375895928</v>
      </c>
      <c r="R31" s="204">
        <f t="shared" si="2"/>
        <v>128949.01375895928</v>
      </c>
      <c r="S31" s="205">
        <v>144771.23860333159</v>
      </c>
      <c r="T31" s="204">
        <f t="shared" si="6"/>
        <v>15822.224844372307</v>
      </c>
      <c r="U31" s="206">
        <f>+S31*'9各種係数表'!AA31</f>
        <v>62513.632592022826</v>
      </c>
      <c r="W31" s="190">
        <f>+$V$7*'9各種係数表'!AD31</f>
        <v>15904.22992086741</v>
      </c>
      <c r="X31" s="190">
        <f t="shared" si="7"/>
        <v>160675.46852419901</v>
      </c>
      <c r="Y31" s="191">
        <f>+S31*'9各種係数表'!U31</f>
        <v>102266.49567937978</v>
      </c>
      <c r="Z31" s="192">
        <f>+W31*'9各種係数表'!U31</f>
        <v>11234.758203200314</v>
      </c>
      <c r="AA31" s="193">
        <f t="shared" si="8"/>
        <v>113501.25388258009</v>
      </c>
      <c r="AB31" s="191">
        <f>+S31*'9各種係数表'!P31</f>
        <v>14249.474362794856</v>
      </c>
      <c r="AC31" s="192">
        <f>+W31*'9各種係数表'!P31</f>
        <v>1565.4139503381971</v>
      </c>
      <c r="AD31" s="193">
        <f t="shared" si="9"/>
        <v>15814.888313133053</v>
      </c>
    </row>
    <row r="32" spans="1:30" s="194" customFormat="1" ht="21.6" customHeight="1" x14ac:dyDescent="0.15">
      <c r="A32" s="174">
        <v>26</v>
      </c>
      <c r="B32" s="386" t="s">
        <v>62</v>
      </c>
      <c r="C32" s="387" t="s">
        <v>7</v>
      </c>
      <c r="D32" s="195">
        <f>+'4入力と結果'!D32+'4入力と結果'!F32</f>
        <v>0</v>
      </c>
      <c r="E32" s="196">
        <f>+'4入力と結果'!D32*'9各種係数表'!K32</f>
        <v>0</v>
      </c>
      <c r="F32" s="197">
        <f>+E32+'4入力と結果'!F32</f>
        <v>0</v>
      </c>
      <c r="G32" s="198">
        <f>+'4入力と結果'!D32*'9各種係数表'!J32</f>
        <v>0</v>
      </c>
      <c r="H32" s="199">
        <f>'9各種係数表'!E32</f>
        <v>0</v>
      </c>
      <c r="I32" s="200">
        <f>'9各種係数表'!F32</f>
        <v>0</v>
      </c>
      <c r="J32" s="195">
        <f t="shared" si="0"/>
        <v>0</v>
      </c>
      <c r="K32" s="201">
        <f t="shared" si="1"/>
        <v>0</v>
      </c>
      <c r="L32" s="195">
        <f t="shared" si="10"/>
        <v>0</v>
      </c>
      <c r="M32" s="201">
        <f t="shared" si="11"/>
        <v>0</v>
      </c>
      <c r="N32" s="197">
        <f t="shared" ref="N32:N33" si="12">+F32-SUM(J32:K32)</f>
        <v>0</v>
      </c>
      <c r="O32" s="195">
        <f>+'4入力と結果'!E32*'9各種係数表'!K32</f>
        <v>32786.032504066367</v>
      </c>
      <c r="P32" s="202">
        <f>+'4入力と結果'!E32*'9各種係数表'!J32</f>
        <v>9433.8076959336358</v>
      </c>
      <c r="Q32" s="203">
        <f>+O32+'4入力と結果'!G32</f>
        <v>32786.032504066367</v>
      </c>
      <c r="R32" s="204">
        <f t="shared" si="2"/>
        <v>32786.032504066367</v>
      </c>
      <c r="S32" s="205">
        <v>55409.004677036268</v>
      </c>
      <c r="T32" s="204">
        <f t="shared" si="6"/>
        <v>22622.972172969901</v>
      </c>
      <c r="U32" s="206">
        <f>+S32*'9各種係数表'!AA32</f>
        <v>16123.783998820587</v>
      </c>
      <c r="W32" s="190">
        <f>+$V$7*'9各種係数表'!AD32</f>
        <v>6090.1895055690511</v>
      </c>
      <c r="X32" s="190">
        <f t="shared" si="7"/>
        <v>61499.194182605323</v>
      </c>
      <c r="Y32" s="191">
        <f>+S32*'9各種係数表'!U32</f>
        <v>34766.395354929373</v>
      </c>
      <c r="Z32" s="192">
        <f>+W32*'9各種係数表'!U32</f>
        <v>3821.291094673039</v>
      </c>
      <c r="AA32" s="193">
        <f t="shared" si="8"/>
        <v>38587.686449602414</v>
      </c>
      <c r="AB32" s="191">
        <f>+S32*'9各種係数表'!P32</f>
        <v>2491.0104399021197</v>
      </c>
      <c r="AC32" s="192">
        <f>+W32*'9各種係数表'!P32</f>
        <v>273.79531048754239</v>
      </c>
      <c r="AD32" s="193">
        <f t="shared" si="9"/>
        <v>2764.8057503896621</v>
      </c>
    </row>
    <row r="33" spans="1:30" s="194" customFormat="1" ht="21.6" customHeight="1" x14ac:dyDescent="0.15">
      <c r="A33" s="174">
        <v>27</v>
      </c>
      <c r="B33" s="386" t="s">
        <v>63</v>
      </c>
      <c r="C33" s="387" t="s">
        <v>99</v>
      </c>
      <c r="D33" s="195">
        <f>+'4入力と結果'!D33+'4入力と結果'!F33</f>
        <v>0</v>
      </c>
      <c r="E33" s="196">
        <f>+'4入力と結果'!D33*'9各種係数表'!K33</f>
        <v>0</v>
      </c>
      <c r="F33" s="197">
        <f>+E33+'4入力と結果'!F33</f>
        <v>0</v>
      </c>
      <c r="G33" s="198">
        <f>+'4入力と結果'!D33*'9各種係数表'!J33</f>
        <v>0</v>
      </c>
      <c r="H33" s="199">
        <f>'9各種係数表'!E33</f>
        <v>0</v>
      </c>
      <c r="I33" s="200">
        <f>'9各種係数表'!F33</f>
        <v>0</v>
      </c>
      <c r="J33" s="195">
        <f t="shared" si="0"/>
        <v>0</v>
      </c>
      <c r="K33" s="201">
        <f t="shared" si="1"/>
        <v>0</v>
      </c>
      <c r="L33" s="195">
        <f t="shared" si="10"/>
        <v>0</v>
      </c>
      <c r="M33" s="201">
        <f t="shared" si="11"/>
        <v>0</v>
      </c>
      <c r="N33" s="197">
        <f t="shared" si="12"/>
        <v>0</v>
      </c>
      <c r="O33" s="195">
        <f>+'4入力と結果'!E33*'9各種係数表'!K33</f>
        <v>185047.82490461291</v>
      </c>
      <c r="P33" s="202">
        <f>+'4入力と結果'!E33*'9各種係数表'!J33</f>
        <v>16406.939745387124</v>
      </c>
      <c r="Q33" s="203">
        <f>+O33+'4入力と結果'!G33</f>
        <v>185047.82490461291</v>
      </c>
      <c r="R33" s="204">
        <f t="shared" si="2"/>
        <v>185047.82490461291</v>
      </c>
      <c r="S33" s="205">
        <v>208055.06220232445</v>
      </c>
      <c r="T33" s="204">
        <f t="shared" si="6"/>
        <v>23007.237297711545</v>
      </c>
      <c r="U33" s="206">
        <f>+S33*'9各種係数表'!AA33</f>
        <v>10631.150676546145</v>
      </c>
      <c r="W33" s="190">
        <f>+$V$7*'9各種係数表'!AD33</f>
        <v>22944.858874883528</v>
      </c>
      <c r="X33" s="190">
        <f t="shared" si="7"/>
        <v>230999.92107720798</v>
      </c>
      <c r="Y33" s="191">
        <f>+S33*'9各種係数表'!U33</f>
        <v>168680.93282524656</v>
      </c>
      <c r="Z33" s="192">
        <f>+W33*'9各種係数表'!U33</f>
        <v>18602.576441015575</v>
      </c>
      <c r="AA33" s="193">
        <f t="shared" si="8"/>
        <v>187283.50926626215</v>
      </c>
      <c r="AB33" s="191">
        <f>+S33*'9各種係数表'!P33</f>
        <v>2973.6197634337714</v>
      </c>
      <c r="AC33" s="192">
        <f>+W33*'9各種係数表'!P33</f>
        <v>327.9385999904315</v>
      </c>
      <c r="AD33" s="193">
        <f t="shared" si="9"/>
        <v>3301.558363424203</v>
      </c>
    </row>
    <row r="34" spans="1:30" s="194" customFormat="1" ht="21.6" customHeight="1" x14ac:dyDescent="0.15">
      <c r="A34" s="174">
        <v>28</v>
      </c>
      <c r="B34" s="386" t="s">
        <v>64</v>
      </c>
      <c r="C34" s="387" t="s">
        <v>100</v>
      </c>
      <c r="D34" s="195">
        <f>+'4入力と結果'!D34+'4入力と結果'!F34</f>
        <v>0</v>
      </c>
      <c r="E34" s="196">
        <f>+'4入力と結果'!D34*'9各種係数表'!K34</f>
        <v>0</v>
      </c>
      <c r="F34" s="197">
        <f>+E34+'4入力と結果'!F34</f>
        <v>0</v>
      </c>
      <c r="G34" s="198">
        <f>+'4入力と結果'!D34*'9各種係数表'!J34</f>
        <v>0</v>
      </c>
      <c r="H34" s="199">
        <f>'9各種係数表'!E34</f>
        <v>0</v>
      </c>
      <c r="I34" s="209"/>
      <c r="J34" s="195">
        <f t="shared" si="0"/>
        <v>0</v>
      </c>
      <c r="K34" s="201">
        <f t="shared" si="1"/>
        <v>0</v>
      </c>
      <c r="L34" s="195">
        <f t="shared" si="10"/>
        <v>0</v>
      </c>
      <c r="M34" s="201">
        <f t="shared" si="11"/>
        <v>0</v>
      </c>
      <c r="N34" s="208">
        <f>+F34+SUM($K$7:$K$43,$M$7:$M$43)*'9各種係数表'!K34</f>
        <v>0</v>
      </c>
      <c r="O34" s="195">
        <f>+'4入力と結果'!E34*'9各種係数表'!K34</f>
        <v>26727.847611992005</v>
      </c>
      <c r="P34" s="202">
        <f>+'4入力と結果'!E34*'9各種係数表'!J34</f>
        <v>8572.7545380079937</v>
      </c>
      <c r="Q34" s="203">
        <f>+O34+'4入力と結果'!G34</f>
        <v>26727.847611992005</v>
      </c>
      <c r="R34" s="204">
        <f t="shared" si="2"/>
        <v>26727.847611992005</v>
      </c>
      <c r="S34" s="205">
        <v>47473.63398189663</v>
      </c>
      <c r="T34" s="204">
        <f t="shared" si="6"/>
        <v>20745.786369904625</v>
      </c>
      <c r="U34" s="206">
        <f>+S34*'9各種係数表'!AA34</f>
        <v>12739.915240364304</v>
      </c>
      <c r="W34" s="190">
        <f>+$V$7*'9各種係数表'!AD34</f>
        <v>5165.0539842753042</v>
      </c>
      <c r="X34" s="190">
        <f t="shared" si="7"/>
        <v>52638.687966171936</v>
      </c>
      <c r="Y34" s="191">
        <f>+S34*'9各種係数表'!U34</f>
        <v>24463.029241316744</v>
      </c>
      <c r="Z34" s="192">
        <f>+W34*'9各種係数表'!U34</f>
        <v>2661.5377010845459</v>
      </c>
      <c r="AA34" s="193">
        <f t="shared" si="8"/>
        <v>27124.566942401289</v>
      </c>
      <c r="AB34" s="191">
        <f>+S34*'9各種係数表'!P34</f>
        <v>2730.5146822139595</v>
      </c>
      <c r="AC34" s="192">
        <f>+W34*'9各種係数表'!P34</f>
        <v>297.07554605719668</v>
      </c>
      <c r="AD34" s="193">
        <f t="shared" ref="AD34:AD43" si="13">+AB34+AC34</f>
        <v>3027.5902282711563</v>
      </c>
    </row>
    <row r="35" spans="1:30" s="194" customFormat="1" ht="21.6" customHeight="1" x14ac:dyDescent="0.15">
      <c r="A35" s="174">
        <v>29</v>
      </c>
      <c r="B35" s="386" t="s">
        <v>65</v>
      </c>
      <c r="C35" s="387" t="s">
        <v>101</v>
      </c>
      <c r="D35" s="195">
        <f>+'4入力と結果'!D35+'4入力と結果'!F35</f>
        <v>0</v>
      </c>
      <c r="E35" s="196">
        <f>+'4入力と結果'!D35*'9各種係数表'!K35</f>
        <v>0</v>
      </c>
      <c r="F35" s="197">
        <f>+E35+'4入力と結果'!F35</f>
        <v>0</v>
      </c>
      <c r="G35" s="198">
        <f>+'4入力と結果'!D35*'9各種係数表'!J35</f>
        <v>0</v>
      </c>
      <c r="H35" s="199">
        <f>'9各種係数表'!E35</f>
        <v>3.4860271439561788E-2</v>
      </c>
      <c r="I35" s="200">
        <f>'9各種係数表'!F35</f>
        <v>4.8155258972889942E-3</v>
      </c>
      <c r="J35" s="195">
        <f t="shared" si="0"/>
        <v>0</v>
      </c>
      <c r="K35" s="201">
        <f t="shared" si="1"/>
        <v>0</v>
      </c>
      <c r="L35" s="195">
        <f t="shared" si="10"/>
        <v>0</v>
      </c>
      <c r="M35" s="201">
        <f t="shared" si="11"/>
        <v>0</v>
      </c>
      <c r="N35" s="197">
        <f t="shared" ref="N35:N43" si="14">+F35-SUM(J35:K35)</f>
        <v>0</v>
      </c>
      <c r="O35" s="195">
        <f>+'4入力と結果'!E35*'9各種係数表'!K35</f>
        <v>23218.998656938369</v>
      </c>
      <c r="P35" s="202">
        <f>+'4入力と結果'!E35*'9各種係数表'!J35</f>
        <v>27789.290943061635</v>
      </c>
      <c r="Q35" s="203">
        <f>+O35+'4入力と結果'!G35</f>
        <v>23218.998656938369</v>
      </c>
      <c r="R35" s="204">
        <f t="shared" si="2"/>
        <v>23218.998656938369</v>
      </c>
      <c r="S35" s="205">
        <v>34676.484808589841</v>
      </c>
      <c r="T35" s="204">
        <f t="shared" si="6"/>
        <v>11457.486151651472</v>
      </c>
      <c r="U35" s="206">
        <f>+S35*'9各種係数表'!AA35</f>
        <v>7238.2955533854938</v>
      </c>
      <c r="W35" s="190">
        <f>+$V$7*'9各種係数表'!AD35</f>
        <v>3766.5729927803309</v>
      </c>
      <c r="X35" s="190">
        <f t="shared" si="7"/>
        <v>38443.057801370174</v>
      </c>
      <c r="Y35" s="191">
        <f>+S35*'9各種係数表'!U35</f>
        <v>18537.015235365947</v>
      </c>
      <c r="Z35" s="192">
        <f>+W35*'9各種係数表'!U35</f>
        <v>2013.4976580726336</v>
      </c>
      <c r="AA35" s="193">
        <f t="shared" ref="AA35:AA43" si="15">+Y35+Z35</f>
        <v>20550.512893438579</v>
      </c>
      <c r="AB35" s="191">
        <f>+S35*'9各種係数表'!P35</f>
        <v>1299.7114134329979</v>
      </c>
      <c r="AC35" s="192">
        <f>+W35*'9各種係数表'!P35</f>
        <v>141.17514895951646</v>
      </c>
      <c r="AD35" s="193">
        <f t="shared" si="13"/>
        <v>1440.8865623925144</v>
      </c>
    </row>
    <row r="36" spans="1:30" s="194" customFormat="1" ht="21.6" customHeight="1" x14ac:dyDescent="0.15">
      <c r="A36" s="174">
        <v>30</v>
      </c>
      <c r="B36" s="386" t="s">
        <v>66</v>
      </c>
      <c r="C36" s="387" t="s">
        <v>8</v>
      </c>
      <c r="D36" s="195">
        <f>+'4入力と結果'!D36+'4入力と結果'!F36</f>
        <v>0</v>
      </c>
      <c r="E36" s="196">
        <f>+'4入力と結果'!D36*'9各種係数表'!K36</f>
        <v>0</v>
      </c>
      <c r="F36" s="197">
        <f>+E36+'4入力と結果'!F36</f>
        <v>0</v>
      </c>
      <c r="G36" s="198">
        <f>+'4入力と結果'!D36*'9各種係数表'!J36</f>
        <v>0</v>
      </c>
      <c r="H36" s="199">
        <f>'9各種係数表'!E36</f>
        <v>0</v>
      </c>
      <c r="I36" s="200">
        <f>'9各種係数表'!F36</f>
        <v>0</v>
      </c>
      <c r="J36" s="195">
        <f t="shared" si="0"/>
        <v>0</v>
      </c>
      <c r="K36" s="201">
        <f t="shared" si="1"/>
        <v>0</v>
      </c>
      <c r="L36" s="195">
        <f t="shared" si="10"/>
        <v>0</v>
      </c>
      <c r="M36" s="201">
        <f t="shared" si="11"/>
        <v>0</v>
      </c>
      <c r="N36" s="197">
        <f t="shared" si="14"/>
        <v>0</v>
      </c>
      <c r="O36" s="195">
        <f>+'4入力と結果'!E36*'9各種係数表'!K36</f>
        <v>3579.4489500000004</v>
      </c>
      <c r="P36" s="202">
        <f>+'4入力と結果'!E36*'9各種係数表'!J36</f>
        <v>0</v>
      </c>
      <c r="Q36" s="203">
        <f>+O36+'4入力と結果'!G36</f>
        <v>3579.4489500000004</v>
      </c>
      <c r="R36" s="204">
        <f t="shared" si="2"/>
        <v>3579.4489500000004</v>
      </c>
      <c r="S36" s="205">
        <v>3815.3962092870561</v>
      </c>
      <c r="T36" s="204">
        <f t="shared" si="6"/>
        <v>235.94725928705566</v>
      </c>
      <c r="U36" s="206">
        <f>+S36*'9各種係数表'!AA36</f>
        <v>980.56025830457122</v>
      </c>
      <c r="W36" s="190">
        <f>+$V$7*'9各種係数表'!AD36</f>
        <v>420.95390775652129</v>
      </c>
      <c r="X36" s="190">
        <f t="shared" si="7"/>
        <v>4236.3501170435775</v>
      </c>
      <c r="Y36" s="191">
        <f>+S36*'9各種係数表'!U36</f>
        <v>2768.7407370913106</v>
      </c>
      <c r="Z36" s="192">
        <f>+W36*'9各種係数表'!U36</f>
        <v>305.47606825374646</v>
      </c>
      <c r="AA36" s="193">
        <f t="shared" si="15"/>
        <v>3074.2168053450569</v>
      </c>
      <c r="AB36" s="191">
        <f>+S36*'9各種係数表'!P36</f>
        <v>212.06754487069531</v>
      </c>
      <c r="AC36" s="192">
        <f>+W36*'9各種係数表'!P36</f>
        <v>23.397481368869869</v>
      </c>
      <c r="AD36" s="193">
        <f t="shared" si="13"/>
        <v>235.46502623956519</v>
      </c>
    </row>
    <row r="37" spans="1:30" s="194" customFormat="1" ht="21.6" customHeight="1" x14ac:dyDescent="0.15">
      <c r="A37" s="174">
        <v>31</v>
      </c>
      <c r="B37" s="386" t="s">
        <v>67</v>
      </c>
      <c r="C37" s="387" t="s">
        <v>102</v>
      </c>
      <c r="D37" s="195">
        <f>+'4入力と結果'!D37+'4入力と結果'!F37</f>
        <v>0</v>
      </c>
      <c r="E37" s="196">
        <f>+'4入力と結果'!D37*'9各種係数表'!K37</f>
        <v>0</v>
      </c>
      <c r="F37" s="197">
        <f>+E37+'4入力と結果'!F37</f>
        <v>0</v>
      </c>
      <c r="G37" s="198">
        <f>+'4入力と結果'!D37*'9各種係数表'!J37</f>
        <v>0</v>
      </c>
      <c r="H37" s="199">
        <f>'9各種係数表'!E37</f>
        <v>0</v>
      </c>
      <c r="I37" s="200">
        <f>'9各種係数表'!F37</f>
        <v>1.4399715311367549E-5</v>
      </c>
      <c r="J37" s="195">
        <f t="shared" si="0"/>
        <v>0</v>
      </c>
      <c r="K37" s="201">
        <f t="shared" si="1"/>
        <v>0</v>
      </c>
      <c r="L37" s="195">
        <f t="shared" si="10"/>
        <v>0</v>
      </c>
      <c r="M37" s="201">
        <f t="shared" si="11"/>
        <v>0</v>
      </c>
      <c r="N37" s="197">
        <f t="shared" si="14"/>
        <v>0</v>
      </c>
      <c r="O37" s="195">
        <f>+'4入力と結果'!E37*'9各種係数表'!K37</f>
        <v>28910.853194208223</v>
      </c>
      <c r="P37" s="202">
        <f>+'4入力と結果'!E37*'9各種係数表'!J37</f>
        <v>1835.0480057917757</v>
      </c>
      <c r="Q37" s="203">
        <f>+O37+'4入力と結果'!G37</f>
        <v>28910.853194208223</v>
      </c>
      <c r="R37" s="204">
        <f t="shared" si="2"/>
        <v>28910.853194208223</v>
      </c>
      <c r="S37" s="205">
        <v>29299.622289148458</v>
      </c>
      <c r="T37" s="204">
        <f t="shared" si="6"/>
        <v>388.76909494023494</v>
      </c>
      <c r="U37" s="206">
        <f>+S37*'9各種係数表'!AA37</f>
        <v>11187.868815789687</v>
      </c>
      <c r="W37" s="190">
        <f>+$V$7*'9各種係数表'!AD37</f>
        <v>1708.0454830230585</v>
      </c>
      <c r="X37" s="190">
        <f t="shared" si="7"/>
        <v>31007.667772171517</v>
      </c>
      <c r="Y37" s="191">
        <f>+S37*'9各種係数表'!U37</f>
        <v>18825.936068996216</v>
      </c>
      <c r="Z37" s="192">
        <f>+W37*'9各種係数表'!U37</f>
        <v>1097.473364980515</v>
      </c>
      <c r="AA37" s="193">
        <f t="shared" si="15"/>
        <v>19923.409433976733</v>
      </c>
      <c r="AB37" s="191">
        <f>+S37*'9各種係数表'!P37</f>
        <v>1640.60462886956</v>
      </c>
      <c r="AC37" s="192">
        <f>+W37*'9各種係数表'!P37</f>
        <v>95.640390791154289</v>
      </c>
      <c r="AD37" s="193">
        <f t="shared" si="13"/>
        <v>1736.2450196607142</v>
      </c>
    </row>
    <row r="38" spans="1:30" s="194" customFormat="1" ht="21.6" customHeight="1" x14ac:dyDescent="0.15">
      <c r="A38" s="174">
        <v>32</v>
      </c>
      <c r="B38" s="386" t="s">
        <v>68</v>
      </c>
      <c r="C38" s="387" t="s">
        <v>103</v>
      </c>
      <c r="D38" s="195">
        <f>+'4入力と結果'!D38+'4入力と結果'!F38</f>
        <v>0</v>
      </c>
      <c r="E38" s="196">
        <f>+'4入力と結果'!D38*'9各種係数表'!K38</f>
        <v>0</v>
      </c>
      <c r="F38" s="197">
        <f>+E38+'4入力と結果'!F38</f>
        <v>0</v>
      </c>
      <c r="G38" s="198">
        <f>+'4入力と結果'!D38*'9各種係数表'!J38</f>
        <v>0</v>
      </c>
      <c r="H38" s="199">
        <f>'9各種係数表'!E38</f>
        <v>0</v>
      </c>
      <c r="I38" s="200">
        <f>'9各種係数表'!F38</f>
        <v>0</v>
      </c>
      <c r="J38" s="195">
        <f t="shared" si="0"/>
        <v>0</v>
      </c>
      <c r="K38" s="201">
        <f t="shared" si="1"/>
        <v>0</v>
      </c>
      <c r="L38" s="195">
        <f t="shared" si="10"/>
        <v>0</v>
      </c>
      <c r="M38" s="201">
        <f t="shared" si="11"/>
        <v>0</v>
      </c>
      <c r="N38" s="197">
        <f t="shared" si="14"/>
        <v>0</v>
      </c>
      <c r="O38" s="195">
        <f>+'4入力と結果'!E38*'9各種係数表'!K38</f>
        <v>46364.024437418622</v>
      </c>
      <c r="P38" s="202">
        <f>+'4入力と結果'!E38*'9各種係数表'!J38</f>
        <v>1825.2879125813747</v>
      </c>
      <c r="Q38" s="203">
        <f>+O38+'4入力と結果'!G38</f>
        <v>46364.024437418622</v>
      </c>
      <c r="R38" s="204">
        <f t="shared" si="2"/>
        <v>46364.024437418622</v>
      </c>
      <c r="S38" s="205">
        <v>47148.329663774755</v>
      </c>
      <c r="T38" s="204">
        <f t="shared" si="6"/>
        <v>784.30522635613306</v>
      </c>
      <c r="U38" s="206">
        <f>+S38*'9各種係数表'!AA38</f>
        <v>20158.51147552035</v>
      </c>
      <c r="W38" s="190">
        <f>+$V$7*'9各種係数表'!AD38</f>
        <v>3908.3606128851629</v>
      </c>
      <c r="X38" s="190">
        <f t="shared" si="7"/>
        <v>51056.690276659916</v>
      </c>
      <c r="Y38" s="191">
        <f>+S38*'9各種係数表'!U38</f>
        <v>28061.476293573003</v>
      </c>
      <c r="Z38" s="192">
        <f>+W38*'9各種係数表'!U38</f>
        <v>2326.1559734421944</v>
      </c>
      <c r="AA38" s="193">
        <f t="shared" si="15"/>
        <v>30387.632267015197</v>
      </c>
      <c r="AB38" s="191">
        <f>+S38*'9各種係数表'!P38</f>
        <v>5496.6895919125136</v>
      </c>
      <c r="AC38" s="192">
        <f>+W38*'9各種係数表'!P38</f>
        <v>455.64806336697546</v>
      </c>
      <c r="AD38" s="193">
        <f t="shared" si="13"/>
        <v>5952.3376552794889</v>
      </c>
    </row>
    <row r="39" spans="1:30" s="194" customFormat="1" ht="21.6" customHeight="1" x14ac:dyDescent="0.15">
      <c r="A39" s="174">
        <v>33</v>
      </c>
      <c r="B39" s="386" t="s">
        <v>69</v>
      </c>
      <c r="C39" s="387" t="s">
        <v>240</v>
      </c>
      <c r="D39" s="195">
        <f>+'4入力と結果'!D39+'4入力と結果'!F39</f>
        <v>0</v>
      </c>
      <c r="E39" s="196">
        <f>+'4入力と結果'!D39*'9各種係数表'!K39</f>
        <v>0</v>
      </c>
      <c r="F39" s="197">
        <f>+E39+'4入力と結果'!F39</f>
        <v>0</v>
      </c>
      <c r="G39" s="198">
        <f>+'4入力と結果'!D39*'9各種係数表'!J39</f>
        <v>0</v>
      </c>
      <c r="H39" s="199">
        <f>'9各種係数表'!E39</f>
        <v>0</v>
      </c>
      <c r="I39" s="200">
        <f>'9各種係数表'!F39</f>
        <v>0</v>
      </c>
      <c r="J39" s="195">
        <f t="shared" si="0"/>
        <v>0</v>
      </c>
      <c r="K39" s="201">
        <f t="shared" si="1"/>
        <v>0</v>
      </c>
      <c r="L39" s="195">
        <f t="shared" si="10"/>
        <v>0</v>
      </c>
      <c r="M39" s="201">
        <f t="shared" si="11"/>
        <v>0</v>
      </c>
      <c r="N39" s="197">
        <f t="shared" si="14"/>
        <v>0</v>
      </c>
      <c r="O39" s="195">
        <f>+'4入力と結果'!E39*'9各種係数表'!K39</f>
        <v>7343.6219303991065</v>
      </c>
      <c r="P39" s="202">
        <f>+'4入力と結果'!E39*'9各種係数表'!J39</f>
        <v>893.834269600894</v>
      </c>
      <c r="Q39" s="203">
        <f>+O39+'4入力と結果'!G39</f>
        <v>7343.6219303991065</v>
      </c>
      <c r="R39" s="204">
        <f t="shared" si="2"/>
        <v>7343.6219303991065</v>
      </c>
      <c r="S39" s="205">
        <v>8272.3680644181095</v>
      </c>
      <c r="T39" s="204">
        <f t="shared" si="6"/>
        <v>928.74613401900297</v>
      </c>
      <c r="U39" s="206">
        <f>+S39*'9各種係数表'!AA39</f>
        <v>3956.8297964233589</v>
      </c>
      <c r="W39" s="190">
        <f>+$V$7*'9各種係数表'!AD39</f>
        <v>564.18642532668434</v>
      </c>
      <c r="X39" s="190">
        <f t="shared" si="7"/>
        <v>8836.5544897447944</v>
      </c>
      <c r="Y39" s="191">
        <f>+S39*'9各種係数表'!U39</f>
        <v>5131.0297260473353</v>
      </c>
      <c r="Z39" s="192">
        <f>+W39*'9各種係数表'!U39</f>
        <v>349.94300263732657</v>
      </c>
      <c r="AA39" s="193">
        <f t="shared" si="15"/>
        <v>5480.9727286846619</v>
      </c>
      <c r="AB39" s="191">
        <f>+S39*'9各種係数表'!P39</f>
        <v>1031.9998373208323</v>
      </c>
      <c r="AC39" s="192">
        <f>+W39*'9各種係数表'!P39</f>
        <v>70.383751620064757</v>
      </c>
      <c r="AD39" s="193">
        <f t="shared" si="13"/>
        <v>1102.383588940897</v>
      </c>
    </row>
    <row r="40" spans="1:30" s="194" customFormat="1" ht="21.6" customHeight="1" x14ac:dyDescent="0.15">
      <c r="A40" s="174">
        <v>34</v>
      </c>
      <c r="B40" s="386" t="s">
        <v>70</v>
      </c>
      <c r="C40" s="387" t="s">
        <v>241</v>
      </c>
      <c r="D40" s="195">
        <f>+'4入力と結果'!D40+'4入力と結果'!F40</f>
        <v>0</v>
      </c>
      <c r="E40" s="196">
        <f>+'4入力と結果'!D40*'9各種係数表'!K40</f>
        <v>0</v>
      </c>
      <c r="F40" s="197">
        <f>+E40+'4入力と結果'!F40</f>
        <v>0</v>
      </c>
      <c r="G40" s="198">
        <f>+'4入力と結果'!D40*'9各種係数表'!J40</f>
        <v>0</v>
      </c>
      <c r="H40" s="199">
        <f>'9各種係数表'!E40</f>
        <v>0</v>
      </c>
      <c r="I40" s="200">
        <f>'9各種係数表'!F40</f>
        <v>0</v>
      </c>
      <c r="J40" s="195">
        <f t="shared" si="0"/>
        <v>0</v>
      </c>
      <c r="K40" s="201">
        <f t="shared" si="1"/>
        <v>0</v>
      </c>
      <c r="L40" s="195">
        <f t="shared" si="10"/>
        <v>0</v>
      </c>
      <c r="M40" s="201">
        <f t="shared" si="11"/>
        <v>0</v>
      </c>
      <c r="N40" s="197">
        <f t="shared" si="14"/>
        <v>0</v>
      </c>
      <c r="O40" s="195">
        <f>+'4入力と結果'!E40*'9各種係数表'!K40</f>
        <v>11296.3324433002</v>
      </c>
      <c r="P40" s="202">
        <f>+'4入力と結果'!E40*'9各種係数表'!J40</f>
        <v>2893.7883066998015</v>
      </c>
      <c r="Q40" s="203">
        <f>+O40+'4入力と結果'!G40</f>
        <v>11296.3324433002</v>
      </c>
      <c r="R40" s="204">
        <f t="shared" si="2"/>
        <v>11296.3324433002</v>
      </c>
      <c r="S40" s="205">
        <v>58727.787224579755</v>
      </c>
      <c r="T40" s="204">
        <f t="shared" si="6"/>
        <v>47431.454781279557</v>
      </c>
      <c r="U40" s="206">
        <f>+S40*'9各種係数表'!AA40</f>
        <v>21179.208030459715</v>
      </c>
      <c r="W40" s="190">
        <f>+$V$7*'9各種係数表'!AD40</f>
        <v>6222.3187254954501</v>
      </c>
      <c r="X40" s="190">
        <f t="shared" si="7"/>
        <v>64950.105950075202</v>
      </c>
      <c r="Y40" s="191">
        <f>+S40*'9各種係数表'!U40</f>
        <v>36946.16098095481</v>
      </c>
      <c r="Z40" s="192">
        <f>+W40*'9各種係数表'!U40</f>
        <v>3914.5147496847394</v>
      </c>
      <c r="AA40" s="193">
        <f t="shared" si="15"/>
        <v>40860.675730639552</v>
      </c>
      <c r="AB40" s="191">
        <f>+S40*'9各種係数表'!P40</f>
        <v>6654.5230116939547</v>
      </c>
      <c r="AC40" s="192">
        <f>+W40*'9各種係数表'!P40</f>
        <v>705.05913983378366</v>
      </c>
      <c r="AD40" s="193">
        <f t="shared" si="13"/>
        <v>7359.5821515277385</v>
      </c>
    </row>
    <row r="41" spans="1:30" s="194" customFormat="1" ht="21.6" customHeight="1" x14ac:dyDescent="0.15">
      <c r="A41" s="174">
        <v>35</v>
      </c>
      <c r="B41" s="386" t="s">
        <v>71</v>
      </c>
      <c r="C41" s="387" t="s">
        <v>242</v>
      </c>
      <c r="D41" s="195">
        <f>+'4入力と結果'!D41+'4入力と結果'!F41</f>
        <v>0</v>
      </c>
      <c r="E41" s="196">
        <f>+'4入力と結果'!D41*'9各種係数表'!K41</f>
        <v>0</v>
      </c>
      <c r="F41" s="197">
        <f>+E41+'4入力と結果'!F41</f>
        <v>0</v>
      </c>
      <c r="G41" s="198">
        <f>+'4入力と結果'!D41*'9各種係数表'!J41</f>
        <v>0</v>
      </c>
      <c r="H41" s="199">
        <f>'9各種係数表'!E41</f>
        <v>2.4065710635694622E-5</v>
      </c>
      <c r="I41" s="200">
        <f>'9各種係数表'!F41</f>
        <v>9.9211704282147083E-6</v>
      </c>
      <c r="J41" s="195">
        <f t="shared" si="0"/>
        <v>0</v>
      </c>
      <c r="K41" s="201">
        <f t="shared" si="1"/>
        <v>0</v>
      </c>
      <c r="L41" s="195">
        <f t="shared" si="10"/>
        <v>0</v>
      </c>
      <c r="M41" s="201">
        <f t="shared" si="11"/>
        <v>0</v>
      </c>
      <c r="N41" s="197">
        <f t="shared" si="14"/>
        <v>0</v>
      </c>
      <c r="O41" s="195">
        <f>+'4入力と結果'!E41*'9各種係数表'!K41</f>
        <v>77534.489444643041</v>
      </c>
      <c r="P41" s="202">
        <f>+'4入力と結果'!E41*'9各種係数表'!J41</f>
        <v>33492.824205356977</v>
      </c>
      <c r="Q41" s="203">
        <f>+O41+'4入力と結果'!G41</f>
        <v>77534.489444643041</v>
      </c>
      <c r="R41" s="204">
        <f t="shared" si="2"/>
        <v>77534.489444643041</v>
      </c>
      <c r="S41" s="205">
        <v>79667.487997857956</v>
      </c>
      <c r="T41" s="204">
        <f t="shared" si="6"/>
        <v>2132.9985532149149</v>
      </c>
      <c r="U41" s="206">
        <f>+S41*'9各種係数表'!AA41</f>
        <v>21899.884613210226</v>
      </c>
      <c r="W41" s="190">
        <f>+$V$7*'9各種係数表'!AD41</f>
        <v>8779.6559937272577</v>
      </c>
      <c r="X41" s="190">
        <f t="shared" si="7"/>
        <v>88447.14399158521</v>
      </c>
      <c r="Y41" s="191">
        <f>+S41*'9各種係数表'!U41</f>
        <v>42226.252707136198</v>
      </c>
      <c r="Z41" s="192">
        <f>+W41*'9各種係数表'!U41</f>
        <v>4653.4914303161931</v>
      </c>
      <c r="AA41" s="193">
        <f t="shared" si="15"/>
        <v>46879.744137452391</v>
      </c>
      <c r="AB41" s="191">
        <f>+S41*'9各種係数表'!P41</f>
        <v>14138.725322318933</v>
      </c>
      <c r="AC41" s="192">
        <f>+W41*'9各種係数表'!P41</f>
        <v>1558.140561970504</v>
      </c>
      <c r="AD41" s="193">
        <f t="shared" si="13"/>
        <v>15696.865884289437</v>
      </c>
    </row>
    <row r="42" spans="1:30" s="194" customFormat="1" ht="21.6" customHeight="1" x14ac:dyDescent="0.15">
      <c r="A42" s="174">
        <v>36</v>
      </c>
      <c r="B42" s="386" t="s">
        <v>72</v>
      </c>
      <c r="C42" s="387" t="s">
        <v>243</v>
      </c>
      <c r="D42" s="210"/>
      <c r="E42" s="211"/>
      <c r="F42" s="212"/>
      <c r="G42" s="213"/>
      <c r="H42" s="199">
        <f>'9各種係数表'!E42</f>
        <v>0</v>
      </c>
      <c r="I42" s="200">
        <f>'9各種係数表'!F42</f>
        <v>0</v>
      </c>
      <c r="J42" s="195">
        <f t="shared" si="0"/>
        <v>0</v>
      </c>
      <c r="K42" s="201">
        <f t="shared" si="1"/>
        <v>0</v>
      </c>
      <c r="L42" s="195">
        <f t="shared" si="10"/>
        <v>0</v>
      </c>
      <c r="M42" s="201">
        <f t="shared" si="11"/>
        <v>0</v>
      </c>
      <c r="N42" s="197">
        <f t="shared" si="14"/>
        <v>0</v>
      </c>
      <c r="O42" s="210"/>
      <c r="P42" s="214"/>
      <c r="Q42" s="215"/>
      <c r="R42" s="204">
        <f t="shared" si="2"/>
        <v>0</v>
      </c>
      <c r="S42" s="205">
        <v>1291.1248660057347</v>
      </c>
      <c r="T42" s="204">
        <f t="shared" si="6"/>
        <v>1291.1248660057347</v>
      </c>
      <c r="U42" s="206">
        <f>+S42*'9各種係数表'!AA42</f>
        <v>0</v>
      </c>
      <c r="W42" s="190">
        <f>+$V$7*'9各種係数表'!AD42</f>
        <v>129.1695752876642</v>
      </c>
      <c r="X42" s="190">
        <f t="shared" si="7"/>
        <v>1420.2944412933989</v>
      </c>
      <c r="Y42" s="191">
        <f>+S42*'9各種係数表'!U42</f>
        <v>0</v>
      </c>
      <c r="Z42" s="192">
        <f>+W42*'9各種係数表'!U42</f>
        <v>0</v>
      </c>
      <c r="AA42" s="193">
        <f t="shared" si="15"/>
        <v>0</v>
      </c>
      <c r="AB42" s="191">
        <f>+S42*'9各種係数表'!P42</f>
        <v>0</v>
      </c>
      <c r="AC42" s="192">
        <f>+W42*'9各種係数表'!P42</f>
        <v>0</v>
      </c>
      <c r="AD42" s="193">
        <f t="shared" si="13"/>
        <v>0</v>
      </c>
    </row>
    <row r="43" spans="1:30" s="194" customFormat="1" ht="21.6" customHeight="1" thickBot="1" x14ac:dyDescent="0.2">
      <c r="A43" s="174">
        <v>37</v>
      </c>
      <c r="B43" s="386" t="s">
        <v>73</v>
      </c>
      <c r="C43" s="387" t="s">
        <v>244</v>
      </c>
      <c r="D43" s="210"/>
      <c r="E43" s="211"/>
      <c r="F43" s="212"/>
      <c r="G43" s="213"/>
      <c r="H43" s="199">
        <f>'9各種係数表'!E43</f>
        <v>1.5753233448746726E-2</v>
      </c>
      <c r="I43" s="200">
        <f>'9各種係数表'!F43</f>
        <v>3.6043000647173973E-2</v>
      </c>
      <c r="J43" s="195">
        <f t="shared" si="0"/>
        <v>0</v>
      </c>
      <c r="K43" s="201">
        <f t="shared" si="1"/>
        <v>0</v>
      </c>
      <c r="L43" s="195">
        <f t="shared" si="10"/>
        <v>0</v>
      </c>
      <c r="M43" s="201">
        <f t="shared" si="11"/>
        <v>0</v>
      </c>
      <c r="N43" s="197">
        <f t="shared" si="14"/>
        <v>0</v>
      </c>
      <c r="O43" s="210"/>
      <c r="P43" s="214"/>
      <c r="Q43" s="215"/>
      <c r="R43" s="204">
        <f t="shared" si="2"/>
        <v>0</v>
      </c>
      <c r="S43" s="205">
        <v>2324.7708743167432</v>
      </c>
      <c r="T43" s="204">
        <f t="shared" si="6"/>
        <v>2324.7708743167432</v>
      </c>
      <c r="U43" s="206">
        <f>+S43*'9各種係数表'!AA43</f>
        <v>12.894588349399273</v>
      </c>
      <c r="W43" s="190">
        <f>+$V$7*'9各種係数表'!AD43</f>
        <v>246.79843586637858</v>
      </c>
      <c r="X43" s="190">
        <f t="shared" si="7"/>
        <v>2571.5693101831216</v>
      </c>
      <c r="Y43" s="191">
        <f>+S43*'9各種係数表'!U43</f>
        <v>1511.1586818517083</v>
      </c>
      <c r="Z43" s="192">
        <f>+W43*'9各種係数表'!U43</f>
        <v>160.42509958600181</v>
      </c>
      <c r="AA43" s="193">
        <f t="shared" si="15"/>
        <v>1671.5837814377101</v>
      </c>
      <c r="AB43" s="191">
        <f>+S43*'9各種係数表'!P43</f>
        <v>3.3611680483525346</v>
      </c>
      <c r="AC43" s="192">
        <f>+W43*'9各種係数表'!P43</f>
        <v>0.35682269860734356</v>
      </c>
      <c r="AD43" s="193">
        <f t="shared" si="13"/>
        <v>3.7179907469598783</v>
      </c>
    </row>
    <row r="44" spans="1:30" s="194" customFormat="1" ht="39" customHeight="1" thickBot="1" x14ac:dyDescent="0.2">
      <c r="A44" s="174"/>
      <c r="B44" s="769" t="s">
        <v>35</v>
      </c>
      <c r="C44" s="770"/>
      <c r="D44" s="216">
        <f>SUM(D7:D43)</f>
        <v>0</v>
      </c>
      <c r="E44" s="217">
        <f>SUM(E7:E43)</f>
        <v>0</v>
      </c>
      <c r="F44" s="639">
        <f>SUM(F7:F43)</f>
        <v>0</v>
      </c>
      <c r="G44" s="218">
        <f>SUM(G7:G43)</f>
        <v>0</v>
      </c>
      <c r="H44" s="219" t="s">
        <v>121</v>
      </c>
      <c r="I44" s="220" t="s">
        <v>121</v>
      </c>
      <c r="J44" s="221">
        <f t="shared" ref="J44:M44" si="16">SUM(J7:J43)</f>
        <v>0</v>
      </c>
      <c r="K44" s="222">
        <f t="shared" si="16"/>
        <v>0</v>
      </c>
      <c r="L44" s="221">
        <f t="shared" si="16"/>
        <v>0</v>
      </c>
      <c r="M44" s="222">
        <f t="shared" si="16"/>
        <v>0</v>
      </c>
      <c r="N44" s="378">
        <f t="shared" ref="N44:AC44" si="17">SUM(N7:N43)</f>
        <v>0</v>
      </c>
      <c r="O44" s="216">
        <f t="shared" si="17"/>
        <v>660094.30224802287</v>
      </c>
      <c r="P44" s="223">
        <f t="shared" si="17"/>
        <v>263658.62495197722</v>
      </c>
      <c r="Q44" s="224">
        <f t="shared" si="17"/>
        <v>660094.30224802287</v>
      </c>
      <c r="R44" s="410">
        <f t="shared" si="17"/>
        <v>660094.30224802287</v>
      </c>
      <c r="S44" s="411">
        <f t="shared" si="17"/>
        <v>863687.06452302472</v>
      </c>
      <c r="T44" s="410">
        <f t="shared" si="17"/>
        <v>203592.76227500185</v>
      </c>
      <c r="U44" s="379">
        <f t="shared" si="17"/>
        <v>205373.19009735415</v>
      </c>
      <c r="V44" s="218">
        <f t="shared" si="17"/>
        <v>98820.678500687369</v>
      </c>
      <c r="W44" s="410">
        <f t="shared" si="17"/>
        <v>91420.585038486941</v>
      </c>
      <c r="X44" s="382">
        <f t="shared" si="17"/>
        <v>955107.64956151159</v>
      </c>
      <c r="Y44" s="225">
        <f t="shared" si="17"/>
        <v>536394.79793600168</v>
      </c>
      <c r="Z44" s="226">
        <f t="shared" si="17"/>
        <v>56825.033157834376</v>
      </c>
      <c r="AA44" s="412">
        <f t="shared" si="17"/>
        <v>593219.83109383611</v>
      </c>
      <c r="AB44" s="225">
        <f t="shared" si="17"/>
        <v>58212.081349654356</v>
      </c>
      <c r="AC44" s="226">
        <f t="shared" si="17"/>
        <v>6091.6645986367294</v>
      </c>
      <c r="AD44" s="413">
        <f t="shared" ref="AD44" si="18">SUM(AD7:AD43)</f>
        <v>64303.7459482911</v>
      </c>
    </row>
    <row r="45" spans="1:30" s="194" customFormat="1" ht="21.6" customHeight="1" thickBot="1" x14ac:dyDescent="0.2">
      <c r="A45" s="174"/>
      <c r="B45" s="227"/>
      <c r="C45" s="227"/>
      <c r="D45" s="227"/>
      <c r="E45" s="227"/>
      <c r="F45" s="227"/>
      <c r="G45" s="227"/>
      <c r="H45" s="227"/>
      <c r="I45" s="227"/>
      <c r="J45" s="227"/>
      <c r="K45" s="638">
        <f>+J44+K44</f>
        <v>0</v>
      </c>
      <c r="L45" s="227"/>
      <c r="M45" s="484">
        <f>+L44+M44</f>
        <v>0</v>
      </c>
      <c r="N45" s="227"/>
      <c r="O45" s="227"/>
      <c r="P45" s="227"/>
      <c r="Q45" s="227"/>
      <c r="R45" s="227"/>
      <c r="S45" s="227"/>
      <c r="T45" s="227"/>
      <c r="U45" s="227"/>
    </row>
    <row r="46" spans="1:30" s="194" customFormat="1" ht="21.6" customHeight="1" thickBot="1" x14ac:dyDescent="0.2">
      <c r="A46" s="174"/>
      <c r="X46" s="374">
        <f>+X44/R44</f>
        <v>1.4469260623956133</v>
      </c>
    </row>
    <row r="47" spans="1:30" s="194" customFormat="1" ht="21.6" customHeight="1" x14ac:dyDescent="0.15">
      <c r="A47" s="174"/>
      <c r="J47" s="487">
        <f>+J44*'9各種係数表'!K31</f>
        <v>0</v>
      </c>
      <c r="K47" s="489">
        <f>+K44*'9各種係数表'!K34</f>
        <v>0</v>
      </c>
      <c r="L47" s="488">
        <f>+L44*'9各種係数表'!K31</f>
        <v>0</v>
      </c>
      <c r="M47" s="489">
        <f>+M44*'9各種係数表'!K34</f>
        <v>0</v>
      </c>
      <c r="N47" s="377"/>
    </row>
    <row r="48" spans="1:30" s="194" customFormat="1" ht="18" customHeight="1" x14ac:dyDescent="0.15">
      <c r="A48" s="174"/>
      <c r="F48" s="377"/>
      <c r="J48" s="485"/>
      <c r="K48" s="637">
        <f>+K47+J47</f>
        <v>0</v>
      </c>
      <c r="L48" s="486"/>
      <c r="M48" s="637">
        <f>+M47+L47</f>
        <v>0</v>
      </c>
      <c r="N48" s="377"/>
    </row>
    <row r="49" spans="1:14" s="194" customFormat="1" ht="29.1" customHeight="1" x14ac:dyDescent="0.15">
      <c r="A49" s="174"/>
      <c r="G49" s="376">
        <f>+F44+G44</f>
        <v>0</v>
      </c>
      <c r="N49" s="636">
        <f>+F44-K45+K48+M48</f>
        <v>0</v>
      </c>
    </row>
    <row r="50" spans="1:14" s="194" customFormat="1" ht="20.100000000000001" customHeight="1" x14ac:dyDescent="0.15">
      <c r="A50" s="174"/>
    </row>
    <row r="51" spans="1:14" s="194" customFormat="1" ht="20.100000000000001" customHeight="1" x14ac:dyDescent="0.15">
      <c r="A51" s="174"/>
    </row>
    <row r="52" spans="1:14" s="194" customFormat="1" ht="20.100000000000001" customHeight="1" x14ac:dyDescent="0.15">
      <c r="A52" s="174"/>
    </row>
    <row r="53" spans="1:14" s="194" customFormat="1" ht="20.100000000000001" customHeight="1" x14ac:dyDescent="0.15">
      <c r="A53" s="174"/>
    </row>
  </sheetData>
  <mergeCells count="32">
    <mergeCell ref="T4:T5"/>
    <mergeCell ref="N4:N5"/>
    <mergeCell ref="R4:R5"/>
    <mergeCell ref="Q4:Q5"/>
    <mergeCell ref="B44:C44"/>
    <mergeCell ref="H4:H5"/>
    <mergeCell ref="I4:I5"/>
    <mergeCell ref="B3:C6"/>
    <mergeCell ref="H3:M3"/>
    <mergeCell ref="D4:D5"/>
    <mergeCell ref="E4:E5"/>
    <mergeCell ref="F4:F5"/>
    <mergeCell ref="L4:L5"/>
    <mergeCell ref="M4:M5"/>
    <mergeCell ref="J4:J5"/>
    <mergeCell ref="K4:K5"/>
    <mergeCell ref="O3:Q3"/>
    <mergeCell ref="D3:G3"/>
    <mergeCell ref="W4:W5"/>
    <mergeCell ref="X4:X5"/>
    <mergeCell ref="AB3:AD3"/>
    <mergeCell ref="Y3:AA3"/>
    <mergeCell ref="AB4:AB5"/>
    <mergeCell ref="AC4:AC5"/>
    <mergeCell ref="AD4:AD5"/>
    <mergeCell ref="Y4:Y5"/>
    <mergeCell ref="Z4:Z5"/>
    <mergeCell ref="AA4:AA5"/>
    <mergeCell ref="G4:G5"/>
    <mergeCell ref="S4:S5"/>
    <mergeCell ref="V4:V5"/>
    <mergeCell ref="U4:U5"/>
  </mergeCells>
  <phoneticPr fontId="2"/>
  <pageMargins left="0.25" right="0.25" top="0.75" bottom="0.75" header="0.3" footer="0.3"/>
  <pageSetup paperSize="8" scale="44" orientation="landscape" r:id="rId1"/>
  <ignoredErrors>
    <ignoredError sqref="H7:I8" unlocked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
    <tabColor theme="3" tint="0.89999084444715716"/>
    <pageSetUpPr fitToPage="1"/>
  </sheetPr>
  <dimension ref="A1:AH140"/>
  <sheetViews>
    <sheetView zoomScale="90" zoomScaleNormal="90" zoomScaleSheetLayoutView="100" workbookViewId="0">
      <pane xSplit="3" ySplit="6" topLeftCell="D7" activePane="bottomRight" state="frozen"/>
      <selection pane="topRight"/>
      <selection pane="bottomLeft"/>
      <selection pane="bottomRight"/>
    </sheetView>
  </sheetViews>
  <sheetFormatPr defaultColWidth="9" defaultRowHeight="13.5" x14ac:dyDescent="0.25"/>
  <cols>
    <col min="1" max="1" width="5.375" style="293" customWidth="1"/>
    <col min="2" max="2" width="5.25" style="174" customWidth="1"/>
    <col min="3" max="3" width="29.125" style="292" customWidth="1"/>
    <col min="4" max="4" width="2.5" style="371" customWidth="1"/>
    <col min="5" max="6" width="12.625" style="292" customWidth="1"/>
    <col min="7" max="7" width="2.125" style="371" customWidth="1"/>
    <col min="8" max="8" width="13.125" style="291" customWidth="1"/>
    <col min="9" max="9" width="11.875" style="291" customWidth="1"/>
    <col min="10" max="10" width="11.5" style="291" customWidth="1"/>
    <col min="11" max="11" width="10.125" style="291" bestFit="1" customWidth="1"/>
    <col min="12" max="12" width="4.5" style="291" customWidth="1"/>
    <col min="13" max="13" width="12.125" style="291" customWidth="1"/>
    <col min="14" max="17" width="9.25" style="291" bestFit="1" customWidth="1"/>
    <col min="18" max="18" width="4" style="291" customWidth="1"/>
    <col min="19" max="21" width="12.625" style="292" customWidth="1"/>
    <col min="22" max="22" width="4.25" style="292" customWidth="1"/>
    <col min="23" max="23" width="15.125" style="292" customWidth="1"/>
    <col min="24" max="24" width="11.875" style="292" customWidth="1"/>
    <col min="25" max="27" width="12.375" style="292" customWidth="1"/>
    <col min="28" max="28" width="2.375" style="292" customWidth="1"/>
    <col min="29" max="29" width="13.75" style="292" customWidth="1"/>
    <col min="30" max="30" width="15.125" style="292" customWidth="1"/>
    <col min="31" max="31" width="2.5" style="292" customWidth="1"/>
    <col min="32" max="32" width="17.125" style="292" customWidth="1"/>
    <col min="33" max="33" width="21.125" style="292" customWidth="1"/>
    <col min="34" max="34" width="12.5" style="292" customWidth="1"/>
    <col min="35" max="35" width="2.25" style="292" customWidth="1"/>
    <col min="36" max="16384" width="9" style="292"/>
  </cols>
  <sheetData>
    <row r="1" spans="1:34" ht="27" customHeight="1" x14ac:dyDescent="0.25">
      <c r="A1" s="286"/>
      <c r="B1" s="287"/>
      <c r="C1" s="288"/>
      <c r="D1" s="288"/>
      <c r="E1" s="289"/>
      <c r="F1" s="290"/>
      <c r="G1" s="289"/>
      <c r="S1" s="290"/>
      <c r="T1" s="290"/>
      <c r="U1" s="290"/>
      <c r="V1" s="290"/>
      <c r="W1" s="290"/>
      <c r="X1" s="290"/>
      <c r="Y1" s="290"/>
      <c r="Z1" s="290"/>
      <c r="AA1" s="290"/>
      <c r="AB1" s="290"/>
      <c r="AC1" s="290"/>
      <c r="AD1" s="393"/>
      <c r="AE1" s="290"/>
    </row>
    <row r="2" spans="1:34" ht="20.100000000000001" customHeight="1" thickBot="1" x14ac:dyDescent="0.3">
      <c r="B2" s="294"/>
      <c r="C2" s="288"/>
      <c r="D2" s="288"/>
      <c r="E2" s="289"/>
      <c r="F2" s="290"/>
      <c r="G2" s="289"/>
      <c r="M2" s="295"/>
      <c r="S2" s="290"/>
      <c r="T2" s="290"/>
      <c r="U2" s="290"/>
      <c r="V2" s="290"/>
      <c r="W2" s="290"/>
      <c r="X2" s="290"/>
      <c r="Y2" s="290"/>
      <c r="Z2" s="290"/>
      <c r="AA2" s="290"/>
      <c r="AB2" s="290"/>
      <c r="AC2" s="290"/>
      <c r="AD2" s="290"/>
      <c r="AE2" s="290"/>
    </row>
    <row r="3" spans="1:34" ht="18" customHeight="1" x14ac:dyDescent="0.25">
      <c r="B3" s="799" t="s">
        <v>254</v>
      </c>
      <c r="C3" s="800"/>
      <c r="D3" s="296"/>
      <c r="E3" s="805" t="s">
        <v>23</v>
      </c>
      <c r="F3" s="806"/>
      <c r="G3" s="297"/>
      <c r="H3" s="298"/>
      <c r="I3" s="299"/>
      <c r="J3" s="301"/>
      <c r="K3" s="302"/>
      <c r="M3" s="303"/>
      <c r="N3" s="300"/>
      <c r="O3" s="304"/>
      <c r="P3" s="300"/>
      <c r="Q3" s="305"/>
      <c r="S3" s="793" t="s">
        <v>257</v>
      </c>
      <c r="T3" s="796" t="s">
        <v>32</v>
      </c>
      <c r="U3" s="791" t="s">
        <v>120</v>
      </c>
      <c r="V3" s="290"/>
      <c r="W3" s="793" t="s">
        <v>257</v>
      </c>
      <c r="X3" s="796" t="s">
        <v>117</v>
      </c>
      <c r="Y3" s="791" t="s">
        <v>119</v>
      </c>
      <c r="Z3" s="819" t="s">
        <v>1490</v>
      </c>
      <c r="AA3" s="825" t="s">
        <v>1491</v>
      </c>
      <c r="AB3" s="306"/>
      <c r="AC3" s="819" t="s">
        <v>118</v>
      </c>
      <c r="AD3" s="822" t="s">
        <v>159</v>
      </c>
      <c r="AE3" s="307"/>
      <c r="AF3" s="811" t="s">
        <v>280</v>
      </c>
      <c r="AG3" s="812"/>
      <c r="AH3" s="815" t="s">
        <v>158</v>
      </c>
    </row>
    <row r="4" spans="1:34" ht="18" customHeight="1" x14ac:dyDescent="0.25">
      <c r="B4" s="801"/>
      <c r="C4" s="802"/>
      <c r="D4" s="296"/>
      <c r="E4" s="807" t="s">
        <v>0</v>
      </c>
      <c r="F4" s="809" t="s">
        <v>110</v>
      </c>
      <c r="G4" s="297"/>
      <c r="H4" s="308" t="s">
        <v>255</v>
      </c>
      <c r="I4" s="309" t="s">
        <v>281</v>
      </c>
      <c r="J4" s="380" t="s">
        <v>282</v>
      </c>
      <c r="K4" s="311" t="s">
        <v>266</v>
      </c>
      <c r="L4" s="312"/>
      <c r="M4" s="313" t="s">
        <v>256</v>
      </c>
      <c r="N4" s="314" t="s">
        <v>227</v>
      </c>
      <c r="O4" s="315" t="s">
        <v>228</v>
      </c>
      <c r="P4" s="310" t="s">
        <v>139</v>
      </c>
      <c r="Q4" s="316" t="s">
        <v>140</v>
      </c>
      <c r="S4" s="794"/>
      <c r="T4" s="797"/>
      <c r="U4" s="792"/>
      <c r="V4" s="290"/>
      <c r="W4" s="794"/>
      <c r="X4" s="797"/>
      <c r="Y4" s="792"/>
      <c r="Z4" s="820"/>
      <c r="AA4" s="826"/>
      <c r="AB4" s="317"/>
      <c r="AC4" s="820"/>
      <c r="AD4" s="823"/>
      <c r="AE4" s="290"/>
      <c r="AF4" s="813"/>
      <c r="AG4" s="814"/>
      <c r="AH4" s="816"/>
    </row>
    <row r="5" spans="1:34" ht="18" customHeight="1" x14ac:dyDescent="0.25">
      <c r="B5" s="801"/>
      <c r="C5" s="802"/>
      <c r="D5" s="296"/>
      <c r="E5" s="808"/>
      <c r="F5" s="810"/>
      <c r="G5" s="297"/>
      <c r="H5" s="308"/>
      <c r="I5" s="309"/>
      <c r="J5" s="310"/>
      <c r="K5" s="311"/>
      <c r="L5" s="309"/>
      <c r="M5" s="313"/>
      <c r="N5" s="314"/>
      <c r="O5" s="315"/>
      <c r="P5" s="310"/>
      <c r="Q5" s="316"/>
      <c r="S5" s="794"/>
      <c r="T5" s="797"/>
      <c r="U5" s="792"/>
      <c r="V5" s="290"/>
      <c r="W5" s="794"/>
      <c r="X5" s="797"/>
      <c r="Y5" s="792"/>
      <c r="Z5" s="820"/>
      <c r="AA5" s="826"/>
      <c r="AB5" s="317"/>
      <c r="AC5" s="820"/>
      <c r="AD5" s="823"/>
      <c r="AE5" s="290"/>
      <c r="AF5" s="813"/>
      <c r="AG5" s="814"/>
      <c r="AH5" s="816"/>
    </row>
    <row r="6" spans="1:34" ht="18" customHeight="1" thickBot="1" x14ac:dyDescent="0.3">
      <c r="B6" s="803"/>
      <c r="C6" s="804"/>
      <c r="D6" s="296"/>
      <c r="E6" s="318"/>
      <c r="F6" s="319"/>
      <c r="G6" s="320"/>
      <c r="H6" s="321"/>
      <c r="I6" s="322"/>
      <c r="J6" s="323"/>
      <c r="K6" s="324"/>
      <c r="L6" s="325"/>
      <c r="M6" s="326"/>
      <c r="N6" s="323"/>
      <c r="O6" s="327"/>
      <c r="P6" s="323"/>
      <c r="Q6" s="328"/>
      <c r="S6" s="794"/>
      <c r="T6" s="797"/>
      <c r="U6" s="792"/>
      <c r="V6" s="290"/>
      <c r="W6" s="795"/>
      <c r="X6" s="798"/>
      <c r="Y6" s="818"/>
      <c r="Z6" s="821"/>
      <c r="AA6" s="827"/>
      <c r="AB6" s="317"/>
      <c r="AC6" s="821"/>
      <c r="AD6" s="824"/>
      <c r="AE6" s="290"/>
      <c r="AF6" s="329" t="s">
        <v>156</v>
      </c>
      <c r="AG6" s="330" t="s">
        <v>157</v>
      </c>
      <c r="AH6" s="817"/>
    </row>
    <row r="7" spans="1:34" ht="18.95" customHeight="1" thickBot="1" x14ac:dyDescent="0.3">
      <c r="A7" s="331">
        <v>1</v>
      </c>
      <c r="B7" s="460" t="s">
        <v>37</v>
      </c>
      <c r="C7" s="461" t="s">
        <v>235</v>
      </c>
      <c r="D7" s="373"/>
      <c r="E7" s="670">
        <v>0.23807384073994797</v>
      </c>
      <c r="F7" s="671">
        <v>5.1045598561826597E-2</v>
      </c>
      <c r="G7" s="333"/>
      <c r="H7" s="334">
        <f>'12生産者価格評価表'!AW7</f>
        <v>741684.51900000009</v>
      </c>
      <c r="I7" s="335">
        <f>ABS('12生産者価格評価表'!BA7)</f>
        <v>510554.239</v>
      </c>
      <c r="J7" s="336">
        <f t="shared" ref="J7:J43" si="0">I7/H7</f>
        <v>0.68837116849677693</v>
      </c>
      <c r="K7" s="337">
        <f t="shared" ref="K7:K43" si="1">1-J7</f>
        <v>0.31162883150322307</v>
      </c>
      <c r="L7" s="338"/>
      <c r="M7" s="339">
        <f>'12生産者価格評価表'!BC7</f>
        <v>353563.04800000001</v>
      </c>
      <c r="N7" s="340">
        <f>'15雇用表'!D7</f>
        <v>89350</v>
      </c>
      <c r="O7" s="340">
        <f>'15雇用表'!I7</f>
        <v>32101</v>
      </c>
      <c r="P7" s="341">
        <f>N7/M7</f>
        <v>0.25271306067029947</v>
      </c>
      <c r="Q7" s="342">
        <f>O7/M7</f>
        <v>9.0792859099913623E-2</v>
      </c>
      <c r="R7" s="295"/>
      <c r="S7" s="343">
        <f>'12生産者価格評価表'!BC7</f>
        <v>353563.04800000001</v>
      </c>
      <c r="T7" s="462" cm="1">
        <f t="array" ref="T7:T43">TRANSPOSE('12生産者価格評価表'!D51:AN51)</f>
        <v>172540.67200000002</v>
      </c>
      <c r="U7" s="344">
        <f>+T7/S7</f>
        <v>0.48800538680727751</v>
      </c>
      <c r="V7" s="345"/>
      <c r="W7" s="656">
        <f>'12生産者価格評価表'!BC7</f>
        <v>353563.04800000001</v>
      </c>
      <c r="X7" s="653" cm="1">
        <f t="array" ref="X7:X43">TRANSPOSE('12生産者価格評価表'!D46:AN46)</f>
        <v>74143.259000000005</v>
      </c>
      <c r="Y7" s="650">
        <f>+X7/W7</f>
        <v>0.20970307677628122</v>
      </c>
      <c r="Z7" s="348">
        <f>'11賃金'!L5</f>
        <v>69729.994999999995</v>
      </c>
      <c r="AA7" s="346">
        <f>+Z7/W7</f>
        <v>0.19722082212618552</v>
      </c>
      <c r="AB7" s="347"/>
      <c r="AC7" s="348">
        <f>'10 7211'!K5</f>
        <v>230614.47400000002</v>
      </c>
      <c r="AD7" s="346">
        <f t="array" ref="AD7:AD43">MMULT('14逆行列係数表'!D52:AN88,'9各種係数表'!AC7:AC43)/'9各種係数表'!AC44</f>
        <v>6.5221253731996423E-3</v>
      </c>
      <c r="AE7" s="290"/>
      <c r="AF7" s="672">
        <v>3676655</v>
      </c>
      <c r="AG7" s="673">
        <v>150491</v>
      </c>
      <c r="AH7" s="674">
        <f>(+AF7-AG7)/AF7</f>
        <v>0.95906850112398367</v>
      </c>
    </row>
    <row r="8" spans="1:34" ht="18.95" customHeight="1" x14ac:dyDescent="0.25">
      <c r="A8" s="331">
        <v>2</v>
      </c>
      <c r="B8" s="420" t="s">
        <v>38</v>
      </c>
      <c r="C8" s="421" t="s">
        <v>86</v>
      </c>
      <c r="D8" s="332"/>
      <c r="E8" s="675">
        <v>1.277017230258868E-2</v>
      </c>
      <c r="F8" s="676">
        <v>7.5257662349945367E-2</v>
      </c>
      <c r="G8" s="333"/>
      <c r="H8" s="349">
        <f>'12生産者価格評価表'!AW8</f>
        <v>910745.79899999988</v>
      </c>
      <c r="I8" s="350">
        <f>ABS('12生産者価格評価表'!BA8)</f>
        <v>905063.28999999992</v>
      </c>
      <c r="J8" s="351">
        <f t="shared" si="0"/>
        <v>0.99376059817543005</v>
      </c>
      <c r="K8" s="352">
        <f t="shared" si="1"/>
        <v>6.2394018245699456E-3</v>
      </c>
      <c r="L8" s="338"/>
      <c r="M8" s="353">
        <f>'12生産者価格評価表'!BC8</f>
        <v>7371.3399999999674</v>
      </c>
      <c r="N8" s="354">
        <f>'15雇用表'!D8</f>
        <v>536</v>
      </c>
      <c r="O8" s="354">
        <f>'15雇用表'!I8</f>
        <v>399</v>
      </c>
      <c r="P8" s="355">
        <f t="shared" ref="P8:P43" si="2">N8/M8</f>
        <v>7.2714051990547493E-2</v>
      </c>
      <c r="Q8" s="356">
        <f t="shared" ref="Q8:Q43" si="3">O8/M8</f>
        <v>5.4128557358635171E-2</v>
      </c>
      <c r="R8" s="295"/>
      <c r="S8" s="357">
        <f>'12生産者価格評価表'!BC8</f>
        <v>7371.3399999999674</v>
      </c>
      <c r="T8" s="463">
        <v>4123.8969999999999</v>
      </c>
      <c r="U8" s="358">
        <f t="shared" ref="U8:U43" si="4">+T8/S8</f>
        <v>0.55945011354787844</v>
      </c>
      <c r="V8" s="345"/>
      <c r="W8" s="657">
        <f>'12生産者価格評価表'!BC8</f>
        <v>7371.3399999999674</v>
      </c>
      <c r="X8" s="654">
        <v>1713.3989999999999</v>
      </c>
      <c r="Y8" s="651">
        <f t="shared" ref="Y8:Y43" si="5">+X8/W8</f>
        <v>0.23244064172864193</v>
      </c>
      <c r="Z8" s="360">
        <f>'11賃金'!L6</f>
        <v>1477.48</v>
      </c>
      <c r="AA8" s="359">
        <f t="shared" ref="AA8:AA43" si="6">+Z8/W8</f>
        <v>0.20043574166976513</v>
      </c>
      <c r="AB8" s="347"/>
      <c r="AC8" s="360">
        <f>'10 7211'!K6</f>
        <v>-312.88100000000003</v>
      </c>
      <c r="AD8" s="359">
        <v>7.5213153639184911E-5</v>
      </c>
      <c r="AE8" s="290"/>
    </row>
    <row r="9" spans="1:34" ht="18.95" customHeight="1" x14ac:dyDescent="0.25">
      <c r="A9" s="331">
        <v>3</v>
      </c>
      <c r="B9" s="420" t="s">
        <v>39</v>
      </c>
      <c r="C9" s="421" t="s">
        <v>87</v>
      </c>
      <c r="D9" s="332"/>
      <c r="E9" s="675">
        <v>0.31897337124918018</v>
      </c>
      <c r="F9" s="676">
        <v>3.4973973027581803E-2</v>
      </c>
      <c r="G9" s="333"/>
      <c r="H9" s="349">
        <f>'12生産者価格評価表'!AW9</f>
        <v>2673141.1550000003</v>
      </c>
      <c r="I9" s="350">
        <f>ABS('12生産者価格評価表'!BA9)</f>
        <v>1941761.264</v>
      </c>
      <c r="J9" s="351">
        <f t="shared" si="0"/>
        <v>0.7263968310719453</v>
      </c>
      <c r="K9" s="352">
        <f t="shared" si="1"/>
        <v>0.2736031689280547</v>
      </c>
      <c r="L9" s="338"/>
      <c r="M9" s="353">
        <f>'12生産者価格評価表'!BC9</f>
        <v>2083498.858</v>
      </c>
      <c r="N9" s="354">
        <f>'15雇用表'!D9</f>
        <v>79724</v>
      </c>
      <c r="O9" s="354">
        <f>'15雇用表'!I9</f>
        <v>74610</v>
      </c>
      <c r="P9" s="355">
        <f t="shared" si="2"/>
        <v>3.8264479816671922E-2</v>
      </c>
      <c r="Q9" s="356">
        <f t="shared" si="3"/>
        <v>3.5809954833198182E-2</v>
      </c>
      <c r="R9" s="295"/>
      <c r="S9" s="353">
        <f>'12生産者価格評価表'!BC9</f>
        <v>2083498.858</v>
      </c>
      <c r="T9" s="464">
        <v>720454.96499999997</v>
      </c>
      <c r="U9" s="359">
        <f t="shared" si="4"/>
        <v>0.34579090947598684</v>
      </c>
      <c r="V9" s="345"/>
      <c r="W9" s="657">
        <f>'12生産者価格評価表'!BC9</f>
        <v>2083498.858</v>
      </c>
      <c r="X9" s="654">
        <v>271964.96399999998</v>
      </c>
      <c r="Y9" s="651">
        <f t="shared" si="5"/>
        <v>0.13053281164793418</v>
      </c>
      <c r="Z9" s="360">
        <f>'11賃金'!L7</f>
        <v>229820.65300000005</v>
      </c>
      <c r="AA9" s="359">
        <f t="shared" si="6"/>
        <v>0.11030514949291134</v>
      </c>
      <c r="AB9" s="347"/>
      <c r="AC9" s="360">
        <f>'10 7211'!K7</f>
        <v>1729693.2629999998</v>
      </c>
      <c r="AD9" s="359">
        <v>3.1728456561262039E-2</v>
      </c>
      <c r="AE9" s="290"/>
    </row>
    <row r="10" spans="1:34" ht="18.95" customHeight="1" x14ac:dyDescent="0.25">
      <c r="A10" s="331">
        <v>4</v>
      </c>
      <c r="B10" s="420" t="s">
        <v>40</v>
      </c>
      <c r="C10" s="421" t="s">
        <v>88</v>
      </c>
      <c r="D10" s="332"/>
      <c r="E10" s="675">
        <v>0.43288911114566259</v>
      </c>
      <c r="F10" s="676">
        <v>3.1827546858595429E-2</v>
      </c>
      <c r="G10" s="333"/>
      <c r="H10" s="349">
        <f>'12生産者価格評価表'!AW10</f>
        <v>486207.61000000004</v>
      </c>
      <c r="I10" s="350">
        <f>ABS('12生産者価格評価表'!BA10)</f>
        <v>439358.36900000001</v>
      </c>
      <c r="J10" s="351">
        <f t="shared" si="0"/>
        <v>0.90364354642659739</v>
      </c>
      <c r="K10" s="352">
        <f t="shared" si="1"/>
        <v>9.6356453573402612E-2</v>
      </c>
      <c r="L10" s="338"/>
      <c r="M10" s="353">
        <f>'12生産者価格評価表'!BC10</f>
        <v>227434.36300000001</v>
      </c>
      <c r="N10" s="354">
        <f>'15雇用表'!D10</f>
        <v>23498</v>
      </c>
      <c r="O10" s="354">
        <f>'15雇用表'!I10</f>
        <v>15475</v>
      </c>
      <c r="P10" s="355">
        <f t="shared" si="2"/>
        <v>0.10331772072630906</v>
      </c>
      <c r="Q10" s="356">
        <f t="shared" si="3"/>
        <v>6.8041608998196987E-2</v>
      </c>
      <c r="R10" s="295"/>
      <c r="S10" s="353">
        <f>'12生産者価格評価表'!BC10</f>
        <v>227434.36300000001</v>
      </c>
      <c r="T10" s="464">
        <v>99486.153999999995</v>
      </c>
      <c r="U10" s="359">
        <f t="shared" si="4"/>
        <v>0.43742798004539002</v>
      </c>
      <c r="V10" s="345"/>
      <c r="W10" s="657">
        <f>'12生産者価格評価表'!BC10</f>
        <v>227434.36300000001</v>
      </c>
      <c r="X10" s="654">
        <v>62254.536999999997</v>
      </c>
      <c r="Y10" s="651">
        <f t="shared" si="5"/>
        <v>0.27372529014008318</v>
      </c>
      <c r="Z10" s="360">
        <f>'11賃金'!L8</f>
        <v>52510.296000000002</v>
      </c>
      <c r="AA10" s="359">
        <f t="shared" si="6"/>
        <v>0.230881100407857</v>
      </c>
      <c r="AB10" s="347"/>
      <c r="AC10" s="360">
        <f>'10 7211'!K8</f>
        <v>258509.49999999997</v>
      </c>
      <c r="AD10" s="359">
        <v>1.601006505870818E-3</v>
      </c>
      <c r="AE10" s="290"/>
    </row>
    <row r="11" spans="1:34" ht="18.95" customHeight="1" x14ac:dyDescent="0.25">
      <c r="A11" s="331">
        <v>5</v>
      </c>
      <c r="B11" s="420" t="s">
        <v>41</v>
      </c>
      <c r="C11" s="421" t="s">
        <v>89</v>
      </c>
      <c r="D11" s="332"/>
      <c r="E11" s="675">
        <v>0.22777404050280578</v>
      </c>
      <c r="F11" s="676">
        <v>6.8733145769724807E-2</v>
      </c>
      <c r="G11" s="333"/>
      <c r="H11" s="349">
        <f>'12生産者価格評価表'!AW11</f>
        <v>850820.58600000024</v>
      </c>
      <c r="I11" s="350">
        <f>ABS('12生産者価格評価表'!BA11)</f>
        <v>583430.11100000003</v>
      </c>
      <c r="J11" s="351">
        <f t="shared" si="0"/>
        <v>0.68572636887279059</v>
      </c>
      <c r="K11" s="352">
        <f t="shared" si="1"/>
        <v>0.31427363112720941</v>
      </c>
      <c r="L11" s="338"/>
      <c r="M11" s="353">
        <f>'12生産者価格評価表'!BC11</f>
        <v>611963.78300000017</v>
      </c>
      <c r="N11" s="354">
        <f>'15雇用表'!D11</f>
        <v>33486</v>
      </c>
      <c r="O11" s="354">
        <f>'15雇用表'!I11</f>
        <v>26373</v>
      </c>
      <c r="P11" s="355">
        <f t="shared" si="2"/>
        <v>5.4718924436742346E-2</v>
      </c>
      <c r="Q11" s="356">
        <f t="shared" si="3"/>
        <v>4.3095687576008061E-2</v>
      </c>
      <c r="R11" s="295"/>
      <c r="S11" s="353">
        <f>'12生産者価格評価表'!BC11</f>
        <v>611963.78300000017</v>
      </c>
      <c r="T11" s="464">
        <v>240501.69699999999</v>
      </c>
      <c r="U11" s="359">
        <f t="shared" si="4"/>
        <v>0.39299988607332326</v>
      </c>
      <c r="V11" s="345"/>
      <c r="W11" s="657">
        <f>'12生産者価格評価表'!BC11</f>
        <v>611963.78300000017</v>
      </c>
      <c r="X11" s="654">
        <v>119742.35799999999</v>
      </c>
      <c r="Y11" s="651">
        <f t="shared" si="5"/>
        <v>0.19566902703456221</v>
      </c>
      <c r="Z11" s="360">
        <f>'11賃金'!L9</f>
        <v>99920.676000000007</v>
      </c>
      <c r="AA11" s="359">
        <f t="shared" si="6"/>
        <v>0.16327874095777981</v>
      </c>
      <c r="AB11" s="347"/>
      <c r="AC11" s="360">
        <f>'10 7211'!K9</f>
        <v>25627.894</v>
      </c>
      <c r="AD11" s="359">
        <v>2.4925319027182709E-3</v>
      </c>
      <c r="AE11" s="290"/>
    </row>
    <row r="12" spans="1:34" ht="18.95" customHeight="1" x14ac:dyDescent="0.25">
      <c r="A12" s="331">
        <v>6</v>
      </c>
      <c r="B12" s="420" t="s">
        <v>42</v>
      </c>
      <c r="C12" s="421" t="s">
        <v>90</v>
      </c>
      <c r="D12" s="332"/>
      <c r="E12" s="675">
        <v>0.20916578648341741</v>
      </c>
      <c r="F12" s="676">
        <v>2.9711496082798602E-2</v>
      </c>
      <c r="G12" s="333"/>
      <c r="H12" s="349">
        <f>'12生産者価格評価表'!AW12</f>
        <v>1978190.3219999997</v>
      </c>
      <c r="I12" s="350">
        <f>ABS('12生産者価格評価表'!BA12)</f>
        <v>1600460.75</v>
      </c>
      <c r="J12" s="351">
        <f t="shared" si="0"/>
        <v>0.80905296735143983</v>
      </c>
      <c r="K12" s="352">
        <f t="shared" si="1"/>
        <v>0.19094703264856017</v>
      </c>
      <c r="L12" s="338"/>
      <c r="M12" s="353">
        <f>'12生産者価格評価表'!BC12</f>
        <v>1312228.0139999997</v>
      </c>
      <c r="N12" s="354">
        <f>'15雇用表'!D12</f>
        <v>21068</v>
      </c>
      <c r="O12" s="354">
        <f>'15雇用表'!I12</f>
        <v>20396</v>
      </c>
      <c r="P12" s="355">
        <v>0</v>
      </c>
      <c r="Q12" s="356">
        <v>0</v>
      </c>
      <c r="R12" s="295"/>
      <c r="S12" s="353">
        <f>'12生産者価格評価表'!BC12</f>
        <v>1312228.0139999997</v>
      </c>
      <c r="T12" s="464">
        <v>482092.136</v>
      </c>
      <c r="U12" s="359">
        <f t="shared" si="4"/>
        <v>0.36738442622518203</v>
      </c>
      <c r="V12" s="345"/>
      <c r="W12" s="657">
        <f>'12生産者価格評価表'!BC12</f>
        <v>1312228.0139999997</v>
      </c>
      <c r="X12" s="654">
        <v>142836.78899999999</v>
      </c>
      <c r="Y12" s="651">
        <f t="shared" si="5"/>
        <v>0.1088505865414332</v>
      </c>
      <c r="Z12" s="360">
        <f>'11賃金'!L10</f>
        <v>117094.86499999999</v>
      </c>
      <c r="AA12" s="359">
        <f t="shared" si="6"/>
        <v>8.9233626893138421E-2</v>
      </c>
      <c r="AB12" s="347"/>
      <c r="AC12" s="360">
        <f>'10 7211'!K10</f>
        <v>147582.796</v>
      </c>
      <c r="AD12" s="359">
        <v>3.6677092229607288E-3</v>
      </c>
      <c r="AE12" s="290"/>
    </row>
    <row r="13" spans="1:34" ht="18.95" customHeight="1" x14ac:dyDescent="0.25">
      <c r="A13" s="331">
        <v>7</v>
      </c>
      <c r="B13" s="420" t="s">
        <v>43</v>
      </c>
      <c r="C13" s="421" t="s">
        <v>91</v>
      </c>
      <c r="D13" s="332"/>
      <c r="E13" s="675">
        <v>0.18250341317981927</v>
      </c>
      <c r="F13" s="676">
        <v>2.3246482054168363E-2</v>
      </c>
      <c r="G13" s="333"/>
      <c r="H13" s="349">
        <f>'12生産者価格評価表'!AW13</f>
        <v>850062.09400000004</v>
      </c>
      <c r="I13" s="350">
        <f>ABS('12生産者価格評価表'!BA13)</f>
        <v>424072.74100000004</v>
      </c>
      <c r="J13" s="351">
        <f t="shared" si="0"/>
        <v>0.49887266353038912</v>
      </c>
      <c r="K13" s="352">
        <f t="shared" si="1"/>
        <v>0.50112733646961094</v>
      </c>
      <c r="L13" s="338"/>
      <c r="M13" s="353">
        <f>'12生産者価格評価表'!BC13</f>
        <v>720327.10100000002</v>
      </c>
      <c r="N13" s="354">
        <f>'15雇用表'!D13</f>
        <v>1423</v>
      </c>
      <c r="O13" s="354">
        <f>'15雇用表'!I13</f>
        <v>1318</v>
      </c>
      <c r="P13" s="355">
        <f t="shared" si="2"/>
        <v>1.9754914094228977E-3</v>
      </c>
      <c r="Q13" s="356">
        <f t="shared" si="3"/>
        <v>1.8297242991000555E-3</v>
      </c>
      <c r="R13" s="295"/>
      <c r="S13" s="353">
        <f>'12生産者価格評価表'!BC13</f>
        <v>720327.10100000002</v>
      </c>
      <c r="T13" s="464">
        <v>291343.49400000001</v>
      </c>
      <c r="U13" s="359">
        <f t="shared" si="4"/>
        <v>0.40445999268324073</v>
      </c>
      <c r="V13" s="345"/>
      <c r="W13" s="657">
        <f>'12生産者価格評価表'!BC13</f>
        <v>720327.10100000002</v>
      </c>
      <c r="X13" s="654">
        <v>8947.6090000000004</v>
      </c>
      <c r="Y13" s="651">
        <f t="shared" si="5"/>
        <v>1.2421591506939568E-2</v>
      </c>
      <c r="Z13" s="360">
        <f>'11賃金'!L11</f>
        <v>7177.6799999999994</v>
      </c>
      <c r="AA13" s="359">
        <f t="shared" si="6"/>
        <v>9.9644730706862569E-3</v>
      </c>
      <c r="AB13" s="347"/>
      <c r="AC13" s="360">
        <f>'10 7211'!K11</f>
        <v>192087.74100000001</v>
      </c>
      <c r="AD13" s="359">
        <v>9.0003979150201901E-3</v>
      </c>
      <c r="AE13" s="290"/>
    </row>
    <row r="14" spans="1:34" ht="18.95" customHeight="1" x14ac:dyDescent="0.25">
      <c r="A14" s="331">
        <v>8</v>
      </c>
      <c r="B14" s="420" t="s">
        <v>44</v>
      </c>
      <c r="C14" s="421" t="s">
        <v>236</v>
      </c>
      <c r="D14" s="332"/>
      <c r="E14" s="675">
        <v>0.18507748312665584</v>
      </c>
      <c r="F14" s="676">
        <v>3.2260839046717366E-2</v>
      </c>
      <c r="G14" s="333"/>
      <c r="H14" s="349">
        <f>'12生産者価格評価表'!AW14</f>
        <v>1719685.456</v>
      </c>
      <c r="I14" s="350">
        <f>ABS('12生産者価格評価表'!BA14)</f>
        <v>1048080.9790000001</v>
      </c>
      <c r="J14" s="351">
        <f t="shared" si="0"/>
        <v>0.6094608611960024</v>
      </c>
      <c r="K14" s="352">
        <f t="shared" si="1"/>
        <v>0.3905391388039976</v>
      </c>
      <c r="L14" s="338"/>
      <c r="M14" s="353">
        <f>'12生産者価格評価表'!BC14</f>
        <v>1785636.594</v>
      </c>
      <c r="N14" s="354">
        <f>'15雇用表'!D14</f>
        <v>78016</v>
      </c>
      <c r="O14" s="354">
        <f>'15雇用表'!I14</f>
        <v>71099</v>
      </c>
      <c r="P14" s="355">
        <f t="shared" si="2"/>
        <v>4.3690860874012756E-2</v>
      </c>
      <c r="Q14" s="356">
        <f t="shared" si="3"/>
        <v>3.981717234005118E-2</v>
      </c>
      <c r="R14" s="295"/>
      <c r="S14" s="353">
        <f>'12生産者価格評価表'!BC14</f>
        <v>1785636.594</v>
      </c>
      <c r="T14" s="464">
        <v>782616.56799999997</v>
      </c>
      <c r="U14" s="359">
        <f t="shared" si="4"/>
        <v>0.43828434667485311</v>
      </c>
      <c r="V14" s="345"/>
      <c r="W14" s="657">
        <f>'12生産者価格評価表'!BC14</f>
        <v>1785636.594</v>
      </c>
      <c r="X14" s="654">
        <v>414033.80699999997</v>
      </c>
      <c r="Y14" s="651">
        <f t="shared" si="5"/>
        <v>0.23186901992892286</v>
      </c>
      <c r="Z14" s="360">
        <f>'11賃金'!L12</f>
        <v>353268.41200000001</v>
      </c>
      <c r="AA14" s="359">
        <f t="shared" si="6"/>
        <v>0.19783891816903479</v>
      </c>
      <c r="AB14" s="347"/>
      <c r="AC14" s="360">
        <f>'10 7211'!K12</f>
        <v>52322.896999999997</v>
      </c>
      <c r="AD14" s="359">
        <v>3.7066038367051381E-3</v>
      </c>
      <c r="AE14" s="290"/>
    </row>
    <row r="15" spans="1:34" ht="18.95" customHeight="1" x14ac:dyDescent="0.25">
      <c r="A15" s="331">
        <v>9</v>
      </c>
      <c r="B15" s="420" t="s">
        <v>45</v>
      </c>
      <c r="C15" s="421" t="s">
        <v>237</v>
      </c>
      <c r="D15" s="332"/>
      <c r="E15" s="675">
        <v>0.17883609489207672</v>
      </c>
      <c r="F15" s="676">
        <v>6.6271205902616259E-2</v>
      </c>
      <c r="G15" s="333"/>
      <c r="H15" s="349">
        <f>'12生産者価格評価表'!AW15</f>
        <v>531344.5560000001</v>
      </c>
      <c r="I15" s="350">
        <f>ABS('12生産者価格評価表'!BA15)</f>
        <v>336412.60900000005</v>
      </c>
      <c r="J15" s="351">
        <f t="shared" si="0"/>
        <v>0.63313457379245264</v>
      </c>
      <c r="K15" s="352">
        <f t="shared" si="1"/>
        <v>0.36686542620754736</v>
      </c>
      <c r="L15" s="338"/>
      <c r="M15" s="353">
        <f>'12生産者価格評価表'!BC15</f>
        <v>568155.06999999995</v>
      </c>
      <c r="N15" s="354">
        <f>'15雇用表'!D15</f>
        <v>31833</v>
      </c>
      <c r="O15" s="354">
        <f>'15雇用表'!I15</f>
        <v>26860</v>
      </c>
      <c r="P15" s="355">
        <f t="shared" si="2"/>
        <v>5.6028717652735198E-2</v>
      </c>
      <c r="Q15" s="356">
        <f t="shared" si="3"/>
        <v>4.7275825594586353E-2</v>
      </c>
      <c r="R15" s="295"/>
      <c r="S15" s="353">
        <f>'12生産者価格評価表'!BC15</f>
        <v>568155.06999999995</v>
      </c>
      <c r="T15" s="464">
        <v>287800.91000000003</v>
      </c>
      <c r="U15" s="359">
        <f t="shared" si="4"/>
        <v>0.5065534485153852</v>
      </c>
      <c r="V15" s="345"/>
      <c r="W15" s="657">
        <f>'12生産者価格評価表'!BC15</f>
        <v>568155.06999999995</v>
      </c>
      <c r="X15" s="654">
        <v>120149.85</v>
      </c>
      <c r="Y15" s="651">
        <f t="shared" si="5"/>
        <v>0.21147369150468026</v>
      </c>
      <c r="Z15" s="360">
        <f>'11賃金'!L13</f>
        <v>101420.99099999999</v>
      </c>
      <c r="AA15" s="359">
        <f t="shared" si="6"/>
        <v>0.17850934780886493</v>
      </c>
      <c r="AB15" s="347"/>
      <c r="AC15" s="360">
        <f>'10 7211'!K13</f>
        <v>5507.6669999999995</v>
      </c>
      <c r="AD15" s="359">
        <v>5.6782447874981472E-4</v>
      </c>
      <c r="AE15" s="290"/>
    </row>
    <row r="16" spans="1:34" ht="18.95" customHeight="1" x14ac:dyDescent="0.25">
      <c r="A16" s="331">
        <v>10</v>
      </c>
      <c r="B16" s="420" t="s">
        <v>46</v>
      </c>
      <c r="C16" s="421" t="s">
        <v>92</v>
      </c>
      <c r="D16" s="332"/>
      <c r="E16" s="675">
        <v>4.4136684029070707E-2</v>
      </c>
      <c r="F16" s="676">
        <v>3.2259733117485527E-2</v>
      </c>
      <c r="G16" s="333"/>
      <c r="H16" s="349">
        <f>'12生産者価格評価表'!AW16</f>
        <v>2701949.3010000004</v>
      </c>
      <c r="I16" s="350">
        <f>ABS('12生産者価格評価表'!BA16)</f>
        <v>1263208.077</v>
      </c>
      <c r="J16" s="351">
        <f t="shared" si="0"/>
        <v>0.46751731297566634</v>
      </c>
      <c r="K16" s="352">
        <f t="shared" si="1"/>
        <v>0.53248268702433366</v>
      </c>
      <c r="L16" s="338"/>
      <c r="M16" s="353">
        <f>'12生産者価格評価表'!BC16</f>
        <v>2828512.43</v>
      </c>
      <c r="N16" s="354">
        <f>'15雇用表'!D16</f>
        <v>36255</v>
      </c>
      <c r="O16" s="354">
        <f>'15雇用表'!I16</f>
        <v>34065</v>
      </c>
      <c r="P16" s="355">
        <f t="shared" si="2"/>
        <v>1.2817691594871301E-2</v>
      </c>
      <c r="Q16" s="356">
        <f t="shared" si="3"/>
        <v>1.2043433021080978E-2</v>
      </c>
      <c r="R16" s="295"/>
      <c r="S16" s="353">
        <f>'12生産者価格評価表'!BC16</f>
        <v>2828512.43</v>
      </c>
      <c r="T16" s="464">
        <v>810680.79600000009</v>
      </c>
      <c r="U16" s="359">
        <f t="shared" si="4"/>
        <v>0.2866102999589788</v>
      </c>
      <c r="V16" s="345"/>
      <c r="W16" s="657">
        <f>'12生産者価格評価表'!BC16</f>
        <v>2828512.43</v>
      </c>
      <c r="X16" s="654">
        <v>220742.304</v>
      </c>
      <c r="Y16" s="651">
        <f t="shared" si="5"/>
        <v>7.8041836287776181E-2</v>
      </c>
      <c r="Z16" s="360">
        <f>'11賃金'!L14</f>
        <v>186121.70699999999</v>
      </c>
      <c r="AA16" s="359">
        <f t="shared" si="6"/>
        <v>6.5801975987780967E-2</v>
      </c>
      <c r="AB16" s="347"/>
      <c r="AC16" s="360">
        <f>'10 7211'!K14</f>
        <v>-2027.23</v>
      </c>
      <c r="AD16" s="359">
        <v>1.6651386727689968E-3</v>
      </c>
      <c r="AE16" s="290"/>
    </row>
    <row r="17" spans="1:31" ht="18.95" customHeight="1" x14ac:dyDescent="0.25">
      <c r="A17" s="331">
        <v>11</v>
      </c>
      <c r="B17" s="420" t="s">
        <v>47</v>
      </c>
      <c r="C17" s="421" t="s">
        <v>93</v>
      </c>
      <c r="D17" s="332"/>
      <c r="E17" s="675">
        <v>8.3707677576120507E-2</v>
      </c>
      <c r="F17" s="676">
        <v>3.285072636067244E-2</v>
      </c>
      <c r="G17" s="333"/>
      <c r="H17" s="349">
        <f>'12生産者価格評価表'!AW17</f>
        <v>1154193.4470000002</v>
      </c>
      <c r="I17" s="350">
        <f>ABS('12生産者価格評価表'!BA17)</f>
        <v>866122.20299999998</v>
      </c>
      <c r="J17" s="351">
        <f t="shared" si="0"/>
        <v>0.75041337762854221</v>
      </c>
      <c r="K17" s="352">
        <f t="shared" si="1"/>
        <v>0.24958662237145779</v>
      </c>
      <c r="L17" s="338"/>
      <c r="M17" s="353">
        <f>'12生産者価格評価表'!BC17</f>
        <v>627183.83600000024</v>
      </c>
      <c r="N17" s="354">
        <f>'15雇用表'!D17</f>
        <v>11606</v>
      </c>
      <c r="O17" s="354">
        <f>'15雇用表'!I17</f>
        <v>10767</v>
      </c>
      <c r="P17" s="355">
        <v>0</v>
      </c>
      <c r="Q17" s="356">
        <v>0</v>
      </c>
      <c r="R17" s="295"/>
      <c r="S17" s="353">
        <f>'12生産者価格評価表'!BC17</f>
        <v>627183.83600000024</v>
      </c>
      <c r="T17" s="464">
        <v>116656.268</v>
      </c>
      <c r="U17" s="359">
        <f t="shared" si="4"/>
        <v>0.18600011879132669</v>
      </c>
      <c r="V17" s="345"/>
      <c r="W17" s="657">
        <f>'12生産者価格評価表'!BC17</f>
        <v>627183.83600000024</v>
      </c>
      <c r="X17" s="654">
        <v>96960.436000000002</v>
      </c>
      <c r="Y17" s="651">
        <f t="shared" si="5"/>
        <v>0.15459651610026501</v>
      </c>
      <c r="Z17" s="360">
        <f>'11賃金'!L15</f>
        <v>81539.10100000001</v>
      </c>
      <c r="AA17" s="359">
        <f t="shared" si="6"/>
        <v>0.13000829472907521</v>
      </c>
      <c r="AB17" s="347"/>
      <c r="AC17" s="360">
        <f>'10 7211'!K15</f>
        <v>11392.795999999998</v>
      </c>
      <c r="AD17" s="359">
        <v>7.2116944153763438E-4</v>
      </c>
      <c r="AE17" s="290"/>
    </row>
    <row r="18" spans="1:31" ht="18.95" customHeight="1" x14ac:dyDescent="0.25">
      <c r="A18" s="331">
        <v>12</v>
      </c>
      <c r="B18" s="420" t="s">
        <v>48</v>
      </c>
      <c r="C18" s="421" t="s">
        <v>94</v>
      </c>
      <c r="D18" s="332"/>
      <c r="E18" s="675">
        <v>0.10045191089862339</v>
      </c>
      <c r="F18" s="676">
        <v>4.5402979811794537E-2</v>
      </c>
      <c r="G18" s="333"/>
      <c r="H18" s="349">
        <f>'12生産者価格評価表'!AW18</f>
        <v>997842.86600000004</v>
      </c>
      <c r="I18" s="350">
        <f>ABS('12生産者価格評価表'!BA18)</f>
        <v>497667.272</v>
      </c>
      <c r="J18" s="351">
        <f t="shared" si="0"/>
        <v>0.49874312775815344</v>
      </c>
      <c r="K18" s="352">
        <f t="shared" si="1"/>
        <v>0.50125687224184656</v>
      </c>
      <c r="L18" s="338"/>
      <c r="M18" s="353">
        <f>'12生産者価格評価表'!BC18</f>
        <v>1250049.4169999999</v>
      </c>
      <c r="N18" s="354">
        <f>'15雇用表'!D18</f>
        <v>81307</v>
      </c>
      <c r="O18" s="354">
        <f>'15雇用表'!I18</f>
        <v>68273</v>
      </c>
      <c r="P18" s="355">
        <f t="shared" si="2"/>
        <v>6.5043028614923948E-2</v>
      </c>
      <c r="Q18" s="356">
        <f t="shared" si="3"/>
        <v>5.461624082338179E-2</v>
      </c>
      <c r="R18" s="295"/>
      <c r="S18" s="353">
        <f>'12生産者価格評価表'!BC18</f>
        <v>1250049.4169999999</v>
      </c>
      <c r="T18" s="464">
        <v>585517.99499999988</v>
      </c>
      <c r="U18" s="359">
        <f t="shared" si="4"/>
        <v>0.46839587862469273</v>
      </c>
      <c r="V18" s="345"/>
      <c r="W18" s="657">
        <f>'12生産者価格評価表'!BC18</f>
        <v>1250049.4169999999</v>
      </c>
      <c r="X18" s="654">
        <v>331109.22499999998</v>
      </c>
      <c r="Y18" s="651">
        <f t="shared" si="5"/>
        <v>0.26487690846225159</v>
      </c>
      <c r="Z18" s="360">
        <f>'11賃金'!L16</f>
        <v>281281.81400000001</v>
      </c>
      <c r="AA18" s="359">
        <f t="shared" si="6"/>
        <v>0.22501655548550209</v>
      </c>
      <c r="AB18" s="347"/>
      <c r="AC18" s="360">
        <f>'10 7211'!K16</f>
        <v>15763.141</v>
      </c>
      <c r="AD18" s="359">
        <v>1.9916678038079207E-3</v>
      </c>
      <c r="AE18" s="290"/>
    </row>
    <row r="19" spans="1:31" ht="18.95" customHeight="1" x14ac:dyDescent="0.25">
      <c r="A19" s="331">
        <v>13</v>
      </c>
      <c r="B19" s="420" t="s">
        <v>49</v>
      </c>
      <c r="C19" s="421" t="s">
        <v>1</v>
      </c>
      <c r="D19" s="332"/>
      <c r="E19" s="675">
        <v>0.1236190709404834</v>
      </c>
      <c r="F19" s="676">
        <v>1.5240610059349222E-2</v>
      </c>
      <c r="G19" s="333"/>
      <c r="H19" s="349">
        <f>'12生産者価格評価表'!AW19</f>
        <v>738633.26599999983</v>
      </c>
      <c r="I19" s="350">
        <f>ABS('12生産者価格評価表'!BA19)</f>
        <v>455096.35600000003</v>
      </c>
      <c r="J19" s="351">
        <f t="shared" si="0"/>
        <v>0.61613303509132789</v>
      </c>
      <c r="K19" s="352">
        <f t="shared" si="1"/>
        <v>0.38386696490867211</v>
      </c>
      <c r="L19" s="338"/>
      <c r="M19" s="353">
        <f>'12生産者価格評価表'!BC19</f>
        <v>923212.23899999983</v>
      </c>
      <c r="N19" s="354">
        <f>'15雇用表'!D19</f>
        <v>33523</v>
      </c>
      <c r="O19" s="354">
        <f>'15雇用表'!I19</f>
        <v>30242</v>
      </c>
      <c r="P19" s="355">
        <f t="shared" si="2"/>
        <v>3.6311260383973316E-2</v>
      </c>
      <c r="Q19" s="356">
        <f t="shared" si="3"/>
        <v>3.2757364690872565E-2</v>
      </c>
      <c r="R19" s="295"/>
      <c r="S19" s="353">
        <f>'12生産者価格評価表'!BC19</f>
        <v>923212.23899999983</v>
      </c>
      <c r="T19" s="464">
        <v>409764.83199999999</v>
      </c>
      <c r="U19" s="359">
        <f t="shared" si="4"/>
        <v>0.4438468368268676</v>
      </c>
      <c r="V19" s="345"/>
      <c r="W19" s="657">
        <f>'12生産者価格評価表'!BC19</f>
        <v>923212.23899999983</v>
      </c>
      <c r="X19" s="654">
        <v>223169.09</v>
      </c>
      <c r="Y19" s="651">
        <f t="shared" si="5"/>
        <v>0.24173107826400905</v>
      </c>
      <c r="Z19" s="360">
        <f>'11賃金'!L17</f>
        <v>192077.772</v>
      </c>
      <c r="AA19" s="359">
        <f t="shared" si="6"/>
        <v>0.20805375393209019</v>
      </c>
      <c r="AB19" s="347"/>
      <c r="AC19" s="360">
        <f>'10 7211'!K17</f>
        <v>841.88499999999999</v>
      </c>
      <c r="AD19" s="359">
        <v>4.5241173606181225E-4</v>
      </c>
      <c r="AE19" s="290"/>
    </row>
    <row r="20" spans="1:31" ht="18.95" customHeight="1" x14ac:dyDescent="0.25">
      <c r="A20" s="331">
        <v>14</v>
      </c>
      <c r="B20" s="420" t="s">
        <v>50</v>
      </c>
      <c r="C20" s="421" t="s">
        <v>2</v>
      </c>
      <c r="D20" s="332"/>
      <c r="E20" s="675">
        <v>0.13307505497583852</v>
      </c>
      <c r="F20" s="676">
        <v>1.3002631979161374E-2</v>
      </c>
      <c r="G20" s="333"/>
      <c r="H20" s="349">
        <f>'12生産者価格評価表'!AW20</f>
        <v>1022825.8489999999</v>
      </c>
      <c r="I20" s="350">
        <f>ABS('12生産者価格評価表'!BA20)</f>
        <v>584615.728</v>
      </c>
      <c r="J20" s="351">
        <f t="shared" si="0"/>
        <v>0.57156917628897352</v>
      </c>
      <c r="K20" s="352">
        <f t="shared" si="1"/>
        <v>0.42843082371102648</v>
      </c>
      <c r="L20" s="338"/>
      <c r="M20" s="353">
        <f>'12生産者価格評価表'!BC20</f>
        <v>1687623.2349999999</v>
      </c>
      <c r="N20" s="354">
        <f>'15雇用表'!D20</f>
        <v>84932</v>
      </c>
      <c r="O20" s="354">
        <f>'15雇用表'!I20</f>
        <v>74465</v>
      </c>
      <c r="P20" s="355">
        <f t="shared" si="2"/>
        <v>5.0326398830364528E-2</v>
      </c>
      <c r="Q20" s="356">
        <f t="shared" si="3"/>
        <v>4.4124185099881023E-2</v>
      </c>
      <c r="R20" s="295"/>
      <c r="S20" s="353">
        <f>'12生産者価格評価表'!BC20</f>
        <v>1687623.2349999999</v>
      </c>
      <c r="T20" s="464">
        <v>843735.68599999999</v>
      </c>
      <c r="U20" s="359">
        <f t="shared" si="4"/>
        <v>0.49995500684132266</v>
      </c>
      <c r="V20" s="345"/>
      <c r="W20" s="657">
        <f>'12生産者価格評価表'!BC20</f>
        <v>1687623.2349999999</v>
      </c>
      <c r="X20" s="654">
        <v>565218.63199999998</v>
      </c>
      <c r="Y20" s="651">
        <f t="shared" si="5"/>
        <v>0.33491991593727971</v>
      </c>
      <c r="Z20" s="360">
        <f>'11賃金'!L18</f>
        <v>481336.73</v>
      </c>
      <c r="AA20" s="359">
        <f t="shared" si="6"/>
        <v>0.28521575196255222</v>
      </c>
      <c r="AB20" s="347"/>
      <c r="AC20" s="360">
        <f>'10 7211'!K18</f>
        <v>153.90899999999999</v>
      </c>
      <c r="AD20" s="359">
        <v>3.8352814872529164E-4</v>
      </c>
      <c r="AE20" s="290"/>
    </row>
    <row r="21" spans="1:31" ht="18.95" customHeight="1" x14ac:dyDescent="0.25">
      <c r="A21" s="331">
        <v>15</v>
      </c>
      <c r="B21" s="420" t="s">
        <v>51</v>
      </c>
      <c r="C21" s="421" t="s">
        <v>3</v>
      </c>
      <c r="D21" s="332"/>
      <c r="E21" s="675">
        <v>0.20693389562783923</v>
      </c>
      <c r="F21" s="676">
        <v>1.5496284781023193E-2</v>
      </c>
      <c r="G21" s="333"/>
      <c r="H21" s="349">
        <f>'12生産者価格評価表'!AW21</f>
        <v>338011.52699999989</v>
      </c>
      <c r="I21" s="350">
        <f>ABS('12生産者価格評価表'!BA21)</f>
        <v>259122.08</v>
      </c>
      <c r="J21" s="351">
        <f t="shared" si="0"/>
        <v>0.76660722875288234</v>
      </c>
      <c r="K21" s="352">
        <f t="shared" si="1"/>
        <v>0.23339277124711766</v>
      </c>
      <c r="L21" s="338"/>
      <c r="M21" s="353">
        <f>'12生産者価格評価表'!BC21</f>
        <v>694804.59600000002</v>
      </c>
      <c r="N21" s="354">
        <f>'15雇用表'!D21</f>
        <v>18080</v>
      </c>
      <c r="O21" s="354">
        <f>'15雇用表'!I21</f>
        <v>16958</v>
      </c>
      <c r="P21" s="355">
        <f t="shared" si="2"/>
        <v>2.6021704669322597E-2</v>
      </c>
      <c r="Q21" s="356">
        <f t="shared" si="3"/>
        <v>2.4406862156104679E-2</v>
      </c>
      <c r="R21" s="295"/>
      <c r="S21" s="353">
        <f>'12生産者価格評価表'!BC21</f>
        <v>694804.59600000002</v>
      </c>
      <c r="T21" s="464">
        <v>275253.42700000003</v>
      </c>
      <c r="U21" s="359">
        <f t="shared" si="4"/>
        <v>0.39615947934806123</v>
      </c>
      <c r="V21" s="345"/>
      <c r="W21" s="657">
        <f>'12生産者価格評価表'!BC21</f>
        <v>694804.59600000002</v>
      </c>
      <c r="X21" s="654">
        <v>123138.428</v>
      </c>
      <c r="Y21" s="651">
        <f t="shared" si="5"/>
        <v>0.1772274229458321</v>
      </c>
      <c r="Z21" s="360">
        <f>'11賃金'!L19</f>
        <v>102983.257</v>
      </c>
      <c r="AA21" s="359">
        <f t="shared" si="6"/>
        <v>0.1482190209921985</v>
      </c>
      <c r="AB21" s="347"/>
      <c r="AC21" s="360">
        <f>'10 7211'!K19</f>
        <v>4625.0069999999996</v>
      </c>
      <c r="AD21" s="359">
        <v>3.1189385621591885E-4</v>
      </c>
      <c r="AE21" s="290"/>
    </row>
    <row r="22" spans="1:31" ht="18.95" customHeight="1" x14ac:dyDescent="0.25">
      <c r="A22" s="331">
        <v>16</v>
      </c>
      <c r="B22" s="420" t="s">
        <v>52</v>
      </c>
      <c r="C22" s="421" t="s">
        <v>95</v>
      </c>
      <c r="D22" s="332"/>
      <c r="E22" s="675">
        <v>6.7976828865455044E-2</v>
      </c>
      <c r="F22" s="676">
        <v>1.0993871975732818E-2</v>
      </c>
      <c r="G22" s="333"/>
      <c r="H22" s="349">
        <f>'12生産者価格評価表'!AW22</f>
        <v>744877.40100000007</v>
      </c>
      <c r="I22" s="350">
        <f>ABS('12生産者価格評価表'!BA22)</f>
        <v>632405.21699999995</v>
      </c>
      <c r="J22" s="351">
        <f t="shared" si="0"/>
        <v>0.84900577752928752</v>
      </c>
      <c r="K22" s="352">
        <f t="shared" si="1"/>
        <v>0.15099422247071248</v>
      </c>
      <c r="L22" s="338"/>
      <c r="M22" s="353">
        <f>'12生産者価格評価表'!BC22</f>
        <v>487407.03400000004</v>
      </c>
      <c r="N22" s="354">
        <f>'15雇用表'!D22</f>
        <v>16128</v>
      </c>
      <c r="O22" s="354">
        <f>'15雇用表'!I22</f>
        <v>15258</v>
      </c>
      <c r="P22" s="355">
        <f t="shared" si="2"/>
        <v>3.3089387052218859E-2</v>
      </c>
      <c r="Q22" s="356">
        <f t="shared" si="3"/>
        <v>3.1304431277452589E-2</v>
      </c>
      <c r="R22" s="295"/>
      <c r="S22" s="353">
        <f>'12生産者価格評価表'!BC22</f>
        <v>487407.03400000004</v>
      </c>
      <c r="T22" s="464">
        <v>190512.75599999999</v>
      </c>
      <c r="U22" s="359">
        <f t="shared" si="4"/>
        <v>0.39086993561935335</v>
      </c>
      <c r="V22" s="345"/>
      <c r="W22" s="657">
        <f>'12生産者価格評価表'!BC22</f>
        <v>487407.03400000004</v>
      </c>
      <c r="X22" s="654">
        <v>89828.645999999993</v>
      </c>
      <c r="Y22" s="651">
        <f t="shared" si="5"/>
        <v>0.18429903496222416</v>
      </c>
      <c r="Z22" s="360">
        <f>'11賃金'!L20</f>
        <v>76006.524000000005</v>
      </c>
      <c r="AA22" s="359">
        <f t="shared" si="6"/>
        <v>0.15594055624564498</v>
      </c>
      <c r="AB22" s="347"/>
      <c r="AC22" s="360">
        <f>'10 7211'!K20</f>
        <v>2810.7440000000001</v>
      </c>
      <c r="AD22" s="359">
        <v>3.6950718609596485E-4</v>
      </c>
      <c r="AE22" s="290"/>
    </row>
    <row r="23" spans="1:31" ht="18.95" customHeight="1" x14ac:dyDescent="0.25">
      <c r="A23" s="331">
        <v>17</v>
      </c>
      <c r="B23" s="420" t="s">
        <v>53</v>
      </c>
      <c r="C23" s="421" t="s">
        <v>96</v>
      </c>
      <c r="D23" s="332"/>
      <c r="E23" s="675">
        <v>0.18806332509313814</v>
      </c>
      <c r="F23" s="676">
        <v>1.1049325330265493E-2</v>
      </c>
      <c r="G23" s="333"/>
      <c r="H23" s="349">
        <f>'12生産者価格評価表'!AW23</f>
        <v>2123455.5690000006</v>
      </c>
      <c r="I23" s="350">
        <f>ABS('12生産者価格評価表'!BA23)</f>
        <v>952547.6100000001</v>
      </c>
      <c r="J23" s="351">
        <f t="shared" si="0"/>
        <v>0.44858372546433056</v>
      </c>
      <c r="K23" s="352">
        <f t="shared" si="1"/>
        <v>0.55141627453566944</v>
      </c>
      <c r="L23" s="338"/>
      <c r="M23" s="353">
        <f>'12生産者価格評価表'!BC23</f>
        <v>2681874.9650000008</v>
      </c>
      <c r="N23" s="354">
        <f>'15雇用表'!D23</f>
        <v>63032</v>
      </c>
      <c r="O23" s="354">
        <f>'15雇用表'!I23</f>
        <v>59478</v>
      </c>
      <c r="P23" s="355">
        <f t="shared" si="2"/>
        <v>2.3502959989784602E-2</v>
      </c>
      <c r="Q23" s="356">
        <f t="shared" si="3"/>
        <v>2.2177767709614302E-2</v>
      </c>
      <c r="R23" s="295"/>
      <c r="S23" s="353">
        <f>'12生産者価格評価表'!BC23</f>
        <v>2681874.9650000008</v>
      </c>
      <c r="T23" s="464">
        <v>906521.62800000003</v>
      </c>
      <c r="U23" s="359">
        <f t="shared" si="4"/>
        <v>0.3380178568466557</v>
      </c>
      <c r="V23" s="345"/>
      <c r="W23" s="657">
        <f>'12生産者価格評価表'!BC23</f>
        <v>2681874.9650000008</v>
      </c>
      <c r="X23" s="654">
        <v>424422.56199999998</v>
      </c>
      <c r="Y23" s="651">
        <f t="shared" si="5"/>
        <v>0.15825590959271282</v>
      </c>
      <c r="Z23" s="360">
        <f>'11賃金'!L21</f>
        <v>358270.04000000004</v>
      </c>
      <c r="AA23" s="359">
        <f t="shared" si="6"/>
        <v>0.13358938976485801</v>
      </c>
      <c r="AB23" s="347"/>
      <c r="AC23" s="360">
        <f>'10 7211'!K21</f>
        <v>245062.967</v>
      </c>
      <c r="AD23" s="359">
        <v>9.8495729006248655E-3</v>
      </c>
      <c r="AE23" s="290"/>
    </row>
    <row r="24" spans="1:31" ht="18.95" customHeight="1" x14ac:dyDescent="0.25">
      <c r="A24" s="331">
        <v>18</v>
      </c>
      <c r="B24" s="420" t="s">
        <v>54</v>
      </c>
      <c r="C24" s="421" t="s">
        <v>116</v>
      </c>
      <c r="D24" s="332"/>
      <c r="E24" s="675">
        <v>0.1934627447343559</v>
      </c>
      <c r="F24" s="676">
        <v>8.7390249027079186E-3</v>
      </c>
      <c r="G24" s="333"/>
      <c r="H24" s="349">
        <f>'12生産者価格評価表'!AW24</f>
        <v>679201.87799999991</v>
      </c>
      <c r="I24" s="350">
        <f>ABS('12生産者価格評価表'!BA24)</f>
        <v>646819.41799999995</v>
      </c>
      <c r="J24" s="351">
        <f t="shared" si="0"/>
        <v>0.95232277611576333</v>
      </c>
      <c r="K24" s="352">
        <f t="shared" si="1"/>
        <v>4.7677223884236675E-2</v>
      </c>
      <c r="L24" s="338"/>
      <c r="M24" s="353">
        <f>'12生産者価格評価表'!BC24</f>
        <v>115920.06499999994</v>
      </c>
      <c r="N24" s="354">
        <f>'15雇用表'!D24</f>
        <v>7450</v>
      </c>
      <c r="O24" s="354">
        <f>'15雇用表'!I24</f>
        <v>7300</v>
      </c>
      <c r="P24" s="355">
        <f t="shared" si="2"/>
        <v>6.4268424970258628E-2</v>
      </c>
      <c r="Q24" s="356">
        <f t="shared" si="3"/>
        <v>6.2974429836629264E-2</v>
      </c>
      <c r="R24" s="295"/>
      <c r="S24" s="353">
        <f>'12生産者価格評価表'!BC24</f>
        <v>115920.06499999994</v>
      </c>
      <c r="T24" s="464">
        <v>35689.991000000002</v>
      </c>
      <c r="U24" s="359">
        <f t="shared" si="4"/>
        <v>0.30788449782183974</v>
      </c>
      <c r="V24" s="345"/>
      <c r="W24" s="657">
        <f>'12生産者価格評価表'!BC24</f>
        <v>115920.06499999994</v>
      </c>
      <c r="X24" s="654">
        <v>26061.289000000001</v>
      </c>
      <c r="Y24" s="651">
        <f t="shared" si="5"/>
        <v>0.22482120761405727</v>
      </c>
      <c r="Z24" s="360">
        <f>'11賃金'!L22</f>
        <v>21725.741999999998</v>
      </c>
      <c r="AA24" s="359">
        <f t="shared" si="6"/>
        <v>0.18742002948324787</v>
      </c>
      <c r="AB24" s="347"/>
      <c r="AC24" s="360">
        <f>'10 7211'!K22</f>
        <v>223554.50400000002</v>
      </c>
      <c r="AD24" s="359">
        <v>6.1592843825709941E-4</v>
      </c>
      <c r="AE24" s="290"/>
    </row>
    <row r="25" spans="1:31" ht="18.95" customHeight="1" x14ac:dyDescent="0.25">
      <c r="A25" s="331">
        <v>19</v>
      </c>
      <c r="B25" s="420" t="s">
        <v>55</v>
      </c>
      <c r="C25" s="421" t="s">
        <v>238</v>
      </c>
      <c r="D25" s="332"/>
      <c r="E25" s="675">
        <v>9.5805722682401659E-2</v>
      </c>
      <c r="F25" s="676">
        <v>1.8393509592828379E-2</v>
      </c>
      <c r="G25" s="333"/>
      <c r="H25" s="349">
        <f>'12生産者価格評価表'!AW25</f>
        <v>8478629.5140000004</v>
      </c>
      <c r="I25" s="350">
        <f>ABS('12生産者価格評価表'!BA25)</f>
        <v>3434549.6409999998</v>
      </c>
      <c r="J25" s="351">
        <f t="shared" si="0"/>
        <v>0.40508311341223674</v>
      </c>
      <c r="K25" s="352">
        <f t="shared" si="1"/>
        <v>0.59491688658776321</v>
      </c>
      <c r="L25" s="338"/>
      <c r="M25" s="353">
        <f>'12生産者価格評価表'!BC25</f>
        <v>16268026.640000002</v>
      </c>
      <c r="N25" s="354">
        <f>'15雇用表'!D25</f>
        <v>320440</v>
      </c>
      <c r="O25" s="354">
        <f>'15雇用表'!I25</f>
        <v>313885</v>
      </c>
      <c r="P25" s="355">
        <f t="shared" si="2"/>
        <v>1.9697533517193697E-2</v>
      </c>
      <c r="Q25" s="356">
        <f t="shared" si="3"/>
        <v>1.9294595893285305E-2</v>
      </c>
      <c r="R25" s="295"/>
      <c r="S25" s="353">
        <f>'12生産者価格評価表'!BC25</f>
        <v>16268026.640000002</v>
      </c>
      <c r="T25" s="464">
        <v>3547597.7620000001</v>
      </c>
      <c r="U25" s="359">
        <f t="shared" si="4"/>
        <v>0.21807179447795641</v>
      </c>
      <c r="V25" s="345"/>
      <c r="W25" s="657">
        <f>'12生産者価格評価表'!BC25</f>
        <v>16268026.640000002</v>
      </c>
      <c r="X25" s="654">
        <v>2453360.122</v>
      </c>
      <c r="Y25" s="651">
        <f t="shared" si="5"/>
        <v>0.15080871062551934</v>
      </c>
      <c r="Z25" s="360">
        <f>'11賃金'!L23</f>
        <v>2069883.6400000001</v>
      </c>
      <c r="AA25" s="359">
        <f t="shared" si="6"/>
        <v>0.12723630750090778</v>
      </c>
      <c r="AB25" s="347"/>
      <c r="AC25" s="360">
        <f>'10 7211'!K23</f>
        <v>612823.83700000006</v>
      </c>
      <c r="AD25" s="359">
        <v>2.9508316746156647E-2</v>
      </c>
      <c r="AE25" s="290"/>
    </row>
    <row r="26" spans="1:31" ht="18.95" customHeight="1" x14ac:dyDescent="0.25">
      <c r="A26" s="331">
        <v>20</v>
      </c>
      <c r="B26" s="420" t="s">
        <v>56</v>
      </c>
      <c r="C26" s="421" t="s">
        <v>4</v>
      </c>
      <c r="D26" s="332"/>
      <c r="E26" s="675">
        <v>0.39907409764036894</v>
      </c>
      <c r="F26" s="676">
        <v>5.3553020814495804E-2</v>
      </c>
      <c r="G26" s="333"/>
      <c r="H26" s="349">
        <f>'12生産者価格評価表'!AW26</f>
        <v>715728.875</v>
      </c>
      <c r="I26" s="350">
        <f>ABS('12生産者価格評価表'!BA26)</f>
        <v>480200.00899999996</v>
      </c>
      <c r="J26" s="351">
        <f t="shared" si="0"/>
        <v>0.67092446004780781</v>
      </c>
      <c r="K26" s="352">
        <f t="shared" si="1"/>
        <v>0.32907553995219219</v>
      </c>
      <c r="L26" s="338"/>
      <c r="M26" s="353">
        <f>'12生産者価格評価表'!BC26</f>
        <v>597719.23400000005</v>
      </c>
      <c r="N26" s="354">
        <f>'15雇用表'!D26</f>
        <v>46456</v>
      </c>
      <c r="O26" s="354">
        <f>'15雇用表'!I26</f>
        <v>35187</v>
      </c>
      <c r="P26" s="355">
        <f t="shared" si="2"/>
        <v>7.7722109909549933E-2</v>
      </c>
      <c r="Q26" s="356">
        <f t="shared" si="3"/>
        <v>5.8868776506529483E-2</v>
      </c>
      <c r="R26" s="295"/>
      <c r="S26" s="353">
        <f>'12生産者価格評価表'!BC26</f>
        <v>597719.23400000005</v>
      </c>
      <c r="T26" s="464">
        <v>278281.69</v>
      </c>
      <c r="U26" s="359">
        <f t="shared" si="4"/>
        <v>0.46557258687780489</v>
      </c>
      <c r="V26" s="345"/>
      <c r="W26" s="657">
        <f>'12生産者価格評価表'!BC26</f>
        <v>597719.23400000005</v>
      </c>
      <c r="X26" s="654">
        <v>171221.255</v>
      </c>
      <c r="Y26" s="651">
        <f t="shared" si="5"/>
        <v>0.28645766316430765</v>
      </c>
      <c r="Z26" s="360">
        <f>'11賃金'!L24</f>
        <v>146102.49100000001</v>
      </c>
      <c r="AA26" s="359">
        <f t="shared" si="6"/>
        <v>0.24443331030568777</v>
      </c>
      <c r="AB26" s="347"/>
      <c r="AC26" s="360">
        <f>'10 7211'!K24</f>
        <v>155833.49799999999</v>
      </c>
      <c r="AD26" s="359">
        <v>4.5887752461492293E-3</v>
      </c>
      <c r="AE26" s="290"/>
    </row>
    <row r="27" spans="1:31" ht="18.95" customHeight="1" x14ac:dyDescent="0.25">
      <c r="A27" s="331">
        <v>21</v>
      </c>
      <c r="B27" s="420" t="s">
        <v>57</v>
      </c>
      <c r="C27" s="421" t="s">
        <v>97</v>
      </c>
      <c r="D27" s="332"/>
      <c r="E27" s="675">
        <v>0</v>
      </c>
      <c r="F27" s="676">
        <v>0</v>
      </c>
      <c r="G27" s="333"/>
      <c r="H27" s="349">
        <f>'12生産者価格評価表'!AW27</f>
        <v>3818894.8650000007</v>
      </c>
      <c r="I27" s="350">
        <f>ABS('12生産者価格評価表'!BA27)</f>
        <v>0</v>
      </c>
      <c r="J27" s="351">
        <f t="shared" si="0"/>
        <v>0</v>
      </c>
      <c r="K27" s="352">
        <f t="shared" si="1"/>
        <v>1</v>
      </c>
      <c r="L27" s="338"/>
      <c r="M27" s="353">
        <f>'12生産者価格評価表'!BC27</f>
        <v>3818894.8650000007</v>
      </c>
      <c r="N27" s="354">
        <f>'15雇用表'!D27</f>
        <v>293612</v>
      </c>
      <c r="O27" s="354">
        <f>'15雇用表'!I27</f>
        <v>197623</v>
      </c>
      <c r="P27" s="355">
        <f t="shared" si="2"/>
        <v>7.6884022833658167E-2</v>
      </c>
      <c r="Q27" s="356">
        <f t="shared" si="3"/>
        <v>5.1748740666103667E-2</v>
      </c>
      <c r="R27" s="295"/>
      <c r="S27" s="353">
        <f>'12生産者価格評価表'!BC27</f>
        <v>3818894.8650000007</v>
      </c>
      <c r="T27" s="464">
        <v>1852041.9160000002</v>
      </c>
      <c r="U27" s="359">
        <f t="shared" si="4"/>
        <v>0.48496802909498266</v>
      </c>
      <c r="V27" s="345"/>
      <c r="W27" s="657">
        <f>'12生産者価格評価表'!BC27</f>
        <v>3818894.8650000007</v>
      </c>
      <c r="X27" s="654">
        <v>1308920.443</v>
      </c>
      <c r="Y27" s="651">
        <f t="shared" si="5"/>
        <v>0.34274848857353912</v>
      </c>
      <c r="Z27" s="360">
        <f>'11賃金'!L25</f>
        <v>1138973.7169999999</v>
      </c>
      <c r="AA27" s="359">
        <f t="shared" si="6"/>
        <v>0.29824694244364847</v>
      </c>
      <c r="AB27" s="347"/>
      <c r="AC27" s="360">
        <f>'10 7211'!K25</f>
        <v>0</v>
      </c>
      <c r="AD27" s="359">
        <v>6.6893298524574743E-3</v>
      </c>
      <c r="AE27" s="290"/>
    </row>
    <row r="28" spans="1:31" ht="18.95" customHeight="1" x14ac:dyDescent="0.25">
      <c r="A28" s="331">
        <v>22</v>
      </c>
      <c r="B28" s="420" t="s">
        <v>58</v>
      </c>
      <c r="C28" s="421" t="s">
        <v>239</v>
      </c>
      <c r="D28" s="332"/>
      <c r="E28" s="675">
        <v>0</v>
      </c>
      <c r="F28" s="676">
        <v>0</v>
      </c>
      <c r="G28" s="333"/>
      <c r="H28" s="349">
        <f>'12生産者価格評価表'!AW28</f>
        <v>1737016.0460000003</v>
      </c>
      <c r="I28" s="350">
        <f>ABS('12生産者価格評価表'!BA28)</f>
        <v>402863.24200000003</v>
      </c>
      <c r="J28" s="351">
        <f t="shared" si="0"/>
        <v>0.23192833648699637</v>
      </c>
      <c r="K28" s="352">
        <f t="shared" si="1"/>
        <v>0.7680716635130036</v>
      </c>
      <c r="L28" s="338"/>
      <c r="M28" s="353">
        <f>'12生産者価格評価表'!BC28</f>
        <v>1612066.6760000002</v>
      </c>
      <c r="N28" s="354">
        <f>'15雇用表'!D28</f>
        <v>12939</v>
      </c>
      <c r="O28" s="354">
        <f>'15雇用表'!I28</f>
        <v>12680</v>
      </c>
      <c r="P28" s="355">
        <f t="shared" si="2"/>
        <v>8.0263429500976782E-3</v>
      </c>
      <c r="Q28" s="356">
        <f t="shared" si="3"/>
        <v>7.8656796203136689E-3</v>
      </c>
      <c r="R28" s="295"/>
      <c r="S28" s="353">
        <f>'12生産者価格評価表'!BC28</f>
        <v>1612066.6760000002</v>
      </c>
      <c r="T28" s="464">
        <v>660203.02999999991</v>
      </c>
      <c r="U28" s="359">
        <f t="shared" si="4"/>
        <v>0.40953829008993164</v>
      </c>
      <c r="V28" s="345"/>
      <c r="W28" s="657">
        <f>'12生産者価格評価表'!BC28</f>
        <v>1612066.6760000002</v>
      </c>
      <c r="X28" s="654">
        <v>84283.930999999997</v>
      </c>
      <c r="Y28" s="651">
        <f t="shared" si="5"/>
        <v>5.2283154446894596E-2</v>
      </c>
      <c r="Z28" s="360">
        <f>'11賃金'!L26</f>
        <v>58496.967000000004</v>
      </c>
      <c r="AA28" s="359">
        <f t="shared" si="6"/>
        <v>3.6286940156313979E-2</v>
      </c>
      <c r="AB28" s="347"/>
      <c r="AC28" s="360">
        <f>'10 7211'!K26</f>
        <v>450360.83</v>
      </c>
      <c r="AD28" s="359">
        <v>3.0359312975617017E-2</v>
      </c>
      <c r="AE28" s="290"/>
    </row>
    <row r="29" spans="1:31" ht="18.95" customHeight="1" x14ac:dyDescent="0.25">
      <c r="A29" s="331">
        <v>23</v>
      </c>
      <c r="B29" s="420" t="s">
        <v>59</v>
      </c>
      <c r="C29" s="421" t="s">
        <v>5</v>
      </c>
      <c r="D29" s="332"/>
      <c r="E29" s="675">
        <v>0</v>
      </c>
      <c r="F29" s="676">
        <v>0</v>
      </c>
      <c r="G29" s="333"/>
      <c r="H29" s="349">
        <f>'12生産者価格評価表'!AW29</f>
        <v>310341.04300000006</v>
      </c>
      <c r="I29" s="350">
        <f>ABS('12生産者価格評価表'!BA29)</f>
        <v>34264.261000000006</v>
      </c>
      <c r="J29" s="351">
        <f t="shared" si="0"/>
        <v>0.11040840962824243</v>
      </c>
      <c r="K29" s="352">
        <f t="shared" si="1"/>
        <v>0.88959159037175761</v>
      </c>
      <c r="L29" s="338"/>
      <c r="M29" s="353">
        <f>'12生産者価格評価表'!BC29</f>
        <v>276560.85900000005</v>
      </c>
      <c r="N29" s="354">
        <f>'15雇用表'!D29</f>
        <v>5691</v>
      </c>
      <c r="O29" s="354">
        <f>'15雇用表'!I29</f>
        <v>5682</v>
      </c>
      <c r="P29" s="355">
        <f t="shared" si="2"/>
        <v>2.0577749217939763E-2</v>
      </c>
      <c r="Q29" s="356">
        <f t="shared" si="3"/>
        <v>2.0545206651965162E-2</v>
      </c>
      <c r="R29" s="295"/>
      <c r="S29" s="353">
        <f>'12生産者価格評価表'!BC29</f>
        <v>276560.85900000005</v>
      </c>
      <c r="T29" s="464">
        <v>115749.36600000001</v>
      </c>
      <c r="U29" s="359">
        <f t="shared" si="4"/>
        <v>0.41853126439703453</v>
      </c>
      <c r="V29" s="345"/>
      <c r="W29" s="657">
        <f>'12生産者価格評価表'!BC29</f>
        <v>276560.85900000005</v>
      </c>
      <c r="X29" s="654">
        <v>25150.86</v>
      </c>
      <c r="Y29" s="651">
        <f t="shared" si="5"/>
        <v>9.0941502318663228E-2</v>
      </c>
      <c r="Z29" s="360">
        <f>'11賃金'!L27</f>
        <v>21033.559000000001</v>
      </c>
      <c r="AA29" s="359">
        <f t="shared" si="6"/>
        <v>7.6053997937575099E-2</v>
      </c>
      <c r="AB29" s="347"/>
      <c r="AC29" s="360">
        <f>'10 7211'!K27</f>
        <v>134466.967</v>
      </c>
      <c r="AD29" s="359">
        <v>9.3714251945483783E-3</v>
      </c>
      <c r="AE29" s="290"/>
    </row>
    <row r="30" spans="1:31" ht="18.95" customHeight="1" x14ac:dyDescent="0.25">
      <c r="A30" s="331">
        <v>24</v>
      </c>
      <c r="B30" s="420" t="s">
        <v>60</v>
      </c>
      <c r="C30" s="421" t="s">
        <v>6</v>
      </c>
      <c r="D30" s="332"/>
      <c r="E30" s="675">
        <v>0</v>
      </c>
      <c r="F30" s="676">
        <v>0</v>
      </c>
      <c r="G30" s="333"/>
      <c r="H30" s="349">
        <f>'12生産者価格評価表'!AW30</f>
        <v>366881.54700000002</v>
      </c>
      <c r="I30" s="350">
        <f>ABS('12生産者価格評価表'!BA30)</f>
        <v>265308.25200000004</v>
      </c>
      <c r="J30" s="351">
        <f t="shared" si="0"/>
        <v>0.72314417056249503</v>
      </c>
      <c r="K30" s="352">
        <f t="shared" si="1"/>
        <v>0.27685582943750497</v>
      </c>
      <c r="L30" s="338"/>
      <c r="M30" s="353">
        <f>'12生産者価格評価表'!BC30</f>
        <v>389734.34699999995</v>
      </c>
      <c r="N30" s="354">
        <f>'15雇用表'!D30</f>
        <v>28776</v>
      </c>
      <c r="O30" s="354">
        <f>'15雇用表'!I30</f>
        <v>26051</v>
      </c>
      <c r="P30" s="355">
        <f t="shared" si="2"/>
        <v>7.3834908884743491E-2</v>
      </c>
      <c r="Q30" s="356">
        <f t="shared" si="3"/>
        <v>6.6842966755506425E-2</v>
      </c>
      <c r="R30" s="295"/>
      <c r="S30" s="353">
        <f>'12生産者価格評価表'!BC30</f>
        <v>389734.34699999995</v>
      </c>
      <c r="T30" s="464">
        <v>249841.97000000003</v>
      </c>
      <c r="U30" s="359">
        <f t="shared" si="4"/>
        <v>0.64105709933746247</v>
      </c>
      <c r="V30" s="345"/>
      <c r="W30" s="657">
        <f>'12生産者価格評価表'!BC30</f>
        <v>389734.34699999995</v>
      </c>
      <c r="X30" s="654">
        <v>182984.06700000001</v>
      </c>
      <c r="Y30" s="651">
        <f t="shared" si="5"/>
        <v>0.46950972735282176</v>
      </c>
      <c r="Z30" s="360">
        <f>'11賃金'!L28</f>
        <v>157854.601</v>
      </c>
      <c r="AA30" s="359">
        <f t="shared" si="6"/>
        <v>0.40503127890855362</v>
      </c>
      <c r="AB30" s="347"/>
      <c r="AC30" s="360">
        <f>'10 7211'!K28</f>
        <v>10853.504000000001</v>
      </c>
      <c r="AD30" s="359">
        <v>1.3201983491695E-3</v>
      </c>
      <c r="AE30" s="290"/>
    </row>
    <row r="31" spans="1:31" ht="18.95" customHeight="1" x14ac:dyDescent="0.25">
      <c r="A31" s="331">
        <v>25</v>
      </c>
      <c r="B31" s="420" t="s">
        <v>61</v>
      </c>
      <c r="C31" s="421" t="s">
        <v>98</v>
      </c>
      <c r="D31" s="332"/>
      <c r="E31" s="675"/>
      <c r="F31" s="676">
        <v>0</v>
      </c>
      <c r="G31" s="333"/>
      <c r="H31" s="349">
        <f>'12生産者価格評価表'!AW31</f>
        <v>6057042.9700000007</v>
      </c>
      <c r="I31" s="350">
        <f>ABS('12生産者価格評価表'!BA31)</f>
        <v>931788.96600000001</v>
      </c>
      <c r="J31" s="351">
        <f t="shared" si="0"/>
        <v>0.15383562088218106</v>
      </c>
      <c r="K31" s="352">
        <f t="shared" si="1"/>
        <v>0.84616437911781894</v>
      </c>
      <c r="L31" s="338"/>
      <c r="M31" s="353">
        <f>'12生産者価格評価表'!BC31</f>
        <v>7470339.3969999999</v>
      </c>
      <c r="N31" s="354">
        <f>'15雇用表'!D31</f>
        <v>735287</v>
      </c>
      <c r="O31" s="354">
        <f>'15雇用表'!I31</f>
        <v>642319</v>
      </c>
      <c r="P31" s="355">
        <f t="shared" si="2"/>
        <v>9.8427522623039401E-2</v>
      </c>
      <c r="Q31" s="356">
        <f t="shared" si="3"/>
        <v>8.5982572660346299E-2</v>
      </c>
      <c r="R31" s="295"/>
      <c r="S31" s="353">
        <f>'12生産者価格評価表'!BC31</f>
        <v>7470339.3969999999</v>
      </c>
      <c r="T31" s="464">
        <v>5277052.5350000011</v>
      </c>
      <c r="U31" s="359">
        <f t="shared" si="4"/>
        <v>0.70640064052768514</v>
      </c>
      <c r="V31" s="345"/>
      <c r="W31" s="657">
        <f>'12生産者価格評価表'!BC31</f>
        <v>7470339.3969999999</v>
      </c>
      <c r="X31" s="654">
        <v>3824063.9470000002</v>
      </c>
      <c r="Y31" s="651">
        <f t="shared" si="5"/>
        <v>0.5118996264795812</v>
      </c>
      <c r="Z31" s="360">
        <f>'11賃金'!L29</f>
        <v>3225765.4</v>
      </c>
      <c r="AA31" s="359">
        <f t="shared" si="6"/>
        <v>0.43180975168215641</v>
      </c>
      <c r="AB31" s="347"/>
      <c r="AC31" s="360">
        <f>'10 7211'!K29</f>
        <v>3047847.84</v>
      </c>
      <c r="AD31" s="359">
        <v>0.16094030280066116</v>
      </c>
      <c r="AE31" s="290"/>
    </row>
    <row r="32" spans="1:31" ht="18.95" customHeight="1" x14ac:dyDescent="0.25">
      <c r="A32" s="331">
        <v>26</v>
      </c>
      <c r="B32" s="420" t="s">
        <v>62</v>
      </c>
      <c r="C32" s="421" t="s">
        <v>7</v>
      </c>
      <c r="D32" s="332"/>
      <c r="E32" s="675">
        <v>0</v>
      </c>
      <c r="F32" s="676">
        <v>0</v>
      </c>
      <c r="G32" s="333"/>
      <c r="H32" s="349">
        <f>'12生産者価格評価表'!AW32</f>
        <v>2180060.3470000001</v>
      </c>
      <c r="I32" s="350">
        <f>ABS('12生産者価格評価表'!BA32)</f>
        <v>487123.35200000001</v>
      </c>
      <c r="J32" s="351">
        <f t="shared" si="0"/>
        <v>0.22344489347294202</v>
      </c>
      <c r="K32" s="352">
        <f t="shared" si="1"/>
        <v>0.77655510652705795</v>
      </c>
      <c r="L32" s="338"/>
      <c r="M32" s="353">
        <f>'12生産者価格評価表'!BC32</f>
        <v>1907721.1440000003</v>
      </c>
      <c r="N32" s="354">
        <f>'15雇用表'!D32</f>
        <v>85765</v>
      </c>
      <c r="O32" s="354">
        <f>'15雇用表'!I32</f>
        <v>80416</v>
      </c>
      <c r="P32" s="355">
        <f t="shared" si="2"/>
        <v>4.4956780119432375E-2</v>
      </c>
      <c r="Q32" s="356">
        <f t="shared" si="3"/>
        <v>4.2152911211849518E-2</v>
      </c>
      <c r="R32" s="295"/>
      <c r="S32" s="353">
        <f>'12生産者価格評価表'!BC32</f>
        <v>1907721.1440000003</v>
      </c>
      <c r="T32" s="464">
        <v>1197000.1609999998</v>
      </c>
      <c r="U32" s="359">
        <f t="shared" si="4"/>
        <v>0.62745027739756476</v>
      </c>
      <c r="V32" s="345"/>
      <c r="W32" s="657">
        <f>'12生産者価格評価表'!BC32</f>
        <v>1907721.1440000003</v>
      </c>
      <c r="X32" s="654">
        <v>673245.30599999998</v>
      </c>
      <c r="Y32" s="651">
        <f t="shared" si="5"/>
        <v>0.35290551143569016</v>
      </c>
      <c r="Z32" s="360">
        <f>'11賃金'!L30</f>
        <v>555138.71500000008</v>
      </c>
      <c r="AA32" s="359">
        <f t="shared" si="6"/>
        <v>0.29099573422770642</v>
      </c>
      <c r="AB32" s="347"/>
      <c r="AC32" s="360">
        <f>'10 7211'!K30</f>
        <v>844396.804</v>
      </c>
      <c r="AD32" s="359">
        <v>6.1628695511604784E-2</v>
      </c>
      <c r="AE32" s="290"/>
    </row>
    <row r="33" spans="1:31" ht="18.95" customHeight="1" x14ac:dyDescent="0.25">
      <c r="A33" s="331">
        <v>27</v>
      </c>
      <c r="B33" s="420" t="s">
        <v>63</v>
      </c>
      <c r="C33" s="421" t="s">
        <v>99</v>
      </c>
      <c r="D33" s="332"/>
      <c r="E33" s="675">
        <v>0</v>
      </c>
      <c r="F33" s="676">
        <v>0</v>
      </c>
      <c r="G33" s="333"/>
      <c r="H33" s="349">
        <f>'12生産者価格評価表'!AW33</f>
        <v>5419665.2739999993</v>
      </c>
      <c r="I33" s="350">
        <f>ABS('12生産者価格評価表'!BA33)</f>
        <v>441390.01500000001</v>
      </c>
      <c r="J33" s="351">
        <f t="shared" si="0"/>
        <v>8.1442301818435162E-2</v>
      </c>
      <c r="K33" s="352">
        <f t="shared" si="1"/>
        <v>0.91855769818156485</v>
      </c>
      <c r="L33" s="338"/>
      <c r="M33" s="353">
        <f>'12生産者価格評価表'!BC33</f>
        <v>5206099.7369999997</v>
      </c>
      <c r="N33" s="354">
        <f>'15雇用表'!D33</f>
        <v>74408</v>
      </c>
      <c r="O33" s="354">
        <f>'15雇用表'!I33</f>
        <v>41569</v>
      </c>
      <c r="P33" s="355">
        <f t="shared" si="2"/>
        <v>1.4292465330846197E-2</v>
      </c>
      <c r="Q33" s="356">
        <f t="shared" si="3"/>
        <v>7.9846722306465105E-3</v>
      </c>
      <c r="R33" s="295"/>
      <c r="S33" s="353">
        <f>'12生産者価格評価表'!BC33</f>
        <v>5206099.7369999997</v>
      </c>
      <c r="T33" s="464">
        <v>4220852.6469999999</v>
      </c>
      <c r="U33" s="359">
        <f t="shared" si="4"/>
        <v>0.81075139936374985</v>
      </c>
      <c r="V33" s="345"/>
      <c r="W33" s="657">
        <f>'12生産者価格評価表'!BC33</f>
        <v>5206099.7369999997</v>
      </c>
      <c r="X33" s="654">
        <v>300565.99699999997</v>
      </c>
      <c r="Y33" s="651">
        <f t="shared" si="5"/>
        <v>5.7733430434277519E-2</v>
      </c>
      <c r="Z33" s="360">
        <f>'11賃金'!L31</f>
        <v>266020.11100000003</v>
      </c>
      <c r="AA33" s="359">
        <f t="shared" si="6"/>
        <v>5.1097774617989429E-2</v>
      </c>
      <c r="AB33" s="347"/>
      <c r="AC33" s="360">
        <f>'10 7211'!K31</f>
        <v>4029095.2930000001</v>
      </c>
      <c r="AD33" s="359">
        <v>0.23218681780983652</v>
      </c>
      <c r="AE33" s="290"/>
    </row>
    <row r="34" spans="1:31" ht="18.95" customHeight="1" x14ac:dyDescent="0.25">
      <c r="A34" s="331">
        <v>28</v>
      </c>
      <c r="B34" s="420" t="s">
        <v>64</v>
      </c>
      <c r="C34" s="421" t="s">
        <v>100</v>
      </c>
      <c r="D34" s="332"/>
      <c r="E34" s="675">
        <v>0</v>
      </c>
      <c r="F34" s="676"/>
      <c r="G34" s="333"/>
      <c r="H34" s="349">
        <f>'12生産者価格評価表'!AW34</f>
        <v>3356533.2290000003</v>
      </c>
      <c r="I34" s="350">
        <f>ABS('12生産者価格評価表'!BA34)</f>
        <v>815134.40899999999</v>
      </c>
      <c r="J34" s="351">
        <f t="shared" si="0"/>
        <v>0.24285009364940802</v>
      </c>
      <c r="K34" s="352">
        <f t="shared" si="1"/>
        <v>0.75714990635059198</v>
      </c>
      <c r="L34" s="338"/>
      <c r="M34" s="353">
        <f>'12生産者価格評価表'!BC34</f>
        <v>3840119.0830000006</v>
      </c>
      <c r="N34" s="354">
        <f>'15雇用表'!D34</f>
        <v>220870</v>
      </c>
      <c r="O34" s="354">
        <f>'15雇用表'!I34</f>
        <v>200002</v>
      </c>
      <c r="P34" s="355">
        <f t="shared" si="2"/>
        <v>5.7516445512791399E-2</v>
      </c>
      <c r="Q34" s="356">
        <f t="shared" si="3"/>
        <v>5.2082239034044034E-2</v>
      </c>
      <c r="R34" s="295"/>
      <c r="S34" s="353">
        <f>'12生産者価格評価表'!BC34</f>
        <v>3840119.0830000006</v>
      </c>
      <c r="T34" s="464">
        <v>1978802.4959999998</v>
      </c>
      <c r="U34" s="359">
        <f t="shared" si="4"/>
        <v>0.51529717001747455</v>
      </c>
      <c r="V34" s="345"/>
      <c r="W34" s="657">
        <f>'12生産者価格評価表'!BC34</f>
        <v>3840119.0830000006</v>
      </c>
      <c r="X34" s="654">
        <v>1237553.8030000001</v>
      </c>
      <c r="Y34" s="651">
        <f t="shared" si="5"/>
        <v>0.32226964223025889</v>
      </c>
      <c r="Z34" s="360">
        <f>'11賃金'!L32</f>
        <v>1030525.5260000001</v>
      </c>
      <c r="AA34" s="359">
        <f t="shared" si="6"/>
        <v>0.26835770030207678</v>
      </c>
      <c r="AB34" s="347"/>
      <c r="AC34" s="360">
        <f>'10 7211'!K32</f>
        <v>706001.92299999995</v>
      </c>
      <c r="AD34" s="359">
        <v>5.2266935044767752E-2</v>
      </c>
      <c r="AE34" s="290"/>
    </row>
    <row r="35" spans="1:31" ht="18.95" customHeight="1" x14ac:dyDescent="0.25">
      <c r="A35" s="331">
        <v>29</v>
      </c>
      <c r="B35" s="420" t="s">
        <v>65</v>
      </c>
      <c r="C35" s="421" t="s">
        <v>101</v>
      </c>
      <c r="D35" s="332"/>
      <c r="E35" s="675">
        <v>3.4860271439561788E-2</v>
      </c>
      <c r="F35" s="676">
        <v>4.8155258972889942E-3</v>
      </c>
      <c r="G35" s="333"/>
      <c r="H35" s="349">
        <f>'12生産者価格評価表'!AW35</f>
        <v>3656173.5270000002</v>
      </c>
      <c r="I35" s="350">
        <f>ABS('12生産者価格評価表'!BA35)</f>
        <v>1991881.5290000001</v>
      </c>
      <c r="J35" s="351">
        <f t="shared" si="0"/>
        <v>0.54479950535454991</v>
      </c>
      <c r="K35" s="352">
        <f t="shared" si="1"/>
        <v>0.45520049464545009</v>
      </c>
      <c r="L35" s="338"/>
      <c r="M35" s="353">
        <f>'12生産者価格評価表'!BC35</f>
        <v>2597845.4070000006</v>
      </c>
      <c r="N35" s="354">
        <f>'15雇用表'!D35</f>
        <v>97370</v>
      </c>
      <c r="O35" s="354">
        <f>'15雇用表'!I35</f>
        <v>86076</v>
      </c>
      <c r="P35" s="355">
        <f t="shared" si="2"/>
        <v>3.7481060165332605E-2</v>
      </c>
      <c r="Q35" s="356">
        <f t="shared" si="3"/>
        <v>3.3133611325779702E-2</v>
      </c>
      <c r="R35" s="295"/>
      <c r="S35" s="353">
        <f>'12生産者価格評価表'!BC35</f>
        <v>2597845.4070000006</v>
      </c>
      <c r="T35" s="464">
        <v>1388730.7250000001</v>
      </c>
      <c r="U35" s="359">
        <f t="shared" si="4"/>
        <v>0.53457019469211231</v>
      </c>
      <c r="V35" s="345"/>
      <c r="W35" s="657">
        <f>'12生産者価格評価表'!BC35</f>
        <v>2597845.4070000006</v>
      </c>
      <c r="X35" s="654">
        <v>648341.20499999996</v>
      </c>
      <c r="Y35" s="651">
        <f t="shared" si="5"/>
        <v>0.2495688170100569</v>
      </c>
      <c r="Z35" s="360">
        <f>'11賃金'!L33</f>
        <v>542268.71499999997</v>
      </c>
      <c r="AA35" s="359">
        <f t="shared" si="6"/>
        <v>0.20873786928923282</v>
      </c>
      <c r="AB35" s="347"/>
      <c r="AC35" s="360">
        <f>'10 7211'!K33</f>
        <v>1020165.792</v>
      </c>
      <c r="AD35" s="359">
        <v>3.8115231041994227E-2</v>
      </c>
      <c r="AE35" s="290"/>
    </row>
    <row r="36" spans="1:31" ht="18.95" customHeight="1" x14ac:dyDescent="0.25">
      <c r="A36" s="331">
        <v>30</v>
      </c>
      <c r="B36" s="420" t="s">
        <v>66</v>
      </c>
      <c r="C36" s="421" t="s">
        <v>8</v>
      </c>
      <c r="D36" s="332"/>
      <c r="E36" s="675">
        <v>0</v>
      </c>
      <c r="F36" s="676">
        <v>0</v>
      </c>
      <c r="G36" s="333"/>
      <c r="H36" s="349">
        <f>'12生産者価格評価表'!AW36</f>
        <v>1575418.6680000001</v>
      </c>
      <c r="I36" s="350">
        <f>ABS('12生産者価格評価表'!BA36)</f>
        <v>0</v>
      </c>
      <c r="J36" s="351">
        <f t="shared" si="0"/>
        <v>0</v>
      </c>
      <c r="K36" s="352">
        <f t="shared" si="1"/>
        <v>1</v>
      </c>
      <c r="L36" s="338"/>
      <c r="M36" s="353">
        <f>'12生産者価格評価表'!BC36</f>
        <v>1575418.6680000001</v>
      </c>
      <c r="N36" s="354">
        <f>'15雇用表'!D36</f>
        <v>87565</v>
      </c>
      <c r="O36" s="354">
        <f>'15雇用表'!I36</f>
        <v>87565</v>
      </c>
      <c r="P36" s="355">
        <f t="shared" si="2"/>
        <v>5.5582050523220024E-2</v>
      </c>
      <c r="Q36" s="356">
        <f t="shared" si="3"/>
        <v>5.5582050523220024E-2</v>
      </c>
      <c r="R36" s="295"/>
      <c r="S36" s="353">
        <f>'12生産者価格評価表'!BC36</f>
        <v>1575418.6680000001</v>
      </c>
      <c r="T36" s="464">
        <v>1143243.2189999998</v>
      </c>
      <c r="U36" s="359">
        <f t="shared" si="4"/>
        <v>0.72567581064108588</v>
      </c>
      <c r="V36" s="345"/>
      <c r="W36" s="657">
        <f>'12生産者価格評価表'!BC36</f>
        <v>1575418.6680000001</v>
      </c>
      <c r="X36" s="654">
        <v>544547.64599999995</v>
      </c>
      <c r="Y36" s="651">
        <f t="shared" si="5"/>
        <v>0.34565265542479906</v>
      </c>
      <c r="Z36" s="360">
        <f>'11賃金'!L34</f>
        <v>404884.01500000001</v>
      </c>
      <c r="AA36" s="359">
        <f t="shared" si="6"/>
        <v>0.25700089964910838</v>
      </c>
      <c r="AB36" s="347"/>
      <c r="AC36" s="360">
        <f>'10 7211'!K34</f>
        <v>71588.978999999992</v>
      </c>
      <c r="AD36" s="359">
        <v>4.2597755261677668E-3</v>
      </c>
      <c r="AE36" s="290"/>
    </row>
    <row r="37" spans="1:31" ht="18.95" customHeight="1" x14ac:dyDescent="0.25">
      <c r="A37" s="331">
        <v>31</v>
      </c>
      <c r="B37" s="420" t="s">
        <v>67</v>
      </c>
      <c r="C37" s="421" t="s">
        <v>102</v>
      </c>
      <c r="D37" s="332"/>
      <c r="E37" s="675">
        <v>0</v>
      </c>
      <c r="F37" s="676">
        <v>1.4399715311367549E-5</v>
      </c>
      <c r="G37" s="333"/>
      <c r="H37" s="349">
        <f>'12生産者価格評価表'!AW37</f>
        <v>3378647.4570000004</v>
      </c>
      <c r="I37" s="350">
        <f>ABS('12生産者価格評価表'!BA37)</f>
        <v>201652.25400000002</v>
      </c>
      <c r="J37" s="351">
        <f t="shared" si="0"/>
        <v>5.9684313491249225E-2</v>
      </c>
      <c r="K37" s="352">
        <f t="shared" si="1"/>
        <v>0.94031568650875075</v>
      </c>
      <c r="L37" s="338"/>
      <c r="M37" s="353">
        <f>'12生産者価格評価表'!BC37</f>
        <v>3563556.9530000002</v>
      </c>
      <c r="N37" s="354">
        <f>'15雇用表'!D37</f>
        <v>199538</v>
      </c>
      <c r="O37" s="354">
        <f>'15雇用表'!I37</f>
        <v>197591</v>
      </c>
      <c r="P37" s="355">
        <f t="shared" si="2"/>
        <v>5.5994053871376417E-2</v>
      </c>
      <c r="Q37" s="356">
        <f t="shared" si="3"/>
        <v>5.5447689655600124E-2</v>
      </c>
      <c r="R37" s="295"/>
      <c r="S37" s="353">
        <f>'12生産者価格評価表'!BC37</f>
        <v>3563556.9530000002</v>
      </c>
      <c r="T37" s="464">
        <v>2289698.301</v>
      </c>
      <c r="U37" s="359">
        <f t="shared" si="4"/>
        <v>0.64253169830003831</v>
      </c>
      <c r="V37" s="345"/>
      <c r="W37" s="657">
        <f>'12生産者価格評価表'!BC37</f>
        <v>3563556.9530000002</v>
      </c>
      <c r="X37" s="654">
        <v>1679717.92</v>
      </c>
      <c r="Y37" s="651">
        <f t="shared" si="5"/>
        <v>0.47135991992099918</v>
      </c>
      <c r="Z37" s="360">
        <f>'11賃金'!L35</f>
        <v>1360720.8760000002</v>
      </c>
      <c r="AA37" s="359">
        <f t="shared" si="6"/>
        <v>0.38184344853937852</v>
      </c>
      <c r="AB37" s="347"/>
      <c r="AC37" s="360">
        <f>'10 7211'!K35</f>
        <v>320346.516</v>
      </c>
      <c r="AD37" s="359">
        <v>1.7284292204198717E-2</v>
      </c>
      <c r="AE37" s="290"/>
    </row>
    <row r="38" spans="1:31" ht="18.95" customHeight="1" x14ac:dyDescent="0.25">
      <c r="A38" s="331">
        <v>32</v>
      </c>
      <c r="B38" s="420" t="s">
        <v>68</v>
      </c>
      <c r="C38" s="421" t="s">
        <v>103</v>
      </c>
      <c r="D38" s="332"/>
      <c r="E38" s="675">
        <v>0</v>
      </c>
      <c r="F38" s="676">
        <v>0</v>
      </c>
      <c r="G38" s="333"/>
      <c r="H38" s="349">
        <f>'12生産者価格評価表'!AW38</f>
        <v>3948529.3019999997</v>
      </c>
      <c r="I38" s="350">
        <f>ABS('12生産者価格評価表'!BA38)</f>
        <v>149560.19200000001</v>
      </c>
      <c r="J38" s="351">
        <f t="shared" si="0"/>
        <v>3.7877442602298819E-2</v>
      </c>
      <c r="K38" s="352">
        <f t="shared" si="1"/>
        <v>0.96212255739770114</v>
      </c>
      <c r="L38" s="338"/>
      <c r="M38" s="353">
        <f>'12生産者価格評価表'!BC38</f>
        <v>3812874.378</v>
      </c>
      <c r="N38" s="354">
        <f>'15雇用表'!D38</f>
        <v>444516</v>
      </c>
      <c r="O38" s="354">
        <f>'15雇用表'!I38</f>
        <v>413291</v>
      </c>
      <c r="P38" s="355">
        <f t="shared" si="2"/>
        <v>0.11658291250423147</v>
      </c>
      <c r="Q38" s="356">
        <f t="shared" si="3"/>
        <v>0.10839355274452737</v>
      </c>
      <c r="R38" s="295"/>
      <c r="S38" s="353">
        <f>'12生産者価格評価表'!BC38</f>
        <v>3812874.378</v>
      </c>
      <c r="T38" s="464">
        <v>2269325.0159999998</v>
      </c>
      <c r="U38" s="359">
        <f t="shared" si="4"/>
        <v>0.59517434644420375</v>
      </c>
      <c r="V38" s="345"/>
      <c r="W38" s="657">
        <f>'12生産者価格評価表'!BC38</f>
        <v>3812874.378</v>
      </c>
      <c r="X38" s="654">
        <v>1897055.7749999999</v>
      </c>
      <c r="Y38" s="651">
        <f t="shared" si="5"/>
        <v>0.49753954285666213</v>
      </c>
      <c r="Z38" s="360">
        <f>'11賃金'!L36</f>
        <v>1630214.102</v>
      </c>
      <c r="AA38" s="359">
        <f t="shared" si="6"/>
        <v>0.42755515665719629</v>
      </c>
      <c r="AB38" s="347"/>
      <c r="AC38" s="360">
        <f>'10 7211'!K36</f>
        <v>721952.88699999999</v>
      </c>
      <c r="AD38" s="359">
        <v>3.9550028113376871E-2</v>
      </c>
      <c r="AE38" s="290"/>
    </row>
    <row r="39" spans="1:31" ht="18.95" customHeight="1" x14ac:dyDescent="0.25">
      <c r="A39" s="331">
        <v>33</v>
      </c>
      <c r="B39" s="420" t="s">
        <v>69</v>
      </c>
      <c r="C39" s="421" t="s">
        <v>240</v>
      </c>
      <c r="D39" s="332"/>
      <c r="E39" s="675">
        <v>0</v>
      </c>
      <c r="F39" s="676">
        <v>0</v>
      </c>
      <c r="G39" s="333"/>
      <c r="H39" s="349">
        <f>'12生産者価格評価表'!AW39</f>
        <v>239664.45600000001</v>
      </c>
      <c r="I39" s="350">
        <f>ABS('12生産者価格評価表'!BA39)</f>
        <v>26005.637999999999</v>
      </c>
      <c r="J39" s="351">
        <f t="shared" si="0"/>
        <v>0.10850853077687915</v>
      </c>
      <c r="K39" s="352">
        <f t="shared" si="1"/>
        <v>0.89149146922312084</v>
      </c>
      <c r="L39" s="338"/>
      <c r="M39" s="353">
        <f>'12生産者価格評価表'!BC39</f>
        <v>234776.576</v>
      </c>
      <c r="N39" s="354">
        <f>'15雇用表'!D39</f>
        <v>29289</v>
      </c>
      <c r="O39" s="354">
        <f>'15雇用表'!I39</f>
        <v>19848</v>
      </c>
      <c r="P39" s="355">
        <f t="shared" si="2"/>
        <v>0.12475264994068233</v>
      </c>
      <c r="Q39" s="356">
        <f t="shared" si="3"/>
        <v>8.4539950016137899E-2</v>
      </c>
      <c r="R39" s="295"/>
      <c r="S39" s="353">
        <f>'12生産者価格評価表'!BC39</f>
        <v>234776.576</v>
      </c>
      <c r="T39" s="464">
        <v>145622.82300000003</v>
      </c>
      <c r="U39" s="359">
        <f t="shared" si="4"/>
        <v>0.62026129472132707</v>
      </c>
      <c r="V39" s="345"/>
      <c r="W39" s="657">
        <f>'12生産者価格評価表'!BC39</f>
        <v>234776.576</v>
      </c>
      <c r="X39" s="654">
        <v>125138.32399999999</v>
      </c>
      <c r="Y39" s="651">
        <f t="shared" si="5"/>
        <v>0.53301026078513047</v>
      </c>
      <c r="Z39" s="360">
        <f>'11賃金'!L37</f>
        <v>112298.068</v>
      </c>
      <c r="AA39" s="359">
        <f t="shared" si="6"/>
        <v>0.47831887624087338</v>
      </c>
      <c r="AB39" s="347"/>
      <c r="AC39" s="360">
        <f>'10 7211'!K37</f>
        <v>95078.232000000004</v>
      </c>
      <c r="AD39" s="359">
        <v>5.7091940056124991E-3</v>
      </c>
      <c r="AE39" s="290"/>
    </row>
    <row r="40" spans="1:31" ht="18.95" customHeight="1" x14ac:dyDescent="0.25">
      <c r="A40" s="331">
        <v>34</v>
      </c>
      <c r="B40" s="420" t="s">
        <v>70</v>
      </c>
      <c r="C40" s="421" t="s">
        <v>241</v>
      </c>
      <c r="D40" s="332"/>
      <c r="E40" s="675">
        <v>0</v>
      </c>
      <c r="F40" s="676">
        <v>0</v>
      </c>
      <c r="G40" s="333"/>
      <c r="H40" s="349">
        <f>'12生産者価格評価表'!AW40</f>
        <v>5456057.6979999989</v>
      </c>
      <c r="I40" s="350">
        <f>ABS('12生産者価格評価表'!BA40)</f>
        <v>1112652.686</v>
      </c>
      <c r="J40" s="351">
        <f t="shared" si="0"/>
        <v>0.20392978732755332</v>
      </c>
      <c r="K40" s="352">
        <f t="shared" si="1"/>
        <v>0.79607021267244671</v>
      </c>
      <c r="L40" s="338"/>
      <c r="M40" s="353">
        <f>'12生産者価格評価表'!BC40</f>
        <v>4722352.5979999993</v>
      </c>
      <c r="N40" s="354">
        <f>'15雇用表'!D40</f>
        <v>535096</v>
      </c>
      <c r="O40" s="354">
        <f>'15雇用表'!I40</f>
        <v>449637</v>
      </c>
      <c r="P40" s="355">
        <f t="shared" si="2"/>
        <v>0.11331131864796007</v>
      </c>
      <c r="Q40" s="356">
        <f t="shared" si="3"/>
        <v>9.5214618279547636E-2</v>
      </c>
      <c r="R40" s="295"/>
      <c r="S40" s="353">
        <f>'12生産者価格評価表'!BC40</f>
        <v>4722352.5979999993</v>
      </c>
      <c r="T40" s="464">
        <v>2970873.0320000001</v>
      </c>
      <c r="U40" s="359">
        <f t="shared" si="4"/>
        <v>0.62910868478101745</v>
      </c>
      <c r="V40" s="345"/>
      <c r="W40" s="657">
        <f>'12生産者価格評価表'!BC40</f>
        <v>4722352.5979999993</v>
      </c>
      <c r="X40" s="654">
        <v>1993859.4639999999</v>
      </c>
      <c r="Y40" s="651">
        <f t="shared" si="5"/>
        <v>0.42221740596931179</v>
      </c>
      <c r="Z40" s="360">
        <f>'11賃金'!L38</f>
        <v>1703038.5919999999</v>
      </c>
      <c r="AA40" s="359">
        <f t="shared" si="6"/>
        <v>0.36063350981484676</v>
      </c>
      <c r="AB40" s="347"/>
      <c r="AC40" s="360">
        <f>'10 7211'!K38</f>
        <v>283802.41500000004</v>
      </c>
      <c r="AD40" s="359">
        <v>6.2965755952102367E-2</v>
      </c>
      <c r="AE40" s="290"/>
    </row>
    <row r="41" spans="1:31" ht="18.95" customHeight="1" x14ac:dyDescent="0.25">
      <c r="A41" s="331">
        <v>35</v>
      </c>
      <c r="B41" s="420" t="s">
        <v>71</v>
      </c>
      <c r="C41" s="421" t="s">
        <v>242</v>
      </c>
      <c r="D41" s="332"/>
      <c r="E41" s="675">
        <v>2.4065710635694622E-5</v>
      </c>
      <c r="F41" s="676">
        <v>9.9211704282147083E-6</v>
      </c>
      <c r="G41" s="333"/>
      <c r="H41" s="349">
        <f>'12生産者価格評価表'!AW41</f>
        <v>2775020.0580000002</v>
      </c>
      <c r="I41" s="350">
        <f>ABS('12生産者価格評価表'!BA41)</f>
        <v>837120.66800000006</v>
      </c>
      <c r="J41" s="351">
        <f t="shared" si="0"/>
        <v>0.30166292513335052</v>
      </c>
      <c r="K41" s="352">
        <f t="shared" si="1"/>
        <v>0.69833707486664953</v>
      </c>
      <c r="L41" s="338"/>
      <c r="M41" s="353">
        <f>'12生産者価格評価表'!BC41</f>
        <v>2580946.5640000002</v>
      </c>
      <c r="N41" s="354">
        <f>'15雇用表'!D41</f>
        <v>458045</v>
      </c>
      <c r="O41" s="354">
        <f>'15雇用表'!I41</f>
        <v>363933</v>
      </c>
      <c r="P41" s="355">
        <f t="shared" si="2"/>
        <v>0.17747170994897046</v>
      </c>
      <c r="Q41" s="356">
        <f t="shared" si="3"/>
        <v>0.14100756872547168</v>
      </c>
      <c r="R41" s="295"/>
      <c r="S41" s="353">
        <f>'12生産者価格評価表'!BC41</f>
        <v>2580946.5640000002</v>
      </c>
      <c r="T41" s="464">
        <v>1367982.1540000001</v>
      </c>
      <c r="U41" s="359">
        <f t="shared" si="4"/>
        <v>0.53003118045182429</v>
      </c>
      <c r="V41" s="345"/>
      <c r="W41" s="657">
        <f>'12生産者価格評価表'!BC41</f>
        <v>2580946.5640000002</v>
      </c>
      <c r="X41" s="654">
        <v>798675.21200000006</v>
      </c>
      <c r="Y41" s="651">
        <f t="shared" si="5"/>
        <v>0.30945050282722553</v>
      </c>
      <c r="Z41" s="360">
        <f>'11賃金'!L39</f>
        <v>709479.27899999986</v>
      </c>
      <c r="AA41" s="359">
        <f t="shared" si="6"/>
        <v>0.27489111510330355</v>
      </c>
      <c r="AB41" s="347"/>
      <c r="AC41" s="360">
        <f>'10 7211'!K39</f>
        <v>2220546.273</v>
      </c>
      <c r="AD41" s="359">
        <v>8.8844320105191235E-2</v>
      </c>
      <c r="AE41" s="290"/>
    </row>
    <row r="42" spans="1:31" ht="18.95" customHeight="1" x14ac:dyDescent="0.25">
      <c r="A42" s="331">
        <v>36</v>
      </c>
      <c r="B42" s="420" t="s">
        <v>72</v>
      </c>
      <c r="C42" s="421" t="s">
        <v>243</v>
      </c>
      <c r="D42" s="332"/>
      <c r="E42" s="675">
        <v>0</v>
      </c>
      <c r="F42" s="676">
        <v>0</v>
      </c>
      <c r="G42" s="333"/>
      <c r="H42" s="349">
        <f>'12生産者価格評価表'!AW42</f>
        <v>99996.081000000006</v>
      </c>
      <c r="I42" s="350">
        <f>ABS('12生産者価格評価表'!BA42)</f>
        <v>0</v>
      </c>
      <c r="J42" s="351">
        <f t="shared" si="0"/>
        <v>0</v>
      </c>
      <c r="K42" s="352">
        <f t="shared" si="1"/>
        <v>1</v>
      </c>
      <c r="L42" s="338"/>
      <c r="M42" s="353">
        <f>'12生産者価格評価表'!BC42</f>
        <v>99996.081000000006</v>
      </c>
      <c r="N42" s="354">
        <f>'15雇用表'!D42</f>
        <v>0</v>
      </c>
      <c r="O42" s="354">
        <f>'15雇用表'!I42</f>
        <v>0</v>
      </c>
      <c r="P42" s="355">
        <f t="shared" si="2"/>
        <v>0</v>
      </c>
      <c r="Q42" s="356">
        <f t="shared" si="3"/>
        <v>0</v>
      </c>
      <c r="R42" s="295"/>
      <c r="S42" s="353">
        <f>'12生産者価格評価表'!BC42</f>
        <v>99996.081000000006</v>
      </c>
      <c r="T42" s="464">
        <v>0</v>
      </c>
      <c r="U42" s="359">
        <f t="shared" si="4"/>
        <v>0</v>
      </c>
      <c r="V42" s="345"/>
      <c r="W42" s="657">
        <f>'12生産者価格評価表'!BC42</f>
        <v>99996.081000000006</v>
      </c>
      <c r="X42" s="654">
        <v>0</v>
      </c>
      <c r="Y42" s="651">
        <f t="shared" si="5"/>
        <v>0</v>
      </c>
      <c r="Z42" s="360">
        <f>'11賃金'!L40</f>
        <v>0</v>
      </c>
      <c r="AA42" s="359">
        <f t="shared" si="6"/>
        <v>0</v>
      </c>
      <c r="AB42" s="347"/>
      <c r="AC42" s="360">
        <f>'10 7211'!K40</f>
        <v>0</v>
      </c>
      <c r="AD42" s="359">
        <v>1.3071107914601672E-3</v>
      </c>
      <c r="AE42" s="290"/>
    </row>
    <row r="43" spans="1:31" ht="18.95" customHeight="1" thickBot="1" x14ac:dyDescent="0.3">
      <c r="A43" s="331">
        <v>37</v>
      </c>
      <c r="B43" s="424" t="s">
        <v>73</v>
      </c>
      <c r="C43" s="431" t="s">
        <v>244</v>
      </c>
      <c r="D43" s="332"/>
      <c r="E43" s="677">
        <v>1.5753233448746726E-2</v>
      </c>
      <c r="F43" s="678">
        <v>3.6043000647173973E-2</v>
      </c>
      <c r="G43" s="333"/>
      <c r="H43" s="361">
        <f>'12生産者価格評価表'!AW43</f>
        <v>307376.11400000006</v>
      </c>
      <c r="I43" s="362">
        <f>ABS('12生産者価格評価表'!BA43)</f>
        <v>106029.45699999999</v>
      </c>
      <c r="J43" s="363">
        <f t="shared" si="0"/>
        <v>0.34495021626826855</v>
      </c>
      <c r="K43" s="364">
        <f t="shared" si="1"/>
        <v>0.65504978373173151</v>
      </c>
      <c r="L43" s="338"/>
      <c r="M43" s="365">
        <f>'12生産者価格評価表'!BC43</f>
        <v>453726.10700000008</v>
      </c>
      <c r="N43" s="366">
        <f>'15雇用表'!D43</f>
        <v>656</v>
      </c>
      <c r="O43" s="366">
        <f>'15雇用表'!I43</f>
        <v>622</v>
      </c>
      <c r="P43" s="367">
        <f t="shared" si="2"/>
        <v>1.4458061590006763E-3</v>
      </c>
      <c r="Q43" s="368">
        <f t="shared" si="3"/>
        <v>1.3708710836866169E-3</v>
      </c>
      <c r="R43" s="295"/>
      <c r="S43" s="365">
        <f>'12生産者価格評価表'!BC43</f>
        <v>453726.10700000008</v>
      </c>
      <c r="T43" s="465">
        <v>294933.21400000004</v>
      </c>
      <c r="U43" s="369">
        <f t="shared" si="4"/>
        <v>0.65002478246198869</v>
      </c>
      <c r="V43" s="345"/>
      <c r="W43" s="658">
        <f>'12生産者価格評価表'!BC43</f>
        <v>453726.10700000008</v>
      </c>
      <c r="X43" s="655">
        <v>2729.2629999999999</v>
      </c>
      <c r="Y43" s="652">
        <f t="shared" si="5"/>
        <v>6.0152214252022296E-3</v>
      </c>
      <c r="Z43" s="370">
        <f>'11賃金'!L41</f>
        <v>2516.64</v>
      </c>
      <c r="AA43" s="369">
        <f t="shared" si="6"/>
        <v>5.5466061158345459E-3</v>
      </c>
      <c r="AB43" s="347"/>
      <c r="AC43" s="370">
        <f>'10 7211'!K41</f>
        <v>110.861</v>
      </c>
      <c r="AD43" s="369">
        <v>2.4974371721669763E-3</v>
      </c>
      <c r="AE43" s="290"/>
    </row>
    <row r="44" spans="1:31" ht="31.5" customHeight="1" thickBot="1" x14ac:dyDescent="0.3">
      <c r="H44" s="295"/>
      <c r="I44" s="295"/>
      <c r="J44" s="295"/>
      <c r="K44" s="295"/>
      <c r="L44" s="295"/>
      <c r="M44" s="295"/>
      <c r="N44" s="295"/>
      <c r="O44" s="295"/>
      <c r="P44" s="295"/>
      <c r="Q44" s="295"/>
      <c r="R44" s="295"/>
      <c r="AC44" s="659">
        <f>SUM(AC7:AC43)</f>
        <v>17869083.524999999</v>
      </c>
      <c r="AD44" s="372"/>
    </row>
    <row r="45" spans="1:31" ht="18.95" customHeight="1" x14ac:dyDescent="0.25">
      <c r="C45" s="292" t="s">
        <v>16</v>
      </c>
      <c r="E45" s="292" t="s">
        <v>1492</v>
      </c>
      <c r="H45" s="295"/>
      <c r="I45" s="295"/>
      <c r="J45" s="295"/>
      <c r="K45" s="295"/>
      <c r="L45" s="295"/>
      <c r="M45" s="295"/>
      <c r="N45" s="295"/>
      <c r="O45" s="295"/>
      <c r="P45" s="295"/>
      <c r="Q45" s="295"/>
      <c r="R45" s="295"/>
    </row>
    <row r="46" spans="1:31" ht="18.95" customHeight="1" x14ac:dyDescent="0.25">
      <c r="C46" s="292" t="s">
        <v>17</v>
      </c>
      <c r="E46" s="292" t="s">
        <v>1493</v>
      </c>
      <c r="H46" s="295"/>
      <c r="I46" s="295"/>
      <c r="J46" s="295"/>
      <c r="K46" s="295"/>
      <c r="L46" s="295"/>
      <c r="M46" s="295"/>
      <c r="N46" s="295"/>
      <c r="O46" s="295"/>
      <c r="P46" s="295"/>
      <c r="Q46" s="295"/>
      <c r="R46" s="295"/>
    </row>
    <row r="47" spans="1:31" ht="18.95" customHeight="1" x14ac:dyDescent="0.25">
      <c r="C47" s="292" t="s">
        <v>22</v>
      </c>
      <c r="E47" s="292" t="s">
        <v>1494</v>
      </c>
      <c r="H47" s="295"/>
      <c r="I47" s="295"/>
      <c r="J47" s="295"/>
      <c r="K47" s="295"/>
      <c r="L47" s="295"/>
      <c r="M47" s="295"/>
      <c r="N47" s="295"/>
      <c r="O47" s="295"/>
      <c r="P47" s="295"/>
      <c r="Q47" s="295"/>
      <c r="R47" s="295"/>
    </row>
    <row r="48" spans="1:31" ht="18.95" customHeight="1" x14ac:dyDescent="0.25">
      <c r="C48" s="292" t="s">
        <v>19</v>
      </c>
      <c r="E48" s="292" t="s">
        <v>137</v>
      </c>
      <c r="H48" s="295"/>
      <c r="I48" s="295"/>
      <c r="J48" s="295"/>
      <c r="K48" s="295"/>
      <c r="L48" s="295"/>
      <c r="M48" s="295"/>
      <c r="N48" s="295"/>
      <c r="O48" s="295"/>
      <c r="P48" s="295"/>
      <c r="Q48" s="295"/>
      <c r="R48" s="295"/>
    </row>
    <row r="49" spans="3:18" ht="18.95" customHeight="1" x14ac:dyDescent="0.25">
      <c r="C49" s="292" t="s">
        <v>18</v>
      </c>
      <c r="E49" s="292" t="s">
        <v>232</v>
      </c>
      <c r="H49" s="295"/>
      <c r="I49" s="295"/>
      <c r="J49" s="295"/>
      <c r="K49" s="295"/>
      <c r="L49" s="295"/>
      <c r="M49" s="295"/>
      <c r="N49" s="295"/>
      <c r="O49" s="295"/>
      <c r="P49" s="295"/>
      <c r="Q49" s="295"/>
      <c r="R49" s="295"/>
    </row>
    <row r="50" spans="3:18" ht="18.95" customHeight="1" x14ac:dyDescent="0.25">
      <c r="C50" s="292" t="s">
        <v>20</v>
      </c>
      <c r="E50" s="292" t="s">
        <v>133</v>
      </c>
      <c r="H50" s="295"/>
      <c r="I50" s="295"/>
      <c r="J50" s="295"/>
      <c r="K50" s="295"/>
      <c r="L50" s="295"/>
      <c r="M50" s="295"/>
      <c r="N50" s="295"/>
      <c r="O50" s="295"/>
      <c r="P50" s="295"/>
      <c r="Q50" s="295"/>
      <c r="R50" s="295"/>
    </row>
    <row r="51" spans="3:18" ht="18.95" customHeight="1" x14ac:dyDescent="0.25">
      <c r="C51" s="292" t="s">
        <v>21</v>
      </c>
      <c r="E51" s="292" t="s">
        <v>134</v>
      </c>
      <c r="H51" s="295"/>
      <c r="I51" s="295"/>
      <c r="J51" s="295"/>
      <c r="K51" s="295"/>
      <c r="L51" s="295"/>
      <c r="M51" s="295"/>
      <c r="N51" s="295"/>
      <c r="O51" s="295"/>
      <c r="P51" s="295"/>
      <c r="Q51" s="295"/>
      <c r="R51" s="295"/>
    </row>
    <row r="52" spans="3:18" ht="18.95" customHeight="1" x14ac:dyDescent="0.25">
      <c r="C52" s="292" t="s">
        <v>136</v>
      </c>
      <c r="E52" s="292" t="s">
        <v>135</v>
      </c>
      <c r="R52" s="295"/>
    </row>
    <row r="53" spans="3:18" ht="18.95" customHeight="1" x14ac:dyDescent="0.25">
      <c r="R53" s="295"/>
    </row>
    <row r="54" spans="3:18" x14ac:dyDescent="0.25">
      <c r="R54" s="295"/>
    </row>
    <row r="55" spans="3:18" x14ac:dyDescent="0.25">
      <c r="R55" s="295"/>
    </row>
    <row r="56" spans="3:18" x14ac:dyDescent="0.25">
      <c r="R56" s="295"/>
    </row>
    <row r="57" spans="3:18" x14ac:dyDescent="0.25">
      <c r="R57" s="295"/>
    </row>
    <row r="58" spans="3:18" x14ac:dyDescent="0.25">
      <c r="R58" s="295"/>
    </row>
    <row r="59" spans="3:18" x14ac:dyDescent="0.25">
      <c r="R59" s="295"/>
    </row>
    <row r="60" spans="3:18" x14ac:dyDescent="0.25">
      <c r="R60" s="295"/>
    </row>
    <row r="61" spans="3:18" x14ac:dyDescent="0.25">
      <c r="R61" s="295"/>
    </row>
    <row r="62" spans="3:18" x14ac:dyDescent="0.25">
      <c r="R62" s="295"/>
    </row>
    <row r="63" spans="3:18" x14ac:dyDescent="0.25">
      <c r="R63" s="295"/>
    </row>
    <row r="64" spans="3:18" x14ac:dyDescent="0.25">
      <c r="R64" s="295"/>
    </row>
    <row r="65" spans="18:18" x14ac:dyDescent="0.25">
      <c r="R65" s="295"/>
    </row>
    <row r="66" spans="18:18" x14ac:dyDescent="0.25">
      <c r="R66" s="295"/>
    </row>
    <row r="67" spans="18:18" x14ac:dyDescent="0.25">
      <c r="R67" s="295"/>
    </row>
    <row r="68" spans="18:18" x14ac:dyDescent="0.25">
      <c r="R68" s="295"/>
    </row>
    <row r="69" spans="18:18" x14ac:dyDescent="0.25">
      <c r="R69" s="295"/>
    </row>
    <row r="70" spans="18:18" x14ac:dyDescent="0.25">
      <c r="R70" s="295"/>
    </row>
    <row r="71" spans="18:18" x14ac:dyDescent="0.25">
      <c r="R71" s="295"/>
    </row>
    <row r="72" spans="18:18" x14ac:dyDescent="0.25">
      <c r="R72" s="295"/>
    </row>
    <row r="73" spans="18:18" x14ac:dyDescent="0.25">
      <c r="R73" s="295"/>
    </row>
    <row r="74" spans="18:18" x14ac:dyDescent="0.25">
      <c r="R74" s="295"/>
    </row>
    <row r="75" spans="18:18" x14ac:dyDescent="0.25">
      <c r="R75" s="295"/>
    </row>
    <row r="76" spans="18:18" x14ac:dyDescent="0.25">
      <c r="R76" s="295"/>
    </row>
    <row r="77" spans="18:18" x14ac:dyDescent="0.25">
      <c r="R77" s="295"/>
    </row>
    <row r="78" spans="18:18" x14ac:dyDescent="0.25">
      <c r="R78" s="295"/>
    </row>
    <row r="79" spans="18:18" x14ac:dyDescent="0.25">
      <c r="R79" s="295"/>
    </row>
    <row r="80" spans="18:18" x14ac:dyDescent="0.25">
      <c r="R80" s="295"/>
    </row>
    <row r="81" spans="18:18" x14ac:dyDescent="0.25">
      <c r="R81" s="295"/>
    </row>
    <row r="82" spans="18:18" x14ac:dyDescent="0.25">
      <c r="R82" s="295"/>
    </row>
    <row r="83" spans="18:18" x14ac:dyDescent="0.25">
      <c r="R83" s="295"/>
    </row>
    <row r="84" spans="18:18" x14ac:dyDescent="0.25">
      <c r="R84" s="295"/>
    </row>
    <row r="85" spans="18:18" x14ac:dyDescent="0.25">
      <c r="R85" s="295"/>
    </row>
    <row r="86" spans="18:18" x14ac:dyDescent="0.25">
      <c r="R86" s="295"/>
    </row>
    <row r="87" spans="18:18" x14ac:dyDescent="0.25">
      <c r="R87" s="295"/>
    </row>
    <row r="88" spans="18:18" x14ac:dyDescent="0.25">
      <c r="R88" s="295"/>
    </row>
    <row r="89" spans="18:18" x14ac:dyDescent="0.25">
      <c r="R89" s="295"/>
    </row>
    <row r="90" spans="18:18" x14ac:dyDescent="0.25">
      <c r="R90" s="295"/>
    </row>
    <row r="91" spans="18:18" x14ac:dyDescent="0.25">
      <c r="R91" s="295"/>
    </row>
    <row r="92" spans="18:18" x14ac:dyDescent="0.25">
      <c r="R92" s="295"/>
    </row>
    <row r="93" spans="18:18" x14ac:dyDescent="0.25">
      <c r="R93" s="295"/>
    </row>
    <row r="94" spans="18:18" x14ac:dyDescent="0.25">
      <c r="R94" s="295"/>
    </row>
    <row r="95" spans="18:18" x14ac:dyDescent="0.25">
      <c r="R95" s="295"/>
    </row>
    <row r="96" spans="18:18" x14ac:dyDescent="0.25">
      <c r="R96" s="295"/>
    </row>
    <row r="97" spans="18:18" x14ac:dyDescent="0.25">
      <c r="R97" s="295"/>
    </row>
    <row r="98" spans="18:18" x14ac:dyDescent="0.25">
      <c r="R98" s="295"/>
    </row>
    <row r="99" spans="18:18" x14ac:dyDescent="0.25">
      <c r="R99" s="295"/>
    </row>
    <row r="100" spans="18:18" x14ac:dyDescent="0.25">
      <c r="R100" s="295"/>
    </row>
    <row r="101" spans="18:18" x14ac:dyDescent="0.25">
      <c r="R101" s="295"/>
    </row>
    <row r="102" spans="18:18" x14ac:dyDescent="0.25">
      <c r="R102" s="295"/>
    </row>
    <row r="103" spans="18:18" x14ac:dyDescent="0.25">
      <c r="R103" s="295"/>
    </row>
    <row r="104" spans="18:18" x14ac:dyDescent="0.25">
      <c r="R104" s="295"/>
    </row>
    <row r="105" spans="18:18" x14ac:dyDescent="0.25">
      <c r="R105" s="295"/>
    </row>
    <row r="106" spans="18:18" x14ac:dyDescent="0.25">
      <c r="R106" s="295"/>
    </row>
    <row r="107" spans="18:18" x14ac:dyDescent="0.25">
      <c r="R107" s="295"/>
    </row>
    <row r="108" spans="18:18" x14ac:dyDescent="0.25">
      <c r="R108" s="295"/>
    </row>
    <row r="109" spans="18:18" x14ac:dyDescent="0.25">
      <c r="R109" s="295"/>
    </row>
    <row r="110" spans="18:18" x14ac:dyDescent="0.25">
      <c r="R110" s="295"/>
    </row>
    <row r="111" spans="18:18" x14ac:dyDescent="0.25">
      <c r="R111" s="295"/>
    </row>
    <row r="112" spans="18:18" x14ac:dyDescent="0.25">
      <c r="R112" s="295"/>
    </row>
    <row r="113" spans="18:18" x14ac:dyDescent="0.25">
      <c r="R113" s="295"/>
    </row>
    <row r="114" spans="18:18" x14ac:dyDescent="0.25">
      <c r="R114" s="295"/>
    </row>
    <row r="115" spans="18:18" x14ac:dyDescent="0.25">
      <c r="R115" s="295"/>
    </row>
    <row r="116" spans="18:18" x14ac:dyDescent="0.25">
      <c r="R116" s="295"/>
    </row>
    <row r="117" spans="18:18" x14ac:dyDescent="0.25">
      <c r="R117" s="295"/>
    </row>
    <row r="118" spans="18:18" x14ac:dyDescent="0.25">
      <c r="R118" s="295"/>
    </row>
    <row r="119" spans="18:18" x14ac:dyDescent="0.25">
      <c r="R119" s="295"/>
    </row>
    <row r="120" spans="18:18" x14ac:dyDescent="0.25">
      <c r="R120" s="295"/>
    </row>
    <row r="121" spans="18:18" x14ac:dyDescent="0.25">
      <c r="R121" s="295"/>
    </row>
    <row r="122" spans="18:18" x14ac:dyDescent="0.25">
      <c r="R122" s="295"/>
    </row>
    <row r="123" spans="18:18" x14ac:dyDescent="0.25">
      <c r="R123" s="295"/>
    </row>
    <row r="124" spans="18:18" x14ac:dyDescent="0.25">
      <c r="R124" s="295"/>
    </row>
    <row r="125" spans="18:18" x14ac:dyDescent="0.25">
      <c r="R125" s="295"/>
    </row>
    <row r="126" spans="18:18" x14ac:dyDescent="0.25">
      <c r="R126" s="295"/>
    </row>
    <row r="127" spans="18:18" x14ac:dyDescent="0.25">
      <c r="R127" s="295"/>
    </row>
    <row r="128" spans="18:18" x14ac:dyDescent="0.25">
      <c r="R128" s="295"/>
    </row>
    <row r="129" spans="18:18" x14ac:dyDescent="0.25">
      <c r="R129" s="295"/>
    </row>
    <row r="130" spans="18:18" x14ac:dyDescent="0.25">
      <c r="R130" s="295"/>
    </row>
    <row r="131" spans="18:18" x14ac:dyDescent="0.25">
      <c r="R131" s="295"/>
    </row>
    <row r="132" spans="18:18" x14ac:dyDescent="0.25">
      <c r="R132" s="295"/>
    </row>
    <row r="133" spans="18:18" x14ac:dyDescent="0.25">
      <c r="R133" s="295"/>
    </row>
    <row r="134" spans="18:18" x14ac:dyDescent="0.25">
      <c r="R134" s="295"/>
    </row>
    <row r="135" spans="18:18" x14ac:dyDescent="0.25">
      <c r="R135" s="295"/>
    </row>
    <row r="136" spans="18:18" x14ac:dyDescent="0.25">
      <c r="R136" s="295"/>
    </row>
    <row r="137" spans="18:18" x14ac:dyDescent="0.25">
      <c r="R137" s="295"/>
    </row>
    <row r="138" spans="18:18" x14ac:dyDescent="0.25">
      <c r="R138" s="295"/>
    </row>
    <row r="139" spans="18:18" x14ac:dyDescent="0.25">
      <c r="R139" s="295"/>
    </row>
    <row r="140" spans="18:18" x14ac:dyDescent="0.25">
      <c r="R140" s="295"/>
    </row>
  </sheetData>
  <mergeCells count="16">
    <mergeCell ref="AF3:AG5"/>
    <mergeCell ref="AH3:AH6"/>
    <mergeCell ref="Y3:Y6"/>
    <mergeCell ref="AC3:AC6"/>
    <mergeCell ref="AD3:AD6"/>
    <mergeCell ref="Z3:Z6"/>
    <mergeCell ref="AA3:AA6"/>
    <mergeCell ref="U3:U6"/>
    <mergeCell ref="W3:W6"/>
    <mergeCell ref="X3:X6"/>
    <mergeCell ref="S3:S6"/>
    <mergeCell ref="B3:C6"/>
    <mergeCell ref="E3:F3"/>
    <mergeCell ref="E4:E5"/>
    <mergeCell ref="F4:F5"/>
    <mergeCell ref="T3:T6"/>
  </mergeCells>
  <phoneticPr fontId="2"/>
  <pageMargins left="0.25" right="0.25" top="0.75" bottom="0.75" header="0.3" footer="0.3"/>
  <pageSetup paperSize="8" scale="61"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15</vt:i4>
      </vt:variant>
    </vt:vector>
  </HeadingPairs>
  <TitlesOfParts>
    <vt:vector size="33" baseType="lpstr">
      <vt:lpstr>1概要</vt:lpstr>
      <vt:lpstr>2S</vt:lpstr>
      <vt:lpstr>3利用の手引</vt:lpstr>
      <vt:lpstr>4入力と結果</vt:lpstr>
      <vt:lpstr>5消費転換率</vt:lpstr>
      <vt:lpstr>6まとめ</vt:lpstr>
      <vt:lpstr>7波及効果グラフ</vt:lpstr>
      <vt:lpstr>8波及推計</vt:lpstr>
      <vt:lpstr>9各種係数表</vt:lpstr>
      <vt:lpstr>10 7211</vt:lpstr>
      <vt:lpstr>11賃金</vt:lpstr>
      <vt:lpstr>12生産者価格評価表</vt:lpstr>
      <vt:lpstr>13投入係数表</vt:lpstr>
      <vt:lpstr>14逆行列係数表</vt:lpstr>
      <vt:lpstr>15雇用表</vt:lpstr>
      <vt:lpstr>16I</vt:lpstr>
      <vt:lpstr>17Ḿ</vt:lpstr>
      <vt:lpstr>18部門</vt:lpstr>
      <vt:lpstr>DProduce_inc</vt:lpstr>
      <vt:lpstr>DPurchase_inc</vt:lpstr>
      <vt:lpstr>margin_D</vt:lpstr>
      <vt:lpstr>margin_set</vt:lpstr>
      <vt:lpstr>margin_title</vt:lpstr>
      <vt:lpstr>'1概要'!Print_Area</vt:lpstr>
      <vt:lpstr>'3利用の手引'!Print_Area</vt:lpstr>
      <vt:lpstr>'5消費転換率'!Print_Area</vt:lpstr>
      <vt:lpstr>'9各種係数表'!Print_Area</vt:lpstr>
      <vt:lpstr>'12生産者価格評価表'!Print_Titles</vt:lpstr>
      <vt:lpstr>'13投入係数表'!Print_Titles</vt:lpstr>
      <vt:lpstr>'14逆行列係数表'!Print_Titles</vt:lpstr>
      <vt:lpstr>'4入力と結果'!Print_Titles</vt:lpstr>
      <vt:lpstr>'8波及推計'!Print_Titles</vt:lpstr>
      <vt:lpstr>'9各種係数表'!Print_Titles</vt:lpstr>
    </vt:vector>
  </TitlesOfParts>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2022-02-08T00:14:04Z</dcterms:created>
  <dcterms:modified xsi:type="dcterms:W3CDTF">2026-03-25T00:23:04Z</dcterms:modified>
</cp:coreProperties>
</file>